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send to jtekt\"/>
    </mc:Choice>
  </mc:AlternateContent>
  <bookViews>
    <workbookView xWindow="0" yWindow="0" windowWidth="19605" windowHeight="6480"/>
  </bookViews>
  <sheets>
    <sheet name="Synthesis requirement" sheetId="6" r:id="rId1"/>
    <sheet name="Correlated Project Notion" sheetId="1" r:id="rId2"/>
    <sheet name="Timeframe needed" sheetId="2" r:id="rId3"/>
    <sheet name="Financial Planning Analysis " sheetId="3" r:id="rId4"/>
    <sheet name="CurrenBasis selling price model" sheetId="7" r:id="rId5"/>
    <sheet name="Sales performance reporting " sheetId="4" r:id="rId6"/>
    <sheet name="DATA VISUALISATION need" sheetId="5" r:id="rId7"/>
  </sheets>
  <definedNames>
    <definedName name="_xlnm.Print_Area" localSheetId="1">'Correlated Project Notion'!$A$1:$T$22</definedName>
    <definedName name="_xlnm.Print_Area" localSheetId="3">'Financial Planning Analysis '!$A$1:$E$31</definedName>
    <definedName name="_xlnm.Print_Area" localSheetId="5">'Sales performance reporting '!$A$2:$O$16</definedName>
    <definedName name="_xlnm.Print_Area" localSheetId="0">'Synthesis requirement'!$A$1:$G$33</definedName>
    <definedName name="_xlnm.Print_Area" localSheetId="2">'Timeframe needed'!$C$1:$DU$15</definedName>
  </definedNames>
  <calcPr calcId="171027"/>
</workbook>
</file>

<file path=xl/calcChain.xml><?xml version="1.0" encoding="utf-8"?>
<calcChain xmlns="http://schemas.openxmlformats.org/spreadsheetml/2006/main">
  <c r="K24" i="7" l="1"/>
  <c r="BV26" i="7"/>
  <c r="BW26" i="7"/>
  <c r="BX26" i="7"/>
  <c r="BY26" i="7"/>
  <c r="BZ26" i="7"/>
  <c r="CA26" i="7"/>
  <c r="CB26" i="7"/>
  <c r="CC26" i="7"/>
  <c r="CD26" i="7"/>
  <c r="CE26" i="7"/>
  <c r="CF26" i="7"/>
  <c r="CG26" i="7"/>
  <c r="BV27" i="7"/>
  <c r="BW27" i="7"/>
  <c r="BX27" i="7"/>
  <c r="BY27" i="7"/>
  <c r="BZ27" i="7"/>
  <c r="CA27" i="7"/>
  <c r="CB27" i="7"/>
  <c r="CC27" i="7"/>
  <c r="CD27" i="7"/>
  <c r="CE27" i="7"/>
  <c r="CF27" i="7"/>
  <c r="CG27" i="7"/>
  <c r="BV28" i="7"/>
  <c r="BW28" i="7"/>
  <c r="BX28" i="7"/>
  <c r="BV29" i="7"/>
  <c r="BW29" i="7"/>
  <c r="BX29" i="7"/>
  <c r="BY29" i="7"/>
  <c r="BZ29" i="7"/>
  <c r="CA29" i="7"/>
  <c r="CB29" i="7"/>
  <c r="CC29" i="7"/>
  <c r="CD29" i="7"/>
  <c r="CE29" i="7"/>
  <c r="CF29" i="7"/>
  <c r="CG29" i="7"/>
  <c r="BV30" i="7"/>
  <c r="BW30" i="7"/>
  <c r="CH30" i="7" s="1"/>
  <c r="BX30" i="7"/>
  <c r="BY30" i="7"/>
  <c r="BZ30" i="7"/>
  <c r="CA30" i="7"/>
  <c r="CB30" i="7"/>
  <c r="CC30" i="7"/>
  <c r="CD30" i="7"/>
  <c r="CE30" i="7"/>
  <c r="CF30" i="7"/>
  <c r="CG30" i="7"/>
  <c r="CG25" i="7"/>
  <c r="CF25" i="7"/>
  <c r="CE25" i="7"/>
  <c r="CD25" i="7"/>
  <c r="CC25" i="7"/>
  <c r="CB25" i="7"/>
  <c r="CA25" i="7"/>
  <c r="BZ25" i="7"/>
  <c r="BY25" i="7"/>
  <c r="BX25" i="7"/>
  <c r="BW25" i="7"/>
  <c r="BV25" i="7"/>
  <c r="BY24" i="7"/>
  <c r="BX24" i="7"/>
  <c r="BV15" i="7"/>
  <c r="BW15" i="7"/>
  <c r="BX15" i="7"/>
  <c r="BY15" i="7"/>
  <c r="BZ15" i="7"/>
  <c r="CA15" i="7"/>
  <c r="CB15" i="7"/>
  <c r="CC15" i="7"/>
  <c r="CD15" i="7"/>
  <c r="CE15" i="7"/>
  <c r="CF15" i="7"/>
  <c r="CG15" i="7"/>
  <c r="BV16" i="7"/>
  <c r="BW16" i="7"/>
  <c r="BX16" i="7"/>
  <c r="BY16" i="7"/>
  <c r="BZ16" i="7"/>
  <c r="CA16" i="7"/>
  <c r="CB16" i="7"/>
  <c r="CC16" i="7"/>
  <c r="CD16" i="7"/>
  <c r="CE16" i="7"/>
  <c r="CF16" i="7"/>
  <c r="CG16" i="7"/>
  <c r="BV17" i="7"/>
  <c r="BW17" i="7"/>
  <c r="BX17" i="7"/>
  <c r="BY17" i="7"/>
  <c r="BZ17" i="7"/>
  <c r="CA17" i="7"/>
  <c r="CB17" i="7"/>
  <c r="CC17" i="7"/>
  <c r="CD17" i="7"/>
  <c r="CE17" i="7"/>
  <c r="CF17" i="7"/>
  <c r="CG17" i="7"/>
  <c r="BV18" i="7"/>
  <c r="BW18" i="7"/>
  <c r="BX18" i="7"/>
  <c r="BY18" i="7"/>
  <c r="BZ18" i="7"/>
  <c r="CA18" i="7"/>
  <c r="CB18" i="7"/>
  <c r="CC18" i="7"/>
  <c r="CD18" i="7"/>
  <c r="CE18" i="7"/>
  <c r="CF18" i="7"/>
  <c r="CG18" i="7"/>
  <c r="BV23" i="7"/>
  <c r="BW23" i="7"/>
  <c r="BX23" i="7"/>
  <c r="BY23" i="7"/>
  <c r="BZ23" i="7"/>
  <c r="CA23" i="7"/>
  <c r="CB23" i="7"/>
  <c r="CC23" i="7"/>
  <c r="CD23" i="7"/>
  <c r="CH23" i="7" s="1"/>
  <c r="CE23" i="7"/>
  <c r="CF23" i="7"/>
  <c r="CG23" i="7"/>
  <c r="CG14" i="7"/>
  <c r="CF14" i="7"/>
  <c r="CE14" i="7"/>
  <c r="CD14" i="7"/>
  <c r="CC14" i="7"/>
  <c r="CB14" i="7"/>
  <c r="CA14" i="7"/>
  <c r="BZ14" i="7"/>
  <c r="BY14" i="7"/>
  <c r="BX14" i="7"/>
  <c r="BW14" i="7"/>
  <c r="BV14" i="7"/>
  <c r="CH14" i="7" s="1"/>
  <c r="BI26" i="7"/>
  <c r="BJ26" i="7"/>
  <c r="BK26" i="7"/>
  <c r="BL26" i="7"/>
  <c r="BM26" i="7"/>
  <c r="BN26" i="7"/>
  <c r="BO26" i="7"/>
  <c r="BP26" i="7"/>
  <c r="BQ26" i="7"/>
  <c r="BR26" i="7"/>
  <c r="BS26" i="7"/>
  <c r="BT26" i="7"/>
  <c r="BI27" i="7"/>
  <c r="BJ27" i="7"/>
  <c r="BK27" i="7"/>
  <c r="BL27" i="7"/>
  <c r="BM27" i="7"/>
  <c r="BN27" i="7"/>
  <c r="BO27" i="7"/>
  <c r="BP27" i="7"/>
  <c r="BQ27" i="7"/>
  <c r="BR27" i="7"/>
  <c r="BS27" i="7"/>
  <c r="BT27" i="7"/>
  <c r="BI28" i="7"/>
  <c r="BJ28" i="7"/>
  <c r="BK28" i="7"/>
  <c r="BL28" i="7"/>
  <c r="BM28" i="7"/>
  <c r="BN28" i="7"/>
  <c r="BO28" i="7"/>
  <c r="BP28" i="7"/>
  <c r="BQ28" i="7"/>
  <c r="BR28" i="7"/>
  <c r="BS28" i="7"/>
  <c r="BI29" i="7"/>
  <c r="BJ29" i="7"/>
  <c r="BK29" i="7"/>
  <c r="BL29" i="7"/>
  <c r="BM29" i="7"/>
  <c r="BN29" i="7"/>
  <c r="BO29" i="7"/>
  <c r="BP29" i="7"/>
  <c r="BQ29" i="7"/>
  <c r="BR29" i="7"/>
  <c r="BS29" i="7"/>
  <c r="BT29" i="7"/>
  <c r="BI30" i="7"/>
  <c r="BJ30" i="7"/>
  <c r="BK30" i="7"/>
  <c r="BU30" i="7" s="1"/>
  <c r="BL30" i="7"/>
  <c r="BM30" i="7"/>
  <c r="BN30" i="7"/>
  <c r="BO30" i="7"/>
  <c r="BP30" i="7"/>
  <c r="BQ30" i="7"/>
  <c r="BR30" i="7"/>
  <c r="BS30" i="7"/>
  <c r="BT30" i="7"/>
  <c r="BT25" i="7"/>
  <c r="BS25" i="7"/>
  <c r="BR25" i="7"/>
  <c r="BQ25" i="7"/>
  <c r="BP25" i="7"/>
  <c r="BO25" i="7"/>
  <c r="BN25" i="7"/>
  <c r="BM25" i="7"/>
  <c r="BL25" i="7"/>
  <c r="BK25" i="7"/>
  <c r="BJ25" i="7"/>
  <c r="BI25" i="7"/>
  <c r="BI24" i="7"/>
  <c r="BI15" i="7"/>
  <c r="BJ15" i="7"/>
  <c r="BK15" i="7"/>
  <c r="BL15" i="7"/>
  <c r="BM15" i="7"/>
  <c r="BN15" i="7"/>
  <c r="BT15" i="7"/>
  <c r="BI16" i="7"/>
  <c r="BJ16" i="7"/>
  <c r="BK16" i="7"/>
  <c r="BL16" i="7"/>
  <c r="BU16" i="7" s="1"/>
  <c r="BM16" i="7"/>
  <c r="BN16" i="7"/>
  <c r="BO16" i="7"/>
  <c r="BP16" i="7"/>
  <c r="BQ16" i="7"/>
  <c r="BR16" i="7"/>
  <c r="BS16" i="7"/>
  <c r="BT16" i="7"/>
  <c r="BI17" i="7"/>
  <c r="BJ17" i="7"/>
  <c r="BK17" i="7"/>
  <c r="BL17" i="7"/>
  <c r="BM17" i="7"/>
  <c r="BN17" i="7"/>
  <c r="BO17" i="7"/>
  <c r="BP17" i="7"/>
  <c r="BQ17" i="7"/>
  <c r="BR17" i="7"/>
  <c r="BS17" i="7"/>
  <c r="BT17" i="7"/>
  <c r="BI18" i="7"/>
  <c r="BJ18" i="7"/>
  <c r="BK18" i="7"/>
  <c r="BL18" i="7"/>
  <c r="BM18" i="7"/>
  <c r="BN18" i="7"/>
  <c r="BO18" i="7"/>
  <c r="BP18" i="7"/>
  <c r="BQ18" i="7"/>
  <c r="BR18" i="7"/>
  <c r="BS18" i="7"/>
  <c r="BT18" i="7"/>
  <c r="BI19" i="7"/>
  <c r="BJ19" i="7"/>
  <c r="BI20" i="7"/>
  <c r="BU20" i="7" s="1"/>
  <c r="BJ20" i="7"/>
  <c r="BK20" i="7"/>
  <c r="BL20" i="7"/>
  <c r="BM20" i="7"/>
  <c r="BN20" i="7"/>
  <c r="BO20" i="7"/>
  <c r="BP20" i="7"/>
  <c r="BQ20" i="7"/>
  <c r="BR20" i="7"/>
  <c r="BS20" i="7"/>
  <c r="BT20" i="7"/>
  <c r="BI21" i="7"/>
  <c r="BJ21" i="7"/>
  <c r="BK21" i="7"/>
  <c r="BL21" i="7"/>
  <c r="BM21" i="7"/>
  <c r="BN21" i="7"/>
  <c r="BO21" i="7"/>
  <c r="BP21" i="7"/>
  <c r="BQ21" i="7"/>
  <c r="BR21" i="7"/>
  <c r="BS21" i="7"/>
  <c r="BT21" i="7"/>
  <c r="BI22" i="7"/>
  <c r="BJ22" i="7"/>
  <c r="BK22" i="7"/>
  <c r="BI23" i="7"/>
  <c r="BJ23" i="7"/>
  <c r="BK23" i="7"/>
  <c r="BL23" i="7"/>
  <c r="BM23" i="7"/>
  <c r="BN23" i="7"/>
  <c r="BO23" i="7"/>
  <c r="BP23" i="7"/>
  <c r="BQ23" i="7"/>
  <c r="BR23" i="7"/>
  <c r="BS23" i="7"/>
  <c r="BT23" i="7"/>
  <c r="BT14" i="7"/>
  <c r="BS14" i="7"/>
  <c r="BR14" i="7"/>
  <c r="BQ14" i="7"/>
  <c r="BP14" i="7"/>
  <c r="BO14" i="7"/>
  <c r="BN14" i="7"/>
  <c r="BM14" i="7"/>
  <c r="BL14" i="7"/>
  <c r="BK14" i="7"/>
  <c r="BJ14" i="7"/>
  <c r="BI14" i="7"/>
  <c r="BI3" i="7"/>
  <c r="BX13" i="7"/>
  <c r="BJ3" i="7"/>
  <c r="BK3" i="7"/>
  <c r="BU3" i="7" s="1"/>
  <c r="BL3" i="7"/>
  <c r="BM3" i="7"/>
  <c r="BN3" i="7"/>
  <c r="BO3" i="7"/>
  <c r="BP3" i="7"/>
  <c r="BQ3" i="7"/>
  <c r="BR3" i="7"/>
  <c r="BS3" i="7"/>
  <c r="BT3" i="7"/>
  <c r="K13" i="7"/>
  <c r="L13" i="7" s="1"/>
  <c r="BJ13" i="7" s="1"/>
  <c r="BU12" i="7"/>
  <c r="BU11" i="7"/>
  <c r="BU10" i="7"/>
  <c r="BU9" i="7"/>
  <c r="BU8" i="7"/>
  <c r="BU7" i="7"/>
  <c r="BU6" i="7"/>
  <c r="BU5" i="7"/>
  <c r="BU4" i="7"/>
  <c r="BH23" i="7"/>
  <c r="BH22" i="7"/>
  <c r="BH21" i="7"/>
  <c r="W21" i="7"/>
  <c r="BX21" i="7" s="1"/>
  <c r="BH20" i="7"/>
  <c r="BH19" i="7"/>
  <c r="AH19" i="7"/>
  <c r="AE19" i="7"/>
  <c r="W19" i="7"/>
  <c r="BX19" i="7" s="1"/>
  <c r="R19" i="7"/>
  <c r="P19" i="7"/>
  <c r="M19" i="7"/>
  <c r="BM19" i="7" s="1"/>
  <c r="BH18" i="7"/>
  <c r="BH17" i="7"/>
  <c r="BH16" i="7"/>
  <c r="BH15" i="7"/>
  <c r="Q15" i="7"/>
  <c r="BQ15" i="7" s="1"/>
  <c r="BH14" i="7"/>
  <c r="BH13" i="7"/>
  <c r="G31" i="7"/>
  <c r="G24" i="7"/>
  <c r="G17" i="7"/>
  <c r="G10" i="7"/>
  <c r="F31" i="7"/>
  <c r="C31" i="7"/>
  <c r="B31" i="7"/>
  <c r="F30" i="7"/>
  <c r="F29" i="7"/>
  <c r="F28" i="7"/>
  <c r="F27" i="7"/>
  <c r="F26" i="7"/>
  <c r="F25" i="7"/>
  <c r="F24" i="7"/>
  <c r="C24" i="7"/>
  <c r="B24" i="7"/>
  <c r="F23" i="7"/>
  <c r="F22" i="7"/>
  <c r="F21" i="7"/>
  <c r="F20" i="7"/>
  <c r="F19" i="7"/>
  <c r="F18" i="7"/>
  <c r="F17" i="7"/>
  <c r="C17" i="7"/>
  <c r="B17" i="7"/>
  <c r="F16" i="7"/>
  <c r="F15" i="7"/>
  <c r="F14" i="7"/>
  <c r="F12" i="7"/>
  <c r="F11" i="7"/>
  <c r="F10" i="7"/>
  <c r="C10" i="7"/>
  <c r="B10" i="7"/>
  <c r="F9" i="7"/>
  <c r="F8" i="7"/>
  <c r="F7" i="7"/>
  <c r="F6" i="7"/>
  <c r="F5" i="7"/>
  <c r="F4" i="7"/>
  <c r="F3" i="7"/>
  <c r="BS19" i="7" l="1"/>
  <c r="BO19" i="7"/>
  <c r="BK19" i="7"/>
  <c r="BU19" i="7" s="1"/>
  <c r="BS15" i="7"/>
  <c r="BO15" i="7"/>
  <c r="BU27" i="7"/>
  <c r="CE21" i="7"/>
  <c r="CA21" i="7"/>
  <c r="BW21" i="7"/>
  <c r="CE19" i="7"/>
  <c r="CA19" i="7"/>
  <c r="BW19" i="7"/>
  <c r="CH18" i="7"/>
  <c r="CH17" i="7"/>
  <c r="BT19" i="7"/>
  <c r="BP19" i="7"/>
  <c r="BL19" i="7"/>
  <c r="BP15" i="7"/>
  <c r="BU15" i="7" s="1"/>
  <c r="BZ13" i="7"/>
  <c r="BR19" i="7"/>
  <c r="BN19" i="7"/>
  <c r="BR15" i="7"/>
  <c r="CD21" i="7"/>
  <c r="BZ21" i="7"/>
  <c r="BV21" i="7"/>
  <c r="CD19" i="7"/>
  <c r="BZ19" i="7"/>
  <c r="BV19" i="7"/>
  <c r="CH15" i="7"/>
  <c r="CH29" i="7"/>
  <c r="BY13" i="7"/>
  <c r="BI13" i="7"/>
  <c r="BU23" i="7"/>
  <c r="BU21" i="7"/>
  <c r="BQ19" i="7"/>
  <c r="BU18" i="7"/>
  <c r="BU17" i="7"/>
  <c r="BU29" i="7"/>
  <c r="CG21" i="7"/>
  <c r="CC21" i="7"/>
  <c r="BY21" i="7"/>
  <c r="CG19" i="7"/>
  <c r="CC19" i="7"/>
  <c r="BY19" i="7"/>
  <c r="CH16" i="7"/>
  <c r="CH25" i="7"/>
  <c r="CH26" i="7"/>
  <c r="BU25" i="7"/>
  <c r="BU26" i="7"/>
  <c r="CF21" i="7"/>
  <c r="CB21" i="7"/>
  <c r="CF19" i="7"/>
  <c r="CB19" i="7"/>
  <c r="CH27" i="7"/>
  <c r="BU14" i="7"/>
  <c r="M13" i="7"/>
  <c r="N22" i="7"/>
  <c r="L24" i="7"/>
  <c r="AU13" i="7"/>
  <c r="F39" i="3"/>
  <c r="BM22" i="7" l="1"/>
  <c r="BQ22" i="7"/>
  <c r="BT22" i="7"/>
  <c r="BN22" i="7"/>
  <c r="BR22" i="7"/>
  <c r="BL22" i="7"/>
  <c r="BU22" i="7" s="1"/>
  <c r="BP22" i="7"/>
  <c r="BO22" i="7"/>
  <c r="BS22" i="7"/>
  <c r="BK13" i="7"/>
  <c r="CA13" i="7"/>
  <c r="CH19" i="7"/>
  <c r="CH21" i="7"/>
  <c r="BZ24" i="7"/>
  <c r="BJ24" i="7"/>
  <c r="AU29" i="7"/>
  <c r="AU27" i="7"/>
  <c r="AU22" i="7"/>
  <c r="AU21" i="7"/>
  <c r="AU17" i="7"/>
  <c r="AU15" i="7"/>
  <c r="AU28" i="7"/>
  <c r="AU26" i="7"/>
  <c r="AU30" i="7"/>
  <c r="AU24" i="7"/>
  <c r="AU20" i="7"/>
  <c r="AU14" i="7"/>
  <c r="AU25" i="7"/>
  <c r="AU23" i="7"/>
  <c r="AU19" i="7"/>
  <c r="AU18" i="7"/>
  <c r="AU16" i="7"/>
  <c r="M24" i="7"/>
  <c r="N13" i="7"/>
  <c r="BL13" i="7" l="1"/>
  <c r="CB13" i="7"/>
  <c r="CA24" i="7"/>
  <c r="BK24" i="7"/>
  <c r="O13" i="7"/>
  <c r="N24" i="7"/>
  <c r="BL24" i="7" l="1"/>
  <c r="CB24" i="7"/>
  <c r="BM13" i="7"/>
  <c r="CC13" i="7"/>
  <c r="P13" i="7"/>
  <c r="O24" i="7"/>
  <c r="BM24" i="7" l="1"/>
  <c r="CC24" i="7"/>
  <c r="BN13" i="7"/>
  <c r="CD13" i="7"/>
  <c r="Q13" i="7"/>
  <c r="P24" i="7"/>
  <c r="BO13" i="7" l="1"/>
  <c r="CE13" i="7"/>
  <c r="CD24" i="7"/>
  <c r="BN24" i="7"/>
  <c r="R13" i="7"/>
  <c r="Q24" i="7"/>
  <c r="CE24" i="7" l="1"/>
  <c r="BO24" i="7"/>
  <c r="CF13" i="7"/>
  <c r="BP13" i="7"/>
  <c r="S13" i="7"/>
  <c r="R24" i="7"/>
  <c r="BP24" i="7" l="1"/>
  <c r="CF24" i="7"/>
  <c r="BQ13" i="7"/>
  <c r="CG13" i="7"/>
  <c r="T13" i="7"/>
  <c r="BR13" i="7" s="1"/>
  <c r="S24" i="7"/>
  <c r="BQ24" i="7" l="1"/>
  <c r="CG24" i="7"/>
  <c r="V28" i="7"/>
  <c r="BT28" i="7" s="1"/>
  <c r="BU28" i="7" s="1"/>
  <c r="U13" i="7"/>
  <c r="BS13" i="7" s="1"/>
  <c r="T24" i="7"/>
  <c r="U24" i="7" l="1"/>
  <c r="BS24" i="7" s="1"/>
  <c r="BR24" i="7"/>
  <c r="W22" i="7"/>
  <c r="V13" i="7"/>
  <c r="BT13" i="7" s="1"/>
  <c r="BX22" i="7" l="1"/>
  <c r="CB22" i="7"/>
  <c r="CF22" i="7"/>
  <c r="BY22" i="7"/>
  <c r="CC22" i="7"/>
  <c r="CG22" i="7"/>
  <c r="BV22" i="7"/>
  <c r="BZ22" i="7"/>
  <c r="CD22" i="7"/>
  <c r="BW22" i="7"/>
  <c r="CA22" i="7"/>
  <c r="CE22" i="7"/>
  <c r="V24" i="7"/>
  <c r="BT24" i="7" s="1"/>
  <c r="BU24" i="7" s="1"/>
  <c r="W20" i="7"/>
  <c r="W24" i="7" l="1"/>
  <c r="BX20" i="7"/>
  <c r="CB20" i="7"/>
  <c r="CF20" i="7"/>
  <c r="BY20" i="7"/>
  <c r="CC20" i="7"/>
  <c r="CG20" i="7"/>
  <c r="BV20" i="7"/>
  <c r="BZ20" i="7"/>
  <c r="CD20" i="7"/>
  <c r="BW20" i="7"/>
  <c r="CA20" i="7"/>
  <c r="CE20" i="7"/>
  <c r="CH22" i="7"/>
  <c r="W13" i="7"/>
  <c r="CH20" i="7" l="1"/>
  <c r="X24" i="7"/>
  <c r="BV24" i="7"/>
  <c r="X13" i="7"/>
  <c r="BW13" i="7" s="1"/>
  <c r="BV13" i="7"/>
  <c r="CH13" i="7" s="1"/>
  <c r="Y13" i="7"/>
  <c r="Z13" i="7" s="1"/>
  <c r="AA13" i="7" s="1"/>
  <c r="AB13" i="7" s="1"/>
  <c r="AC13" i="7" s="1"/>
  <c r="AD13" i="7" s="1"/>
  <c r="AE13" i="7" s="1"/>
  <c r="AF13" i="7" s="1"/>
  <c r="AG13" i="7" s="1"/>
  <c r="Y24" i="7" l="1"/>
  <c r="BW24" i="7"/>
  <c r="CH24" i="7" s="1"/>
  <c r="Z28" i="7"/>
  <c r="BU13" i="7"/>
  <c r="AH13" i="7"/>
  <c r="Z24" i="7" l="1"/>
  <c r="AA24" i="7" s="1"/>
  <c r="AB24" i="7" s="1"/>
  <c r="AC24" i="7" s="1"/>
  <c r="AD24" i="7" s="1"/>
  <c r="AE24" i="7" s="1"/>
  <c r="AF24" i="7" s="1"/>
  <c r="AG24" i="7" s="1"/>
  <c r="AH24" i="7" s="1"/>
  <c r="BY28" i="7"/>
  <c r="CC28" i="7"/>
  <c r="CG28" i="7"/>
  <c r="BZ28" i="7"/>
  <c r="CD28" i="7"/>
  <c r="CA28" i="7"/>
  <c r="CE28" i="7"/>
  <c r="CB28" i="7"/>
  <c r="CF28" i="7"/>
  <c r="CH28" i="7" l="1"/>
</calcChain>
</file>

<file path=xl/comments1.xml><?xml version="1.0" encoding="utf-8"?>
<comments xmlns="http://schemas.openxmlformats.org/spreadsheetml/2006/main">
  <authors>
    <author>P-O Vittet</author>
  </authors>
  <commentList>
    <comment ref="M8" authorId="0" shapeId="0">
      <text>
        <r>
          <rPr>
            <sz val="9"/>
            <color indexed="81"/>
            <rFont val="Tahoma"/>
            <family val="2"/>
          </rPr>
          <t xml:space="preserve">Probability achievement
CD : potential low / average/hign
A : Mass Production
B : Aquitred 
E cancelled
F : ended 
</t>
        </r>
      </text>
    </comment>
    <comment ref="R8" authorId="0" shapeId="0">
      <text>
        <r>
          <rPr>
            <b/>
            <sz val="9"/>
            <color indexed="81"/>
            <rFont val="Tahoma"/>
            <family val="2"/>
          </rPr>
          <t xml:space="preserve">Reference is created by Tech Center
Evolutive reference: 
when technical modification
=&gt; Need of traceability
</t>
        </r>
      </text>
    </comment>
  </commentList>
</comments>
</file>

<file path=xl/sharedStrings.xml><?xml version="1.0" encoding="utf-8"?>
<sst xmlns="http://schemas.openxmlformats.org/spreadsheetml/2006/main" count="1199" uniqueCount="590">
  <si>
    <t>Brand</t>
  </si>
  <si>
    <t>Platform</t>
  </si>
  <si>
    <t>Projet</t>
  </si>
  <si>
    <t>Techno</t>
  </si>
  <si>
    <t xml:space="preserve">OEM </t>
  </si>
  <si>
    <t>Renault Nissan</t>
  </si>
  <si>
    <t>Renault</t>
  </si>
  <si>
    <t>Nissan</t>
  </si>
  <si>
    <t>Véhicule name</t>
  </si>
  <si>
    <t>Edison</t>
  </si>
  <si>
    <t>Mercedes</t>
  </si>
  <si>
    <t>Twingo</t>
  </si>
  <si>
    <t>X07</t>
  </si>
  <si>
    <t>PEPS</t>
  </si>
  <si>
    <t>MS</t>
  </si>
  <si>
    <t>69hamb2637</t>
  </si>
  <si>
    <t>Reference JTEKT</t>
  </si>
  <si>
    <t>Ref OEM</t>
  </si>
  <si>
    <t>24 months CY</t>
  </si>
  <si>
    <t>Feb</t>
  </si>
  <si>
    <t>Mar</t>
  </si>
  <si>
    <t>Apr</t>
  </si>
  <si>
    <t>May</t>
  </si>
  <si>
    <t>June</t>
  </si>
  <si>
    <t>July</t>
  </si>
  <si>
    <t>Aug</t>
  </si>
  <si>
    <t>Sept</t>
  </si>
  <si>
    <t>Oct</t>
  </si>
  <si>
    <t>Nov</t>
  </si>
  <si>
    <t>24 months FY</t>
  </si>
  <si>
    <t>Dec</t>
  </si>
  <si>
    <t>T1 2019</t>
  </si>
  <si>
    <t>T2 2019</t>
  </si>
  <si>
    <t>T3 2019</t>
  </si>
  <si>
    <t>T4 2019</t>
  </si>
  <si>
    <t>T1 2020</t>
  </si>
  <si>
    <t>T2 2020</t>
  </si>
  <si>
    <t>T3 2020</t>
  </si>
  <si>
    <t>T4 2020</t>
  </si>
  <si>
    <t>T1 2021</t>
  </si>
  <si>
    <t>T2 2021</t>
  </si>
  <si>
    <t>T3 2021</t>
  </si>
  <si>
    <t>T4 2021</t>
  </si>
  <si>
    <t>T1 2017</t>
  </si>
  <si>
    <t>T2 2017</t>
  </si>
  <si>
    <t>T3 2017</t>
  </si>
  <si>
    <t>T4 2017</t>
  </si>
  <si>
    <t>T1 2018</t>
  </si>
  <si>
    <t>T2 2018</t>
  </si>
  <si>
    <t>T3 2018</t>
  </si>
  <si>
    <t>T4 2018</t>
  </si>
  <si>
    <t>M</t>
  </si>
  <si>
    <t>T</t>
  </si>
  <si>
    <t>N+3</t>
  </si>
  <si>
    <t>N+4</t>
  </si>
  <si>
    <t>N+5</t>
  </si>
  <si>
    <t>T1 2022</t>
  </si>
  <si>
    <t>T2 2022</t>
  </si>
  <si>
    <t>T3 2022</t>
  </si>
  <si>
    <t>T4 2022</t>
  </si>
  <si>
    <t>T1 2023</t>
  </si>
  <si>
    <t>T2 2023</t>
  </si>
  <si>
    <t>T3 2023</t>
  </si>
  <si>
    <t>T4 2023</t>
  </si>
  <si>
    <t>T1 2024</t>
  </si>
  <si>
    <t>T2 2024</t>
  </si>
  <si>
    <t>T3 2024</t>
  </si>
  <si>
    <t>T4 2024</t>
  </si>
  <si>
    <t>T1 2025</t>
  </si>
  <si>
    <t>T2 2025</t>
  </si>
  <si>
    <t>T3 2025</t>
  </si>
  <si>
    <t>T4 2025</t>
  </si>
  <si>
    <t>N+6</t>
  </si>
  <si>
    <t>N+7</t>
  </si>
  <si>
    <t>N+8</t>
  </si>
  <si>
    <t>N+9</t>
  </si>
  <si>
    <t>N+10</t>
  </si>
  <si>
    <t>…</t>
  </si>
  <si>
    <t>Price, volume and  price variation at project / techno level</t>
  </si>
  <si>
    <t>Price, volume and  price variation at reference level</t>
  </si>
  <si>
    <t>=&gt; Reference level is monthly data</t>
  </si>
  <si>
    <t>=&gt; Project / techno is quaterly data</t>
  </si>
  <si>
    <t>Grade</t>
  </si>
  <si>
    <t>INPUT</t>
  </si>
  <si>
    <t>SAP</t>
  </si>
  <si>
    <t>LOI</t>
  </si>
  <si>
    <t>serial (delivered parts)</t>
  </si>
  <si>
    <t>serial (delivered parts or new projects)</t>
  </si>
  <si>
    <t>Development</t>
  </si>
  <si>
    <t xml:space="preserve">Project </t>
  </si>
  <si>
    <t>ref</t>
  </si>
  <si>
    <t>Project/Techno</t>
  </si>
  <si>
    <t>Project/techno</t>
  </si>
  <si>
    <t>Invoiced price</t>
  </si>
  <si>
    <t>Customer Manager (Oral Excell)</t>
  </si>
  <si>
    <t xml:space="preserve">POTENTIAL </t>
  </si>
  <si>
    <t>Source</t>
  </si>
  <si>
    <t>selling Price category</t>
  </si>
  <si>
    <t>Phase</t>
  </si>
  <si>
    <t>Required detail</t>
  </si>
  <si>
    <t xml:space="preserve">Time frame </t>
  </si>
  <si>
    <t>24 months</t>
  </si>
  <si>
    <t>Productivity</t>
  </si>
  <si>
    <t>Tech modification</t>
  </si>
  <si>
    <t>material indexation</t>
  </si>
  <si>
    <t>Currency</t>
  </si>
  <si>
    <t>amortisation</t>
  </si>
  <si>
    <t>Others</t>
  </si>
  <si>
    <t>% or €</t>
  </si>
  <si>
    <t>Value</t>
  </si>
  <si>
    <t>Kind of category</t>
  </si>
  <si>
    <t>Applied  / Committed with or without retroactivity / Risk</t>
  </si>
  <si>
    <t xml:space="preserve">Evolutive status </t>
  </si>
  <si>
    <t>Volume * price</t>
  </si>
  <si>
    <t xml:space="preserve">volume * variation price </t>
  </si>
  <si>
    <t>index</t>
  </si>
  <si>
    <t xml:space="preserve"> - Evolutive data (reforecast Vs Budget) </t>
  </si>
  <si>
    <t xml:space="preserve"> - Frozen revised plan (july n) </t>
  </si>
  <si>
    <t xml:space="preserve"> - Frozen data for budget (nov n)</t>
  </si>
  <si>
    <t xml:space="preserve"> - Simulation data</t>
  </si>
  <si>
    <t>SELLING PRICE CATEGORY</t>
  </si>
  <si>
    <t>SELLING PRICE EVOLUTION</t>
  </si>
  <si>
    <t>VERSIONING of data (category/evolution/ calculation)</t>
  </si>
  <si>
    <t xml:space="preserve">Margin on price </t>
  </si>
  <si>
    <t xml:space="preserve">Margin on Non serial </t>
  </si>
  <si>
    <t>R&amp; D</t>
  </si>
  <si>
    <t>PROJECT</t>
  </si>
  <si>
    <t>TIMEFRAME</t>
  </si>
  <si>
    <t xml:space="preserve">SELLING PRICE </t>
  </si>
  <si>
    <t>T1 2026</t>
  </si>
  <si>
    <t>T2 2026</t>
  </si>
  <si>
    <t>T3 2026</t>
  </si>
  <si>
    <t>T4 2026</t>
  </si>
  <si>
    <t>quaterly data up to  ten years</t>
  </si>
  <si>
    <t>24 months +  quarter on 10 years</t>
  </si>
  <si>
    <t>CALCULATION (TURNOVER / INDEX / CARRY OVER)</t>
  </si>
  <si>
    <t xml:space="preserve">eg price databasis </t>
  </si>
  <si>
    <t>Plant</t>
  </si>
  <si>
    <t>Étiquettes de lignes</t>
  </si>
  <si>
    <t>FY17</t>
  </si>
  <si>
    <t>FY18</t>
  </si>
  <si>
    <t>FY 19</t>
  </si>
  <si>
    <t>FY20</t>
  </si>
  <si>
    <t xml:space="preserve"> FY21</t>
  </si>
  <si>
    <t>JADS</t>
  </si>
  <si>
    <t>BMW</t>
  </si>
  <si>
    <t>35Up Bac</t>
  </si>
  <si>
    <t>G2X</t>
  </si>
  <si>
    <t>R56</t>
  </si>
  <si>
    <t>R60</t>
  </si>
  <si>
    <t>UKL-evo</t>
  </si>
  <si>
    <t>G5X</t>
  </si>
  <si>
    <t>DAIMLER</t>
  </si>
  <si>
    <t>MFA</t>
  </si>
  <si>
    <t xml:space="preserve">MFA </t>
  </si>
  <si>
    <t>MFA CHINE</t>
  </si>
  <si>
    <t>MFA2</t>
  </si>
  <si>
    <t>A1774602200</t>
  </si>
  <si>
    <t>A2474603700</t>
  </si>
  <si>
    <t>A2474603900</t>
  </si>
  <si>
    <t>A2474604000</t>
  </si>
  <si>
    <t>PASCALE</t>
  </si>
  <si>
    <t>SMART W451</t>
  </si>
  <si>
    <t>PSA</t>
  </si>
  <si>
    <t>A9</t>
  </si>
  <si>
    <t>B78</t>
  </si>
  <si>
    <t>BVH1 Iran</t>
  </si>
  <si>
    <t xml:space="preserve">M33 Iran + A91 + A94 </t>
  </si>
  <si>
    <t>E3-C-Cactus</t>
  </si>
  <si>
    <t>EMP2 V2.2 - K9 / P1VO</t>
  </si>
  <si>
    <t>EMP2 V2.3</t>
  </si>
  <si>
    <t>C84</t>
  </si>
  <si>
    <t>EMP2 V2.3 - R8</t>
  </si>
  <si>
    <t>EMP2 V2.3 - X74</t>
  </si>
  <si>
    <t>EMP2 V3.2</t>
  </si>
  <si>
    <t>B78NG + other vehicles</t>
  </si>
  <si>
    <t xml:space="preserve">M3 M4 </t>
  </si>
  <si>
    <t>P84 P87</t>
  </si>
  <si>
    <t>TBDP84P87</t>
  </si>
  <si>
    <t>T9</t>
  </si>
  <si>
    <t>RNPO</t>
  </si>
  <si>
    <t>[SUV]</t>
  </si>
  <si>
    <t>HZN/P32RS NG</t>
  </si>
  <si>
    <t>JALY</t>
  </si>
  <si>
    <t>35Up HiC NF</t>
  </si>
  <si>
    <t>5/6/7-series models + iNext</t>
  </si>
  <si>
    <t xml:space="preserve"> T73 malaisie </t>
  </si>
  <si>
    <t>AI5X</t>
  </si>
  <si>
    <t>B7</t>
  </si>
  <si>
    <t>B73R</t>
  </si>
  <si>
    <t>69HPS02113</t>
  </si>
  <si>
    <t>B81</t>
  </si>
  <si>
    <t>B9</t>
  </si>
  <si>
    <t>M59</t>
  </si>
  <si>
    <t>69CKD01473</t>
  </si>
  <si>
    <t>69CKD02457</t>
  </si>
  <si>
    <t>T73R</t>
  </si>
  <si>
    <t>69HPS01635</t>
  </si>
  <si>
    <t>T75</t>
  </si>
  <si>
    <t>T84/T87</t>
  </si>
  <si>
    <t>T88</t>
  </si>
  <si>
    <t>[CDV]</t>
  </si>
  <si>
    <t>XFK, XFL, XFM</t>
  </si>
  <si>
    <t>(vide)</t>
  </si>
  <si>
    <t>CMFB EU</t>
  </si>
  <si>
    <t>BJA[B98]</t>
  </si>
  <si>
    <t>HJB[X87]</t>
  </si>
  <si>
    <t>H60A</t>
  </si>
  <si>
    <t>H60B - pick-up truck</t>
  </si>
  <si>
    <t>J92 K67</t>
  </si>
  <si>
    <t>69HPS02204</t>
  </si>
  <si>
    <t>69HPS03138</t>
  </si>
  <si>
    <t>X11M</t>
  </si>
  <si>
    <t>X12K</t>
  </si>
  <si>
    <t>X52</t>
  </si>
  <si>
    <t>69HPS02298</t>
  </si>
  <si>
    <t>69SOM02298</t>
  </si>
  <si>
    <t xml:space="preserve">69TAN02298 </t>
  </si>
  <si>
    <t>69TAN02316</t>
  </si>
  <si>
    <t>X61B</t>
  </si>
  <si>
    <t>X62</t>
  </si>
  <si>
    <t>69CKD02183</t>
  </si>
  <si>
    <t>X65</t>
  </si>
  <si>
    <t>X82</t>
  </si>
  <si>
    <t>69IBC03603</t>
  </si>
  <si>
    <t>69IBC03604</t>
  </si>
  <si>
    <t>X82/X62</t>
  </si>
  <si>
    <t>X90</t>
  </si>
  <si>
    <t>69HPS03010</t>
  </si>
  <si>
    <t>69HPS03483</t>
  </si>
  <si>
    <t>X91</t>
  </si>
  <si>
    <t>X98 X87</t>
  </si>
  <si>
    <t>69JALY3436</t>
  </si>
  <si>
    <t>69JALY3437</t>
  </si>
  <si>
    <t>69JALY3438</t>
  </si>
  <si>
    <t>69JALY3818</t>
  </si>
  <si>
    <t>69JALY3819</t>
  </si>
  <si>
    <t>69JALY3820</t>
  </si>
  <si>
    <t>JAPL</t>
  </si>
  <si>
    <t>69JAPL3613</t>
  </si>
  <si>
    <t>A7 New 206</t>
  </si>
  <si>
    <t>69JAPL2091</t>
  </si>
  <si>
    <t>B0' NG</t>
  </si>
  <si>
    <t>BO'</t>
  </si>
  <si>
    <t>69TPCA2574</t>
  </si>
  <si>
    <t>69TPCA2575</t>
  </si>
  <si>
    <t>69TPCA2576</t>
  </si>
  <si>
    <t>69TPCA2577</t>
  </si>
  <si>
    <t>69TPCA2578</t>
  </si>
  <si>
    <t>EMP2 V3 EU</t>
  </si>
  <si>
    <t>D41/P51/P52</t>
  </si>
  <si>
    <t>HZN</t>
  </si>
  <si>
    <t>AS1 - Alpine</t>
  </si>
  <si>
    <t>CMFB - Duster</t>
  </si>
  <si>
    <t>LJC</t>
  </si>
  <si>
    <t>LJC [B++]</t>
  </si>
  <si>
    <t>Russia portion</t>
  </si>
  <si>
    <t>EDISON - X07/BR453</t>
  </si>
  <si>
    <t>69HAMB2637</t>
  </si>
  <si>
    <t>69HAMB3464</t>
  </si>
  <si>
    <t>69HAMB3465</t>
  </si>
  <si>
    <t>69HAMB3466</t>
  </si>
  <si>
    <t>69HAMB3467</t>
  </si>
  <si>
    <t>69ckd02248</t>
  </si>
  <si>
    <t>69CKD01519</t>
  </si>
  <si>
    <t>TOYOTA</t>
  </si>
  <si>
    <t>130A Auris NG</t>
  </si>
  <si>
    <t>130L Auris</t>
  </si>
  <si>
    <t>69TSAM1086</t>
  </si>
  <si>
    <t>560A</t>
  </si>
  <si>
    <t>Auris</t>
  </si>
  <si>
    <t>160B/290B</t>
  </si>
  <si>
    <t>New Avensis</t>
  </si>
  <si>
    <t>Yaris</t>
  </si>
  <si>
    <t>10PL</t>
  </si>
  <si>
    <t>Yaris NG - 850L</t>
  </si>
  <si>
    <t>VW</t>
  </si>
  <si>
    <t>PQ26</t>
  </si>
  <si>
    <t>JAUK</t>
  </si>
  <si>
    <t>W21A</t>
  </si>
  <si>
    <t>JO2C</t>
  </si>
  <si>
    <t>X12G - EV variant (Leaf + X11M)</t>
  </si>
  <si>
    <t>6900002934china</t>
  </si>
  <si>
    <t>JHPI</t>
  </si>
  <si>
    <t>A5102870+F</t>
  </si>
  <si>
    <t>B73</t>
  </si>
  <si>
    <t>B73 Mercosur</t>
  </si>
  <si>
    <t>B73 STTD Chine</t>
  </si>
  <si>
    <t>X5102870+D</t>
  </si>
  <si>
    <t>B75</t>
  </si>
  <si>
    <t>X5102332+D</t>
  </si>
  <si>
    <t>B753</t>
  </si>
  <si>
    <t>A5103493+D</t>
  </si>
  <si>
    <t>A5103494+C</t>
  </si>
  <si>
    <t>X5101477+E</t>
  </si>
  <si>
    <t>X5103493+B</t>
  </si>
  <si>
    <t>A5102883+F</t>
  </si>
  <si>
    <t xml:space="preserve">NE TOURNE PLUS </t>
  </si>
  <si>
    <t xml:space="preserve">BX3 chine </t>
  </si>
  <si>
    <t>X5097811+F</t>
  </si>
  <si>
    <t>BZ3 (B7)</t>
  </si>
  <si>
    <t>G9 New Jumpy</t>
  </si>
  <si>
    <t>A5095965+N</t>
  </si>
  <si>
    <t>A5101004+E</t>
  </si>
  <si>
    <t>K0</t>
  </si>
  <si>
    <t>A5103334+D</t>
  </si>
  <si>
    <t>PF3 X7</t>
  </si>
  <si>
    <t>X5102871+E</t>
  </si>
  <si>
    <t>PSA e-clutch</t>
  </si>
  <si>
    <t>A5102899+G</t>
  </si>
  <si>
    <t>A5102900+G</t>
  </si>
  <si>
    <t>A5103495+C</t>
  </si>
  <si>
    <t>T88 CHINE</t>
  </si>
  <si>
    <t>X5102322+D</t>
  </si>
  <si>
    <t>X5102899+E</t>
  </si>
  <si>
    <t>W2</t>
  </si>
  <si>
    <t>A5101676+F</t>
  </si>
  <si>
    <t>A5102692+D</t>
  </si>
  <si>
    <t>X5102692+D</t>
  </si>
  <si>
    <t>H79</t>
  </si>
  <si>
    <t>A5102860+G</t>
  </si>
  <si>
    <t>B5102860+G</t>
  </si>
  <si>
    <t>HHA HGA</t>
  </si>
  <si>
    <t>BGAREF1</t>
  </si>
  <si>
    <t>F67REF1</t>
  </si>
  <si>
    <t>HHAHGAREF1</t>
  </si>
  <si>
    <t>A5101433+K</t>
  </si>
  <si>
    <t>L43</t>
  </si>
  <si>
    <t>B5097167+N</t>
  </si>
  <si>
    <t>P42J</t>
  </si>
  <si>
    <t>U5102839+E</t>
  </si>
  <si>
    <t>P42K</t>
  </si>
  <si>
    <t>U5102210+K</t>
  </si>
  <si>
    <t>A5102008+H</t>
  </si>
  <si>
    <t>X52 e-clutch</t>
  </si>
  <si>
    <t>B5100303+C</t>
  </si>
  <si>
    <t>A5097167+N</t>
  </si>
  <si>
    <t>A5101941+C</t>
  </si>
  <si>
    <t>JLR</t>
  </si>
  <si>
    <t>JLR e-clutch</t>
  </si>
  <si>
    <t>Bluebus</t>
  </si>
  <si>
    <t>DPP 24v Bluebus</t>
  </si>
  <si>
    <t>Mitsubishi</t>
  </si>
  <si>
    <t>SPP 24/12v</t>
  </si>
  <si>
    <t>NEVS</t>
  </si>
  <si>
    <t>Epsilon</t>
  </si>
  <si>
    <t>JAMO</t>
  </si>
  <si>
    <t>CMP</t>
  </si>
  <si>
    <t>C41</t>
  </si>
  <si>
    <t>C43</t>
  </si>
  <si>
    <t>P43</t>
  </si>
  <si>
    <t>Logan</t>
  </si>
  <si>
    <t>[X52]</t>
  </si>
  <si>
    <t xml:space="preserve">[X52] </t>
  </si>
  <si>
    <t>Total général</t>
  </si>
  <si>
    <t>EG of arborescence Plant / Customer/ Project / Ref</t>
  </si>
  <si>
    <t xml:space="preserve">SALES PERFORMANCE </t>
  </si>
  <si>
    <t xml:space="preserve"> -  repricing valorisation (hausse de prix pour compensation baisse de volume etc )</t>
  </si>
  <si>
    <t xml:space="preserve"> -  margin improvement et monozokuri valorisation (gap between price decrease and cost decrease * volume)</t>
  </si>
  <si>
    <t xml:space="preserve"> - APR committed valorised at budget postponed or cancelled</t>
  </si>
  <si>
    <t>pré sérial</t>
  </si>
  <si>
    <t>Prototype</t>
  </si>
  <si>
    <t>tooling</t>
  </si>
  <si>
    <t xml:space="preserve">packaging </t>
  </si>
  <si>
    <t>Item</t>
  </si>
  <si>
    <t>Customers</t>
  </si>
  <si>
    <t>Project</t>
  </si>
  <si>
    <t>ACTIONS</t>
  </si>
  <si>
    <t>Reason</t>
  </si>
  <si>
    <t>Person
Responsible</t>
  </si>
  <si>
    <t>Status item</t>
  </si>
  <si>
    <t>Probability of achievement</t>
  </si>
  <si>
    <t>Creation date</t>
  </si>
  <si>
    <t>april 16</t>
  </si>
  <si>
    <t>may 16</t>
  </si>
  <si>
    <t>june 16</t>
  </si>
  <si>
    <t>july 16</t>
  </si>
  <si>
    <t>aug 16</t>
  </si>
  <si>
    <t>dec 16</t>
  </si>
  <si>
    <t>fev17</t>
  </si>
  <si>
    <t>TOTAL FY 16</t>
  </si>
  <si>
    <t xml:space="preserve">OBJ pin &amp; spherical feed length increase MFA2 : dvpt cost . Sell 2175 cost -1875 </t>
  </si>
  <si>
    <t>MARGIN ON NON SERIAL</t>
  </si>
  <si>
    <t>JEU</t>
  </si>
  <si>
    <t>CL</t>
  </si>
  <si>
    <t>C</t>
  </si>
  <si>
    <t>OBJ SNOW CHAIN CLEARANCE .dvPT COST 17800 COST 17300</t>
  </si>
  <si>
    <t>CGR1 VGR1 GEAR RATIO MODIF . DVPT COST SELL 79500- COST 78400</t>
  </si>
  <si>
    <t>proto B3</t>
  </si>
  <si>
    <t xml:space="preserve">Wheelebase increase dvpt cost SELL 390K€ VS Cost </t>
  </si>
  <si>
    <t>CS</t>
  </si>
  <si>
    <t>rubber mount dvpt cost 119 700€ cost 116500</t>
  </si>
  <si>
    <t xml:space="preserve">Dvpt cost for diversity increase (50 variants) sell with 20% margin on average </t>
  </si>
  <si>
    <t>N</t>
  </si>
  <si>
    <t xml:space="preserve">Dvpt cost for ALDW function (Active Lane Departure Warning ) sell with 20% margin on average </t>
  </si>
  <si>
    <t xml:space="preserve">C sample MCU </t>
  </si>
  <si>
    <t xml:space="preserve">C samples Steering gear from jan 17 to march 17 15% margin </t>
  </si>
  <si>
    <t xml:space="preserve">B5 prototypes </t>
  </si>
  <si>
    <t xml:space="preserve">Dvpt cost for FDLC function for AMG (Front Differential Lock Compensation)  sell with 20% margin on average </t>
  </si>
  <si>
    <t xml:space="preserve">Dvpt cost for Active HSB / MSB function  (High Speed / Mid Speed Braking)  sell with 20% margin on average </t>
  </si>
  <si>
    <t xml:space="preserve">Dvpt cost for Passive HSB / MSB function  (High Speed / Mid Speed Braking)  sell with 20% margin on average </t>
  </si>
  <si>
    <t xml:space="preserve">Dvpt cost for 2 softwares </t>
  </si>
  <si>
    <t xml:space="preserve">Dvpt cost for vehicle speed signal sell with 20% margin </t>
  </si>
  <si>
    <t>Proto tooling B4</t>
  </si>
  <si>
    <t>Br169</t>
  </si>
  <si>
    <t xml:space="preserve">BR169 LHD Steering spare part repricing </t>
  </si>
  <si>
    <t>MARGIN ON PRICE</t>
  </si>
  <si>
    <t>CT</t>
  </si>
  <si>
    <t>Tooling renewal 2 MFA1</t>
  </si>
  <si>
    <t>KIT OBJ Spare part repricing (LHD+RHD)</t>
  </si>
  <si>
    <t>Pascale</t>
  </si>
  <si>
    <t>Tuning session  at Idiada</t>
  </si>
  <si>
    <t>KIT iBJ Spare part repricing (LHD+RHD)</t>
  </si>
  <si>
    <t xml:space="preserve"> Tie rod pre-adjustment at JAPL . Cost 8000 sell 12000</t>
  </si>
  <si>
    <t xml:space="preserve"> Tie rod pre-adjustment at JADS cost 6500 € sell 12000</t>
  </si>
  <si>
    <t>525K€ Provision release. Financial risk dated 2015 cancellation.
Correspond to end of temporary payment R&amp;D</t>
  </si>
  <si>
    <t xml:space="preserve">OBJ coating sand blasting. Price increase +0,10€ within+ 0,2€ increase in  margin </t>
  </si>
  <si>
    <t>BI MODE SWITCH + Addition of 5th tuning Sell 170 000 - 133 192 costs</t>
  </si>
  <si>
    <t xml:space="preserve">Manual gear ration modification sell  6100€ cost 5300 </t>
  </si>
  <si>
    <t xml:space="preserve">Function to activate steering gear via diagnosis : Modification on soft sell 9360 with 28% margin </t>
  </si>
  <si>
    <t xml:space="preserve">CL </t>
  </si>
  <si>
    <t xml:space="preserve">To collect and valorized all sales performance </t>
  </si>
  <si>
    <t>TMA (bottom / max)</t>
  </si>
  <si>
    <t xml:space="preserve">Possibility to upload from SAP realised volume per reference </t>
  </si>
  <si>
    <t>Possibility to upload from excell forecasted volume</t>
  </si>
  <si>
    <t>Possibillty for price management to follow price evolution reason &amp; evolutive status</t>
  </si>
  <si>
    <t>Possibility of calculation (TURNOVER / INDEX / CARRY OVER/variation price valorisation/ Provision …..)</t>
  </si>
  <si>
    <t>Turnover</t>
  </si>
  <si>
    <t xml:space="preserve">in surface / in index/ carry over </t>
  </si>
  <si>
    <t xml:space="preserve">Price variation valorisation </t>
  </si>
  <si>
    <t xml:space="preserve">Provision calculation </t>
  </si>
  <si>
    <t>DESCRIPTION</t>
  </si>
  <si>
    <t xml:space="preserve">Data Visualisation need for reporting / synthesis </t>
  </si>
  <si>
    <t>STANDART / ADD ON</t>
  </si>
  <si>
    <t xml:space="preserve"> - APR committed valorised at budget postponed or cancelled (renegociation)</t>
  </si>
  <si>
    <t xml:space="preserve">Around 2 000 / 3 000 JTEKT parts number and Customer parts number to manage </t>
  </si>
  <si>
    <r>
      <rPr>
        <u/>
        <sz val="10"/>
        <color theme="1"/>
        <rFont val="Arial"/>
        <family val="2"/>
      </rPr>
      <t>2 years monthly details &amp; 8 years per quate</t>
    </r>
    <r>
      <rPr>
        <b/>
        <u/>
        <sz val="10"/>
        <color theme="1"/>
        <rFont val="Arial"/>
        <family val="2"/>
      </rPr>
      <t>r</t>
    </r>
    <r>
      <rPr>
        <sz val="10"/>
        <color theme="1"/>
        <rFont val="Arial"/>
        <family val="2"/>
      </rPr>
      <t xml:space="preserve"> in order to be able to go from Fiscal Year  to Civil Year for PRICE and VOLUME</t>
    </r>
  </si>
  <si>
    <t>TMA price (bottom / max)</t>
  </si>
  <si>
    <t>LOI price</t>
  </si>
  <si>
    <t>POTENTIAL  price (futur project)</t>
  </si>
  <si>
    <t>SAP source</t>
  </si>
  <si>
    <t>Customer Manager source (Oral Excell)</t>
  </si>
  <si>
    <t>value : % or €</t>
  </si>
  <si>
    <t>Tiimeframe 24 months</t>
  </si>
  <si>
    <t>Time frame : quaterly data up to  ten years</t>
  </si>
  <si>
    <r>
      <rPr>
        <b/>
        <sz val="10"/>
        <color theme="1"/>
        <rFont val="Arial"/>
        <family val="2"/>
      </rPr>
      <t xml:space="preserve">Price Status </t>
    </r>
    <r>
      <rPr>
        <sz val="10"/>
        <color theme="1"/>
        <rFont val="Arial"/>
        <family val="2"/>
      </rPr>
      <t>: Applied  / Committed with or without retroactivity / Risk</t>
    </r>
  </si>
  <si>
    <t>Timeframe scale :</t>
  </si>
  <si>
    <r>
      <rPr>
        <u/>
        <sz val="10"/>
        <color theme="1"/>
        <rFont val="Arial"/>
        <family val="2"/>
      </rPr>
      <t>Correlated with</t>
    </r>
    <r>
      <rPr>
        <sz val="10"/>
        <color theme="1"/>
        <rFont val="Arial"/>
        <family val="2"/>
      </rPr>
      <t xml:space="preserve"> Customer /Brand/ Platform/ Vehicle name/ JTEKT project code/Customer project Code / technology/grade/JTEKT plant/Customer plant/JTEKT Customer Manager </t>
    </r>
  </si>
  <si>
    <t>Sales Performance Management : to collect and valorized all sales performance and to restitute it by Customer and/or JTEKT Plant</t>
  </si>
  <si>
    <t>Cost planning activity per reference : profitability follow up / operating profit ….</t>
  </si>
  <si>
    <t xml:space="preserve">Possibility to make scenario /simulation tool to elaborate JTEKT customer strategy </t>
  </si>
  <si>
    <t>Sort 1</t>
  </si>
  <si>
    <t>Customer</t>
  </si>
  <si>
    <t xml:space="preserve">Designation </t>
  </si>
  <si>
    <t>REFS FY17 BUDGET</t>
  </si>
  <si>
    <t>Technology</t>
  </si>
  <si>
    <t>LHD  RHD</t>
  </si>
  <si>
    <t xml:space="preserve">PRICES </t>
  </si>
  <si>
    <t>Price mar 16</t>
  </si>
  <si>
    <t>Price april  16</t>
  </si>
  <si>
    <t>Price may 16</t>
  </si>
  <si>
    <t>Price juin 16</t>
  </si>
  <si>
    <t>Price july 16</t>
  </si>
  <si>
    <t>Price aug 16</t>
  </si>
  <si>
    <t>Price sept 16</t>
  </si>
  <si>
    <t>Price oct 16</t>
  </si>
  <si>
    <t>Price nov 16</t>
  </si>
  <si>
    <t>Price dec 16</t>
  </si>
  <si>
    <t>Price jan 17</t>
  </si>
  <si>
    <t>Price fev 17</t>
  </si>
  <si>
    <t>Price march 17</t>
  </si>
  <si>
    <t>Price april  17</t>
  </si>
  <si>
    <t>Price may 17</t>
  </si>
  <si>
    <t>Price june 17</t>
  </si>
  <si>
    <t>Price july 17</t>
  </si>
  <si>
    <t>Price aug 17</t>
  </si>
  <si>
    <t>Price sept 17</t>
  </si>
  <si>
    <t>Price oct 17</t>
  </si>
  <si>
    <t>Price nov 17</t>
  </si>
  <si>
    <t>Price dec 17</t>
  </si>
  <si>
    <t>Price jan 18</t>
  </si>
  <si>
    <t>Price fev 18</t>
  </si>
  <si>
    <t>Price march 18</t>
  </si>
  <si>
    <t>Vol april 16</t>
  </si>
  <si>
    <t>Vol may 16</t>
  </si>
  <si>
    <t>Vol june 16</t>
  </si>
  <si>
    <t>Vol july 16</t>
  </si>
  <si>
    <t>Vol aug 16</t>
  </si>
  <si>
    <t>Vol sept 16</t>
  </si>
  <si>
    <t>Vol oct 16</t>
  </si>
  <si>
    <t>Vol nov 16</t>
  </si>
  <si>
    <t>Vol dec 16</t>
  </si>
  <si>
    <t>Vol jan 17</t>
  </si>
  <si>
    <t>Vol feb 17</t>
  </si>
  <si>
    <t>Vol march 17</t>
  </si>
  <si>
    <t>Volume FY16</t>
  </si>
  <si>
    <t>vol april 17</t>
  </si>
  <si>
    <t>vol may 17</t>
  </si>
  <si>
    <t>vol june 17</t>
  </si>
  <si>
    <t>vol july 17</t>
  </si>
  <si>
    <t>vol aug 17</t>
  </si>
  <si>
    <t>vol sept 17</t>
  </si>
  <si>
    <t>vol oct 17</t>
  </si>
  <si>
    <t>vol nov 17</t>
  </si>
  <si>
    <t>vol dec 17</t>
  </si>
  <si>
    <t>vol jan 18</t>
  </si>
  <si>
    <t>vol fev 18</t>
  </si>
  <si>
    <t>vol mar 18</t>
  </si>
  <si>
    <t>TOTAL VOL FY17</t>
  </si>
  <si>
    <t>TO april 16</t>
  </si>
  <si>
    <t>TO may 16</t>
  </si>
  <si>
    <t>TO juin 16</t>
  </si>
  <si>
    <t>TO july 16</t>
  </si>
  <si>
    <t>TO aug 16</t>
  </si>
  <si>
    <t>TO sept 16</t>
  </si>
  <si>
    <t>TO oct 16</t>
  </si>
  <si>
    <t>TO nov 16</t>
  </si>
  <si>
    <t>TO dec 16</t>
  </si>
  <si>
    <t>TO jan 17</t>
  </si>
  <si>
    <t>TO fev 17</t>
  </si>
  <si>
    <t>TO march 17</t>
  </si>
  <si>
    <t>TO FY2016</t>
  </si>
  <si>
    <t>TO april 17</t>
  </si>
  <si>
    <t>TO may 17</t>
  </si>
  <si>
    <t>TO juin 17</t>
  </si>
  <si>
    <t>TO july 17</t>
  </si>
  <si>
    <t>TO aug 17</t>
  </si>
  <si>
    <t>TO sept 17</t>
  </si>
  <si>
    <t>TO oct 17</t>
  </si>
  <si>
    <t>TO nov 17</t>
  </si>
  <si>
    <t>TO dec 17</t>
  </si>
  <si>
    <t>TO jan 18</t>
  </si>
  <si>
    <t>TO fev 18</t>
  </si>
  <si>
    <t>TO march 18</t>
  </si>
  <si>
    <t>TO  FY17</t>
  </si>
  <si>
    <t>X2222</t>
  </si>
  <si>
    <t>BLM8 COL RHD X222</t>
  </si>
  <si>
    <t>CEPS</t>
  </si>
  <si>
    <t>RHD</t>
  </si>
  <si>
    <t>BUDGET</t>
  </si>
  <si>
    <t>B-CURRENCY Committed</t>
  </si>
  <si>
    <t>B-RAW MATERIALl Committed</t>
  </si>
  <si>
    <t>B-AMORTIZATION Committed</t>
  </si>
  <si>
    <t>B-APR Committed</t>
  </si>
  <si>
    <t>B-VAVE Committed</t>
  </si>
  <si>
    <t>B-Budget VAVE</t>
  </si>
  <si>
    <t>B-REPRICING Committed</t>
  </si>
  <si>
    <t>B. APR Risk</t>
  </si>
  <si>
    <t xml:space="preserve">B. VAVE Risk </t>
  </si>
  <si>
    <t xml:space="preserve">COMMITTED </t>
  </si>
  <si>
    <t>C-CURRENCY Committed</t>
  </si>
  <si>
    <t>C-MAT-Steel Committed</t>
  </si>
  <si>
    <t>C-MAT-Copper Committed</t>
  </si>
  <si>
    <t>C- MAT-Alu Committed</t>
  </si>
  <si>
    <t xml:space="preserve">C-MAT- RE Committed </t>
  </si>
  <si>
    <t>C-AMORTIZATION Committed</t>
  </si>
  <si>
    <t>C-APR Committed</t>
  </si>
  <si>
    <t>C-VAVE Committed</t>
  </si>
  <si>
    <t>C-VAVE % additional</t>
  </si>
  <si>
    <t>C-REPRICING Committed</t>
  </si>
  <si>
    <t xml:space="preserve">RISK&amp;COMMITTED </t>
  </si>
  <si>
    <t>R-CURRENCY Risk</t>
  </si>
  <si>
    <t>R-RAW MATERIALl Risk</t>
  </si>
  <si>
    <t>R-AMORTIZATION Risk</t>
  </si>
  <si>
    <t>R-APR Risk</t>
  </si>
  <si>
    <t>R-VAVE Risk</t>
  </si>
  <si>
    <t>R-REPRICING Opportunity</t>
  </si>
  <si>
    <t xml:space="preserve">GAP VS BUDGET PRICE </t>
  </si>
  <si>
    <t>TOTO</t>
  </si>
  <si>
    <t>TITI</t>
  </si>
  <si>
    <t xml:space="preserve">Selling price and quotation model </t>
  </si>
  <si>
    <t>fortwo/ forfour</t>
  </si>
  <si>
    <t>Customer site</t>
  </si>
  <si>
    <t>with Customer View / JTEKT plant view / per techno …..</t>
  </si>
  <si>
    <t>JTEKT Production Plant</t>
  </si>
  <si>
    <t xml:space="preserve">Dans le réalisé. Au jour puis pour le forecast en semaine pdt 6 mois puis en mois 18 mois </t>
  </si>
  <si>
    <t>Productivity Repricing</t>
  </si>
  <si>
    <t>depreciation</t>
  </si>
  <si>
    <t xml:space="preserve">Customer Manager </t>
  </si>
  <si>
    <t>Priority</t>
  </si>
  <si>
    <t>SALES ADMINISTRATION PRICE DATA BASIS MODEL : model for 1 ref management</t>
  </si>
  <si>
    <t>source should be CPQ then probably</t>
  </si>
  <si>
    <t>All this is related to the product model that will be created. Focus for the first Phase should be on Sales Process</t>
  </si>
  <si>
    <t>ADD</t>
  </si>
  <si>
    <t>Report</t>
  </si>
  <si>
    <t xml:space="preserve">Add on </t>
  </si>
  <si>
    <t>Days</t>
  </si>
  <si>
    <t>After clear requirement analysis</t>
  </si>
  <si>
    <t>Supposed it means projection of data</t>
  </si>
  <si>
    <t>Model and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</si>
</sst>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,##0.000"/>
  </numFmts>
  <fonts count="30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rgb="FFFF0000"/>
      <name val="Arial"/>
      <family val="2"/>
    </font>
    <font>
      <i/>
      <sz val="10"/>
      <color rgb="FFFF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indexed="8"/>
      <name val="Arial"/>
      <family val="2"/>
    </font>
    <font>
      <b/>
      <sz val="10"/>
      <color theme="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i/>
      <sz val="10"/>
      <color rgb="FFFF3300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b/>
      <u/>
      <sz val="10"/>
      <color theme="1"/>
      <name val="Arial"/>
      <family val="2"/>
    </font>
    <font>
      <u/>
      <sz val="10"/>
      <color theme="1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sz val="12"/>
      <name val="Arial"/>
      <family val="2"/>
    </font>
    <font>
      <sz val="10"/>
      <color theme="9" tint="-0.249977111117893"/>
      <name val="Arial"/>
      <family val="2"/>
    </font>
    <font>
      <i/>
      <sz val="10"/>
      <color theme="2" tint="-0.499984740745262"/>
      <name val="Arial"/>
      <family val="2"/>
    </font>
    <font>
      <b/>
      <i/>
      <sz val="10"/>
      <color theme="9" tint="-0.499984740745262"/>
      <name val="Arial"/>
      <family val="2"/>
    </font>
    <font>
      <b/>
      <sz val="10"/>
      <color rgb="FF7030A0"/>
      <name val="Arial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sz val="10"/>
      <color theme="0" tint="-0.499984740745262"/>
      <name val="Arial"/>
      <family val="2"/>
    </font>
    <font>
      <b/>
      <u/>
      <sz val="16"/>
      <color theme="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10" fillId="0" borderId="0">
      <alignment vertical="top"/>
    </xf>
    <xf numFmtId="0" fontId="8" fillId="0" borderId="0"/>
    <xf numFmtId="0" fontId="8" fillId="0" borderId="0"/>
    <xf numFmtId="0" fontId="8" fillId="0" borderId="0"/>
  </cellStyleXfs>
  <cellXfs count="196">
    <xf numFmtId="0" fontId="0" fillId="0" borderId="0" xfId="0"/>
    <xf numFmtId="0" fontId="0" fillId="0" borderId="0" xfId="0" applyAlignment="1">
      <alignment horizontal="right"/>
    </xf>
    <xf numFmtId="17" fontId="0" fillId="0" borderId="0" xfId="0" applyNumberFormat="1"/>
    <xf numFmtId="0" fontId="0" fillId="0" borderId="5" xfId="0" applyBorder="1" applyAlignment="1"/>
    <xf numFmtId="17" fontId="0" fillId="0" borderId="0" xfId="0" applyNumberFormat="1" applyAlignment="1"/>
    <xf numFmtId="17" fontId="0" fillId="0" borderId="6" xfId="0" applyNumberFormat="1" applyBorder="1" applyAlignment="1"/>
    <xf numFmtId="0" fontId="0" fillId="0" borderId="0" xfId="0" quotePrefix="1"/>
    <xf numFmtId="0" fontId="0" fillId="3" borderId="0" xfId="0" applyFill="1"/>
    <xf numFmtId="0" fontId="0" fillId="4" borderId="0" xfId="0" applyFill="1"/>
    <xf numFmtId="0" fontId="0" fillId="4" borderId="5" xfId="0" applyFill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1" fillId="6" borderId="0" xfId="0" applyFont="1" applyFill="1"/>
    <xf numFmtId="0" fontId="0" fillId="6" borderId="0" xfId="0" applyFill="1"/>
    <xf numFmtId="0" fontId="4" fillId="0" borderId="0" xfId="0" applyFont="1"/>
    <xf numFmtId="0" fontId="5" fillId="0" borderId="0" xfId="0" applyFont="1"/>
    <xf numFmtId="0" fontId="1" fillId="2" borderId="0" xfId="0" applyFont="1" applyFill="1"/>
    <xf numFmtId="0" fontId="0" fillId="2" borderId="0" xfId="0" applyFill="1"/>
    <xf numFmtId="0" fontId="0" fillId="0" borderId="0" xfId="0" applyFill="1"/>
    <xf numFmtId="0" fontId="1" fillId="0" borderId="0" xfId="0" applyFont="1" applyFill="1"/>
    <xf numFmtId="17" fontId="0" fillId="0" borderId="0" xfId="0" applyNumberFormat="1" applyFont="1"/>
    <xf numFmtId="0" fontId="7" fillId="0" borderId="0" xfId="0" applyFont="1"/>
    <xf numFmtId="0" fontId="6" fillId="0" borderId="0" xfId="0" applyFont="1"/>
    <xf numFmtId="0" fontId="4" fillId="7" borderId="7" xfId="0" applyFont="1" applyFill="1" applyBorder="1"/>
    <xf numFmtId="0" fontId="4" fillId="0" borderId="7" xfId="0" applyFont="1" applyFill="1" applyBorder="1" applyAlignment="1">
      <alignment horizontal="left"/>
    </xf>
    <xf numFmtId="3" fontId="4" fillId="0" borderId="7" xfId="0" applyNumberFormat="1" applyFont="1" applyFill="1" applyBorder="1"/>
    <xf numFmtId="0" fontId="4" fillId="0" borderId="0" xfId="0" applyFont="1" applyFill="1" applyAlignment="1">
      <alignment horizontal="left" indent="1"/>
    </xf>
    <xf numFmtId="3" fontId="4" fillId="0" borderId="0" xfId="0" applyNumberFormat="1" applyFont="1" applyFill="1"/>
    <xf numFmtId="0" fontId="8" fillId="0" borderId="0" xfId="0" applyFont="1" applyFill="1" applyAlignment="1">
      <alignment horizontal="left" indent="2"/>
    </xf>
    <xf numFmtId="3" fontId="8" fillId="0" borderId="0" xfId="0" applyNumberFormat="1" applyFont="1" applyFill="1"/>
    <xf numFmtId="0" fontId="8" fillId="0" borderId="0" xfId="0" applyFont="1" applyFill="1" applyAlignment="1">
      <alignment horizontal="left" indent="3"/>
    </xf>
    <xf numFmtId="0" fontId="4" fillId="7" borderId="8" xfId="0" applyFont="1" applyFill="1" applyBorder="1" applyAlignment="1">
      <alignment horizontal="left"/>
    </xf>
    <xf numFmtId="3" fontId="4" fillId="7" borderId="8" xfId="0" applyNumberFormat="1" applyFont="1" applyFill="1" applyBorder="1"/>
    <xf numFmtId="0" fontId="9" fillId="0" borderId="0" xfId="0" applyFont="1"/>
    <xf numFmtId="0" fontId="8" fillId="8" borderId="5" xfId="2" applyNumberFormat="1" applyFont="1" applyFill="1" applyBorder="1" applyAlignment="1">
      <alignment horizontal="center" vertical="center"/>
    </xf>
    <xf numFmtId="0" fontId="8" fillId="8" borderId="5" xfId="2" applyFont="1" applyFill="1" applyBorder="1" applyAlignment="1">
      <alignment horizontal="center" vertical="center" wrapText="1"/>
    </xf>
    <xf numFmtId="0" fontId="8" fillId="6" borderId="5" xfId="2" applyFont="1" applyFill="1" applyBorder="1" applyAlignment="1">
      <alignment horizontal="center" vertical="center" wrapText="1"/>
    </xf>
    <xf numFmtId="0" fontId="12" fillId="0" borderId="9" xfId="2" applyFont="1" applyFill="1" applyBorder="1" applyAlignment="1">
      <alignment horizontal="center" vertical="center"/>
    </xf>
    <xf numFmtId="17" fontId="12" fillId="0" borderId="9" xfId="2" applyNumberFormat="1" applyFont="1" applyFill="1" applyBorder="1" applyAlignment="1">
      <alignment horizontal="center" vertical="center"/>
    </xf>
    <xf numFmtId="0" fontId="12" fillId="0" borderId="9" xfId="2" applyFont="1" applyFill="1" applyBorder="1" applyAlignment="1">
      <alignment horizontal="right" vertical="center"/>
    </xf>
    <xf numFmtId="0" fontId="8" fillId="9" borderId="5" xfId="2" applyFill="1" applyBorder="1"/>
    <xf numFmtId="0" fontId="8" fillId="9" borderId="5" xfId="2" applyFont="1" applyFill="1" applyBorder="1"/>
    <xf numFmtId="3" fontId="8" fillId="9" borderId="5" xfId="2" applyNumberFormat="1" applyFont="1" applyFill="1" applyBorder="1"/>
    <xf numFmtId="17" fontId="8" fillId="9" borderId="5" xfId="2" applyNumberFormat="1" applyFont="1" applyFill="1" applyBorder="1"/>
    <xf numFmtId="0" fontId="13" fillId="9" borderId="5" xfId="2" applyFont="1" applyFill="1" applyBorder="1"/>
    <xf numFmtId="0" fontId="7" fillId="9" borderId="5" xfId="2" applyFont="1" applyFill="1" applyBorder="1"/>
    <xf numFmtId="0" fontId="8" fillId="8" borderId="5" xfId="2" applyFill="1" applyBorder="1"/>
    <xf numFmtId="0" fontId="8" fillId="8" borderId="5" xfId="2" applyFont="1" applyFill="1" applyBorder="1"/>
    <xf numFmtId="3" fontId="8" fillId="8" borderId="5" xfId="2" applyNumberFormat="1" applyFont="1" applyFill="1" applyBorder="1"/>
    <xf numFmtId="0" fontId="8" fillId="0" borderId="5" xfId="2" applyFont="1" applyFill="1" applyBorder="1"/>
    <xf numFmtId="17" fontId="8" fillId="8" borderId="5" xfId="2" applyNumberFormat="1" applyFont="1" applyFill="1" applyBorder="1"/>
    <xf numFmtId="0" fontId="8" fillId="10" borderId="5" xfId="2" applyFill="1" applyBorder="1"/>
    <xf numFmtId="0" fontId="8" fillId="10" borderId="5" xfId="2" applyFont="1" applyFill="1" applyBorder="1"/>
    <xf numFmtId="3" fontId="8" fillId="10" borderId="5" xfId="2" applyNumberFormat="1" applyFont="1" applyFill="1" applyBorder="1"/>
    <xf numFmtId="17" fontId="8" fillId="10" borderId="5" xfId="2" applyNumberFormat="1" applyFont="1" applyFill="1" applyBorder="1"/>
    <xf numFmtId="0" fontId="8" fillId="0" borderId="5" xfId="2" applyFill="1" applyBorder="1"/>
    <xf numFmtId="3" fontId="8" fillId="0" borderId="5" xfId="2" applyNumberFormat="1" applyFont="1" applyFill="1" applyBorder="1"/>
    <xf numFmtId="0" fontId="8" fillId="6" borderId="5" xfId="2" applyFill="1" applyBorder="1"/>
    <xf numFmtId="0" fontId="8" fillId="11" borderId="5" xfId="2" applyFill="1" applyBorder="1"/>
    <xf numFmtId="0" fontId="13" fillId="0" borderId="5" xfId="2" applyFont="1" applyFill="1" applyBorder="1"/>
    <xf numFmtId="0" fontId="13" fillId="10" borderId="5" xfId="2" applyFont="1" applyFill="1" applyBorder="1"/>
    <xf numFmtId="0" fontId="13" fillId="8" borderId="5" xfId="2" applyFont="1" applyFill="1" applyBorder="1"/>
    <xf numFmtId="0" fontId="13" fillId="11" borderId="5" xfId="2" applyFont="1" applyFill="1" applyBorder="1"/>
    <xf numFmtId="0" fontId="13" fillId="12" borderId="5" xfId="2" applyFont="1" applyFill="1" applyBorder="1"/>
    <xf numFmtId="0" fontId="13" fillId="13" borderId="5" xfId="2" applyFont="1" applyFill="1" applyBorder="1"/>
    <xf numFmtId="0" fontId="14" fillId="9" borderId="5" xfId="2" applyFont="1" applyFill="1" applyBorder="1"/>
    <xf numFmtId="0" fontId="15" fillId="9" borderId="5" xfId="2" applyFont="1" applyFill="1" applyBorder="1"/>
    <xf numFmtId="0" fontId="16" fillId="9" borderId="5" xfId="2" applyFont="1" applyFill="1" applyBorder="1"/>
    <xf numFmtId="17" fontId="8" fillId="0" borderId="5" xfId="2" applyNumberFormat="1" applyFont="1" applyFill="1" applyBorder="1"/>
    <xf numFmtId="4" fontId="8" fillId="10" borderId="5" xfId="2" applyNumberFormat="1" applyFont="1" applyFill="1" applyBorder="1"/>
    <xf numFmtId="4" fontId="6" fillId="10" borderId="5" xfId="2" applyNumberFormat="1" applyFont="1" applyFill="1" applyBorder="1"/>
    <xf numFmtId="4" fontId="8" fillId="9" borderId="5" xfId="2" applyNumberFormat="1" applyFont="1" applyFill="1" applyBorder="1"/>
    <xf numFmtId="4" fontId="8" fillId="0" borderId="5" xfId="2" applyNumberFormat="1" applyFont="1" applyFill="1" applyBorder="1"/>
    <xf numFmtId="4" fontId="6" fillId="0" borderId="5" xfId="2" applyNumberFormat="1" applyFont="1" applyFill="1" applyBorder="1"/>
    <xf numFmtId="0" fontId="7" fillId="0" borderId="5" xfId="2" applyFont="1" applyFill="1" applyBorder="1"/>
    <xf numFmtId="3" fontId="8" fillId="11" borderId="5" xfId="2" applyNumberFormat="1" applyFont="1" applyFill="1" applyBorder="1"/>
    <xf numFmtId="0" fontId="8" fillId="0" borderId="0" xfId="0" applyFont="1" applyAlignment="1">
      <alignment wrapText="1"/>
    </xf>
    <xf numFmtId="3" fontId="8" fillId="9" borderId="5" xfId="2" applyNumberFormat="1" applyFill="1" applyBorder="1"/>
    <xf numFmtId="3" fontId="6" fillId="9" borderId="5" xfId="2" applyNumberFormat="1" applyFont="1" applyFill="1" applyBorder="1"/>
    <xf numFmtId="0" fontId="1" fillId="0" borderId="5" xfId="0" applyFont="1" applyBorder="1"/>
    <xf numFmtId="0" fontId="0" fillId="0" borderId="5" xfId="0" applyBorder="1"/>
    <xf numFmtId="0" fontId="0" fillId="0" borderId="5" xfId="0" applyBorder="1" applyAlignment="1">
      <alignment wrapText="1"/>
    </xf>
    <xf numFmtId="0" fontId="0" fillId="13" borderId="5" xfId="0" applyFill="1" applyBorder="1" applyAlignment="1">
      <alignment wrapText="1"/>
    </xf>
    <xf numFmtId="0" fontId="0" fillId="0" borderId="5" xfId="0" applyFill="1" applyBorder="1" applyAlignment="1">
      <alignment wrapText="1"/>
    </xf>
    <xf numFmtId="0" fontId="1" fillId="0" borderId="5" xfId="0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0" fillId="9" borderId="0" xfId="0" applyNumberFormat="1" applyFill="1" applyAlignment="1">
      <alignment vertical="top" wrapText="1"/>
    </xf>
    <xf numFmtId="0" fontId="1" fillId="13" borderId="0" xfId="0" applyFont="1" applyFill="1" applyAlignment="1">
      <alignment wrapText="1"/>
    </xf>
    <xf numFmtId="0" fontId="0" fillId="0" borderId="5" xfId="0" applyBorder="1" applyAlignment="1">
      <alignment vertical="top" wrapText="1"/>
    </xf>
    <xf numFmtId="0" fontId="0" fillId="0" borderId="5" xfId="0" applyFill="1" applyBorder="1" applyAlignment="1">
      <alignment vertical="top" wrapText="1"/>
    </xf>
    <xf numFmtId="2" fontId="9" fillId="0" borderId="5" xfId="0" applyNumberFormat="1" applyFont="1" applyBorder="1" applyAlignment="1">
      <alignment horizontal="center" vertical="center" wrapText="1"/>
    </xf>
    <xf numFmtId="2" fontId="11" fillId="14" borderId="5" xfId="0" applyNumberFormat="1" applyFont="1" applyFill="1" applyBorder="1" applyAlignment="1">
      <alignment vertical="top" wrapText="1"/>
    </xf>
    <xf numFmtId="2" fontId="11" fillId="11" borderId="5" xfId="0" applyNumberFormat="1" applyFont="1" applyFill="1" applyBorder="1" applyAlignment="1">
      <alignment vertical="top" wrapText="1"/>
    </xf>
    <xf numFmtId="2" fontId="19" fillId="11" borderId="5" xfId="0" applyNumberFormat="1" applyFont="1" applyFill="1" applyBorder="1" applyAlignment="1">
      <alignment vertical="top" wrapText="1"/>
    </xf>
    <xf numFmtId="2" fontId="19" fillId="14" borderId="5" xfId="1" applyNumberFormat="1" applyFont="1" applyFill="1" applyBorder="1" applyAlignment="1">
      <alignment vertical="top" wrapText="1" shrinkToFit="1"/>
    </xf>
    <xf numFmtId="2" fontId="20" fillId="14" borderId="5" xfId="0" applyNumberFormat="1" applyFont="1" applyFill="1" applyBorder="1" applyAlignment="1">
      <alignment horizontal="left" vertical="top" wrapText="1" shrinkToFit="1"/>
    </xf>
    <xf numFmtId="164" fontId="20" fillId="14" borderId="5" xfId="0" applyNumberFormat="1" applyFont="1" applyFill="1" applyBorder="1" applyAlignment="1">
      <alignment horizontal="left" vertical="top" wrapText="1" shrinkToFit="1"/>
    </xf>
    <xf numFmtId="2" fontId="19" fillId="14" borderId="5" xfId="0" applyNumberFormat="1" applyFont="1" applyFill="1" applyBorder="1" applyAlignment="1">
      <alignment horizontal="left" vertical="top" wrapText="1" shrinkToFit="1"/>
    </xf>
    <xf numFmtId="2" fontId="11" fillId="14" borderId="0" xfId="0" applyNumberFormat="1" applyFont="1" applyFill="1" applyAlignment="1">
      <alignment horizontal="left" vertical="top" wrapText="1"/>
    </xf>
    <xf numFmtId="0" fontId="4" fillId="15" borderId="5" xfId="0" applyFont="1" applyFill="1" applyBorder="1" applyAlignment="1"/>
    <xf numFmtId="0" fontId="8" fillId="16" borderId="5" xfId="0" applyFont="1" applyFill="1" applyBorder="1" applyAlignment="1"/>
    <xf numFmtId="0" fontId="8" fillId="17" borderId="5" xfId="0" applyFont="1" applyFill="1" applyBorder="1" applyAlignment="1"/>
    <xf numFmtId="0" fontId="4" fillId="2" borderId="5" xfId="0" applyFont="1" applyFill="1" applyBorder="1" applyAlignment="1"/>
    <xf numFmtId="0" fontId="8" fillId="18" borderId="5" xfId="0" applyFont="1" applyFill="1" applyBorder="1" applyAlignment="1"/>
    <xf numFmtId="0" fontId="4" fillId="19" borderId="5" xfId="0" applyFont="1" applyFill="1" applyBorder="1" applyAlignment="1"/>
    <xf numFmtId="0" fontId="8" fillId="19" borderId="5" xfId="0" applyFont="1" applyFill="1" applyBorder="1" applyAlignment="1"/>
    <xf numFmtId="0" fontId="8" fillId="20" borderId="5" xfId="0" applyFont="1" applyFill="1" applyBorder="1" applyAlignment="1"/>
    <xf numFmtId="0" fontId="8" fillId="0" borderId="5" xfId="0" applyFont="1" applyFill="1" applyBorder="1" applyAlignment="1"/>
    <xf numFmtId="4" fontId="21" fillId="15" borderId="5" xfId="0" applyNumberFormat="1" applyFont="1" applyFill="1" applyBorder="1" applyAlignment="1"/>
    <xf numFmtId="3" fontId="4" fillId="15" borderId="5" xfId="0" applyNumberFormat="1" applyFont="1" applyFill="1" applyBorder="1" applyAlignment="1"/>
    <xf numFmtId="0" fontId="22" fillId="15" borderId="0" xfId="0" applyFont="1" applyFill="1"/>
    <xf numFmtId="4" fontId="23" fillId="16" borderId="5" xfId="0" applyNumberFormat="1" applyFont="1" applyFill="1" applyBorder="1" applyAlignment="1">
      <alignment horizontal="right"/>
    </xf>
    <xf numFmtId="4" fontId="15" fillId="16" borderId="5" xfId="0" applyNumberFormat="1" applyFont="1" applyFill="1" applyBorder="1" applyAlignment="1">
      <alignment horizontal="right"/>
    </xf>
    <xf numFmtId="3" fontId="8" fillId="16" borderId="5" xfId="0" applyNumberFormat="1" applyFont="1" applyFill="1" applyBorder="1" applyAlignment="1">
      <alignment horizontal="right"/>
    </xf>
    <xf numFmtId="0" fontId="22" fillId="16" borderId="0" xfId="0" applyFont="1" applyFill="1"/>
    <xf numFmtId="4" fontId="23" fillId="17" borderId="5" xfId="0" applyNumberFormat="1" applyFont="1" applyFill="1" applyBorder="1" applyAlignment="1">
      <alignment horizontal="right"/>
    </xf>
    <xf numFmtId="4" fontId="15" fillId="17" borderId="5" xfId="0" applyNumberFormat="1" applyFont="1" applyFill="1" applyBorder="1" applyAlignment="1">
      <alignment horizontal="right"/>
    </xf>
    <xf numFmtId="3" fontId="8" fillId="17" borderId="5" xfId="0" applyNumberFormat="1" applyFont="1" applyFill="1" applyBorder="1" applyAlignment="1">
      <alignment horizontal="right"/>
    </xf>
    <xf numFmtId="0" fontId="22" fillId="17" borderId="0" xfId="0" applyFont="1" applyFill="1"/>
    <xf numFmtId="4" fontId="24" fillId="2" borderId="5" xfId="0" applyNumberFormat="1" applyFont="1" applyFill="1" applyBorder="1" applyAlignment="1">
      <alignment horizontal="right"/>
    </xf>
    <xf numFmtId="165" fontId="25" fillId="2" borderId="5" xfId="0" applyNumberFormat="1" applyFont="1" applyFill="1" applyBorder="1" applyAlignment="1">
      <alignment horizontal="right"/>
    </xf>
    <xf numFmtId="4" fontId="26" fillId="2" borderId="5" xfId="0" applyNumberFormat="1" applyFont="1" applyFill="1" applyBorder="1" applyAlignment="1">
      <alignment horizontal="right"/>
    </xf>
    <xf numFmtId="4" fontId="4" fillId="2" borderId="5" xfId="0" applyNumberFormat="1" applyFont="1" applyFill="1" applyBorder="1" applyAlignment="1">
      <alignment horizontal="right"/>
    </xf>
    <xf numFmtId="165" fontId="1" fillId="2" borderId="5" xfId="0" applyNumberFormat="1" applyFont="1" applyFill="1" applyBorder="1" applyAlignment="1">
      <alignment horizontal="right"/>
    </xf>
    <xf numFmtId="3" fontId="4" fillId="2" borderId="5" xfId="0" applyNumberFormat="1" applyFont="1" applyFill="1" applyBorder="1" applyAlignment="1">
      <alignment horizontal="right"/>
    </xf>
    <xf numFmtId="0" fontId="4" fillId="2" borderId="5" xfId="0" applyFont="1" applyFill="1" applyBorder="1"/>
    <xf numFmtId="4" fontId="8" fillId="18" borderId="5" xfId="0" applyNumberFormat="1" applyFont="1" applyFill="1" applyBorder="1" applyAlignment="1">
      <alignment horizontal="right"/>
    </xf>
    <xf numFmtId="4" fontId="27" fillId="18" borderId="5" xfId="0" applyNumberFormat="1" applyFont="1" applyFill="1" applyBorder="1" applyAlignment="1">
      <alignment horizontal="right"/>
    </xf>
    <xf numFmtId="4" fontId="8" fillId="18" borderId="5" xfId="3" applyNumberFormat="1" applyFont="1" applyFill="1" applyBorder="1" applyAlignment="1">
      <alignment horizontal="right"/>
    </xf>
    <xf numFmtId="3" fontId="8" fillId="18" borderId="5" xfId="0" applyNumberFormat="1" applyFont="1" applyFill="1" applyBorder="1" applyAlignment="1">
      <alignment horizontal="right"/>
    </xf>
    <xf numFmtId="0" fontId="8" fillId="18" borderId="5" xfId="0" applyFont="1" applyFill="1" applyBorder="1"/>
    <xf numFmtId="4" fontId="4" fillId="18" borderId="5" xfId="3" applyNumberFormat="1" applyFont="1" applyFill="1" applyBorder="1" applyAlignment="1">
      <alignment horizontal="right"/>
    </xf>
    <xf numFmtId="4" fontId="4" fillId="18" borderId="5" xfId="0" applyNumberFormat="1" applyFont="1" applyFill="1" applyBorder="1" applyAlignment="1">
      <alignment horizontal="right"/>
    </xf>
    <xf numFmtId="4" fontId="27" fillId="18" borderId="5" xfId="3" applyNumberFormat="1" applyFont="1" applyFill="1" applyBorder="1" applyAlignment="1">
      <alignment horizontal="right"/>
    </xf>
    <xf numFmtId="165" fontId="4" fillId="18" borderId="5" xfId="0" applyNumberFormat="1" applyFont="1" applyFill="1" applyBorder="1" applyAlignment="1">
      <alignment horizontal="right"/>
    </xf>
    <xf numFmtId="165" fontId="4" fillId="18" borderId="5" xfId="3" applyNumberFormat="1" applyFont="1" applyFill="1" applyBorder="1" applyAlignment="1">
      <alignment horizontal="right"/>
    </xf>
    <xf numFmtId="4" fontId="8" fillId="13" borderId="5" xfId="3" applyNumberFormat="1" applyFont="1" applyFill="1" applyBorder="1" applyAlignment="1">
      <alignment horizontal="right"/>
    </xf>
    <xf numFmtId="4" fontId="8" fillId="18" borderId="5" xfId="4" applyNumberFormat="1" applyFont="1" applyFill="1" applyBorder="1" applyAlignment="1">
      <alignment horizontal="right"/>
    </xf>
    <xf numFmtId="4" fontId="4" fillId="19" borderId="5" xfId="0" applyNumberFormat="1" applyFont="1" applyFill="1" applyBorder="1" applyAlignment="1">
      <alignment horizontal="right"/>
    </xf>
    <xf numFmtId="3" fontId="4" fillId="19" borderId="5" xfId="0" applyNumberFormat="1" applyFont="1" applyFill="1" applyBorder="1" applyAlignment="1">
      <alignment horizontal="right"/>
    </xf>
    <xf numFmtId="4" fontId="8" fillId="20" borderId="5" xfId="0" applyNumberFormat="1" applyFont="1" applyFill="1" applyBorder="1" applyAlignment="1">
      <alignment horizontal="right"/>
    </xf>
    <xf numFmtId="3" fontId="8" fillId="20" borderId="5" xfId="0" applyNumberFormat="1" applyFont="1" applyFill="1" applyBorder="1" applyAlignment="1">
      <alignment horizontal="right"/>
    </xf>
    <xf numFmtId="2" fontId="28" fillId="0" borderId="5" xfId="0" applyNumberFormat="1" applyFont="1" applyFill="1" applyBorder="1" applyAlignment="1">
      <alignment horizontal="right"/>
    </xf>
    <xf numFmtId="3" fontId="8" fillId="0" borderId="5" xfId="0" applyNumberFormat="1" applyFont="1" applyFill="1" applyBorder="1" applyAlignment="1">
      <alignment horizontal="right"/>
    </xf>
    <xf numFmtId="0" fontId="8" fillId="15" borderId="0" xfId="0" applyFont="1" applyFill="1"/>
    <xf numFmtId="3" fontId="8" fillId="16" borderId="5" xfId="0" applyNumberFormat="1" applyFont="1" applyFill="1" applyBorder="1"/>
    <xf numFmtId="0" fontId="8" fillId="16" borderId="0" xfId="0" applyFont="1" applyFill="1"/>
    <xf numFmtId="3" fontId="8" fillId="17" borderId="5" xfId="0" applyNumberFormat="1" applyFont="1" applyFill="1" applyBorder="1"/>
    <xf numFmtId="0" fontId="8" fillId="17" borderId="0" xfId="0" applyFont="1" applyFill="1"/>
    <xf numFmtId="3" fontId="4" fillId="2" borderId="5" xfId="0" applyNumberFormat="1" applyFont="1" applyFill="1" applyBorder="1" applyAlignment="1"/>
    <xf numFmtId="0" fontId="26" fillId="2" borderId="0" xfId="0" applyFont="1" applyFill="1"/>
    <xf numFmtId="3" fontId="8" fillId="18" borderId="5" xfId="0" applyNumberFormat="1" applyFont="1" applyFill="1" applyBorder="1"/>
    <xf numFmtId="0" fontId="8" fillId="18" borderId="0" xfId="0" applyFont="1" applyFill="1"/>
    <xf numFmtId="3" fontId="8" fillId="19" borderId="5" xfId="0" applyNumberFormat="1" applyFont="1" applyFill="1" applyBorder="1"/>
    <xf numFmtId="0" fontId="4" fillId="19" borderId="0" xfId="0" applyFont="1" applyFill="1"/>
    <xf numFmtId="3" fontId="8" fillId="20" borderId="5" xfId="0" applyNumberFormat="1" applyFont="1" applyFill="1" applyBorder="1"/>
    <xf numFmtId="0" fontId="8" fillId="20" borderId="0" xfId="0" applyFont="1" applyFill="1"/>
    <xf numFmtId="3" fontId="8" fillId="0" borderId="5" xfId="0" applyNumberFormat="1" applyFont="1" applyFill="1" applyBorder="1"/>
    <xf numFmtId="0" fontId="8" fillId="0" borderId="0" xfId="0" applyFont="1" applyFill="1"/>
    <xf numFmtId="0" fontId="9" fillId="0" borderId="5" xfId="0" applyFont="1" applyBorder="1"/>
    <xf numFmtId="3" fontId="26" fillId="2" borderId="0" xfId="0" applyNumberFormat="1" applyFont="1" applyFill="1"/>
    <xf numFmtId="2" fontId="1" fillId="0" borderId="12" xfId="0" applyNumberFormat="1" applyFont="1" applyBorder="1" applyAlignment="1">
      <alignment horizontal="center" vertical="center" wrapText="1"/>
    </xf>
    <xf numFmtId="2" fontId="1" fillId="0" borderId="10" xfId="0" applyNumberFormat="1" applyFont="1" applyBorder="1" applyAlignment="1">
      <alignment horizontal="center" vertical="center" wrapText="1"/>
    </xf>
    <xf numFmtId="2" fontId="1" fillId="0" borderId="13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9" borderId="11" xfId="0" applyFont="1" applyFill="1" applyBorder="1" applyAlignment="1">
      <alignment horizontal="center" wrapText="1"/>
    </xf>
    <xf numFmtId="0" fontId="0" fillId="0" borderId="5" xfId="0" applyBorder="1" applyAlignment="1">
      <alignment vertical="top"/>
    </xf>
    <xf numFmtId="0" fontId="1" fillId="0" borderId="12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29" fillId="2" borderId="11" xfId="0" applyFont="1" applyFill="1" applyBorder="1" applyAlignment="1">
      <alignment horizontal="center" vertical="center" wrapText="1"/>
    </xf>
    <xf numFmtId="0" fontId="0" fillId="13" borderId="0" xfId="0" applyFill="1" applyBorder="1" applyAlignment="1">
      <alignment wrapText="1"/>
    </xf>
    <xf numFmtId="0" fontId="0" fillId="13" borderId="0" xfId="0" applyFill="1" applyBorder="1"/>
    <xf numFmtId="0" fontId="0" fillId="0" borderId="0" xfId="0" applyBorder="1"/>
    <xf numFmtId="0" fontId="0" fillId="13" borderId="14" xfId="0" applyFill="1" applyBorder="1" applyAlignment="1">
      <alignment horizontal="center" vertical="center" wrapText="1"/>
    </xf>
    <xf numFmtId="0" fontId="0" fillId="13" borderId="12" xfId="0" applyFill="1" applyBorder="1" applyAlignment="1">
      <alignment horizontal="center" wrapText="1"/>
    </xf>
    <xf numFmtId="0" fontId="0" fillId="13" borderId="10" xfId="0" applyFill="1" applyBorder="1" applyAlignment="1">
      <alignment horizontal="center" wrapText="1"/>
    </xf>
    <xf numFmtId="0" fontId="0" fillId="13" borderId="13" xfId="0" applyFill="1" applyBorder="1" applyAlignment="1">
      <alignment horizontal="center" wrapText="1"/>
    </xf>
    <xf numFmtId="0" fontId="0" fillId="13" borderId="12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</cellXfs>
  <cellStyles count="5">
    <cellStyle name="Normal" xfId="0" builtinId="0"/>
    <cellStyle name="Normal 2" xfId="2"/>
    <cellStyle name="Normal 2 2" xfId="4"/>
    <cellStyle name="Normal 5" xfId="3"/>
    <cellStyle name="Style 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8</xdr:row>
      <xdr:rowOff>57150</xdr:rowOff>
    </xdr:from>
    <xdr:to>
      <xdr:col>1</xdr:col>
      <xdr:colOff>723900</xdr:colOff>
      <xdr:row>8</xdr:row>
      <xdr:rowOff>139700</xdr:rowOff>
    </xdr:to>
    <xdr:cxnSp macro="">
      <xdr:nvCxnSpPr>
        <xdr:cNvPr id="3" name="Connecteur droit avec flèch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flipV="1">
          <a:off x="933450" y="1168400"/>
          <a:ext cx="552450" cy="825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152400</xdr:colOff>
      <xdr:row>9</xdr:row>
      <xdr:rowOff>6350</xdr:rowOff>
    </xdr:from>
    <xdr:to>
      <xdr:col>1</xdr:col>
      <xdr:colOff>730250</xdr:colOff>
      <xdr:row>11</xdr:row>
      <xdr:rowOff>146050</xdr:rowOff>
    </xdr:to>
    <xdr:cxnSp macro="">
      <xdr:nvCxnSpPr>
        <xdr:cNvPr id="5" name="Connecteur droit avec flèch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914400" y="1276350"/>
          <a:ext cx="577850" cy="4572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158750</xdr:colOff>
      <xdr:row>9</xdr:row>
      <xdr:rowOff>0</xdr:rowOff>
    </xdr:from>
    <xdr:to>
      <xdr:col>1</xdr:col>
      <xdr:colOff>717550</xdr:colOff>
      <xdr:row>16</xdr:row>
      <xdr:rowOff>19050</xdr:rowOff>
    </xdr:to>
    <xdr:cxnSp macro="">
      <xdr:nvCxnSpPr>
        <xdr:cNvPr id="6" name="Connecteur droit avec flèch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/>
      </xdr:nvCxnSpPr>
      <xdr:spPr>
        <a:xfrm>
          <a:off x="920750" y="1270000"/>
          <a:ext cx="558800" cy="11303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558800</xdr:colOff>
      <xdr:row>8</xdr:row>
      <xdr:rowOff>88900</xdr:rowOff>
    </xdr:from>
    <xdr:to>
      <xdr:col>3</xdr:col>
      <xdr:colOff>736600</xdr:colOff>
      <xdr:row>8</xdr:row>
      <xdr:rowOff>95250</xdr:rowOff>
    </xdr:to>
    <xdr:cxnSp macro="">
      <xdr:nvCxnSpPr>
        <xdr:cNvPr id="11" name="Connecteur droit avec flèch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>
          <a:off x="2082800" y="1200150"/>
          <a:ext cx="939800" cy="63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584200</xdr:colOff>
      <xdr:row>8</xdr:row>
      <xdr:rowOff>101600</xdr:rowOff>
    </xdr:from>
    <xdr:to>
      <xdr:col>4</xdr:col>
      <xdr:colOff>6350</xdr:colOff>
      <xdr:row>11</xdr:row>
      <xdr:rowOff>101600</xdr:rowOff>
    </xdr:to>
    <xdr:cxnSp macro="">
      <xdr:nvCxnSpPr>
        <xdr:cNvPr id="14" name="Connecteur droit avec flèch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CxnSpPr/>
      </xdr:nvCxnSpPr>
      <xdr:spPr>
        <a:xfrm>
          <a:off x="2108200" y="1212850"/>
          <a:ext cx="946150" cy="4762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488950</xdr:colOff>
      <xdr:row>8</xdr:row>
      <xdr:rowOff>76200</xdr:rowOff>
    </xdr:from>
    <xdr:to>
      <xdr:col>5</xdr:col>
      <xdr:colOff>666750</xdr:colOff>
      <xdr:row>8</xdr:row>
      <xdr:rowOff>82550</xdr:rowOff>
    </xdr:to>
    <xdr:cxnSp macro="">
      <xdr:nvCxnSpPr>
        <xdr:cNvPr id="18" name="Connecteur droit avec flèch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CxnSpPr/>
      </xdr:nvCxnSpPr>
      <xdr:spPr>
        <a:xfrm>
          <a:off x="3536950" y="1187450"/>
          <a:ext cx="939800" cy="63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8</xdr:row>
      <xdr:rowOff>95250</xdr:rowOff>
    </xdr:from>
    <xdr:to>
      <xdr:col>6</xdr:col>
      <xdr:colOff>29882</xdr:colOff>
      <xdr:row>16</xdr:row>
      <xdr:rowOff>67235</xdr:rowOff>
    </xdr:to>
    <xdr:cxnSp macro="">
      <xdr:nvCxnSpPr>
        <xdr:cNvPr id="19" name="Connecteur droit avec flèch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CxnSpPr/>
      </xdr:nvCxnSpPr>
      <xdr:spPr>
        <a:xfrm>
          <a:off x="4342653" y="1387662"/>
          <a:ext cx="1058582" cy="122704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6350</xdr:colOff>
      <xdr:row>8</xdr:row>
      <xdr:rowOff>69850</xdr:rowOff>
    </xdr:from>
    <xdr:to>
      <xdr:col>8</xdr:col>
      <xdr:colOff>0</xdr:colOff>
      <xdr:row>8</xdr:row>
      <xdr:rowOff>69850</xdr:rowOff>
    </xdr:to>
    <xdr:cxnSp macro="">
      <xdr:nvCxnSpPr>
        <xdr:cNvPr id="20" name="Connecteur droit avec flèch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CxnSpPr/>
      </xdr:nvCxnSpPr>
      <xdr:spPr>
        <a:xfrm>
          <a:off x="5340350" y="1181100"/>
          <a:ext cx="7556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508000</xdr:colOff>
      <xdr:row>8</xdr:row>
      <xdr:rowOff>63500</xdr:rowOff>
    </xdr:from>
    <xdr:to>
      <xdr:col>9</xdr:col>
      <xdr:colOff>501650</xdr:colOff>
      <xdr:row>8</xdr:row>
      <xdr:rowOff>63500</xdr:rowOff>
    </xdr:to>
    <xdr:cxnSp macro="">
      <xdr:nvCxnSpPr>
        <xdr:cNvPr id="22" name="Connecteur droit avec flèch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CxnSpPr/>
      </xdr:nvCxnSpPr>
      <xdr:spPr>
        <a:xfrm>
          <a:off x="6604000" y="1174750"/>
          <a:ext cx="7556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520700</xdr:colOff>
      <xdr:row>8</xdr:row>
      <xdr:rowOff>95250</xdr:rowOff>
    </xdr:from>
    <xdr:to>
      <xdr:col>9</xdr:col>
      <xdr:colOff>660400</xdr:colOff>
      <xdr:row>14</xdr:row>
      <xdr:rowOff>127000</xdr:rowOff>
    </xdr:to>
    <xdr:cxnSp macro="">
      <xdr:nvCxnSpPr>
        <xdr:cNvPr id="23" name="Connecteur droit avec flèch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CxnSpPr/>
      </xdr:nvCxnSpPr>
      <xdr:spPr>
        <a:xfrm>
          <a:off x="6616700" y="1206500"/>
          <a:ext cx="901700" cy="9842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564030</xdr:colOff>
      <xdr:row>8</xdr:row>
      <xdr:rowOff>14567</xdr:rowOff>
    </xdr:from>
    <xdr:to>
      <xdr:col>11</xdr:col>
      <xdr:colOff>729130</xdr:colOff>
      <xdr:row>8</xdr:row>
      <xdr:rowOff>14567</xdr:rowOff>
    </xdr:to>
    <xdr:cxnSp macro="">
      <xdr:nvCxnSpPr>
        <xdr:cNvPr id="26" name="Connecteur droit avec flèche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CxnSpPr/>
      </xdr:nvCxnSpPr>
      <xdr:spPr>
        <a:xfrm>
          <a:off x="8983383" y="1306979"/>
          <a:ext cx="9271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67235</xdr:colOff>
      <xdr:row>7</xdr:row>
      <xdr:rowOff>119530</xdr:rowOff>
    </xdr:from>
    <xdr:to>
      <xdr:col>17</xdr:col>
      <xdr:colOff>32193</xdr:colOff>
      <xdr:row>7</xdr:row>
      <xdr:rowOff>125524</xdr:rowOff>
    </xdr:to>
    <xdr:cxnSp macro="">
      <xdr:nvCxnSpPr>
        <xdr:cNvPr id="13" name="Connecteur droit avec flèch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/>
      </xdr:nvCxnSpPr>
      <xdr:spPr>
        <a:xfrm>
          <a:off x="13058588" y="1255059"/>
          <a:ext cx="726958" cy="599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374311</xdr:colOff>
      <xdr:row>7</xdr:row>
      <xdr:rowOff>134385</xdr:rowOff>
    </xdr:from>
    <xdr:to>
      <xdr:col>13</xdr:col>
      <xdr:colOff>133307</xdr:colOff>
      <xdr:row>7</xdr:row>
      <xdr:rowOff>134386</xdr:rowOff>
    </xdr:to>
    <xdr:cxnSp macro="">
      <xdr:nvCxnSpPr>
        <xdr:cNvPr id="16" name="Connecteur droit avec flèch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 flipV="1">
          <a:off x="10317664" y="1269914"/>
          <a:ext cx="520996" cy="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141942</xdr:colOff>
      <xdr:row>7</xdr:row>
      <xdr:rowOff>112059</xdr:rowOff>
    </xdr:from>
    <xdr:to>
      <xdr:col>14</xdr:col>
      <xdr:colOff>662938</xdr:colOff>
      <xdr:row>7</xdr:row>
      <xdr:rowOff>112060</xdr:rowOff>
    </xdr:to>
    <xdr:cxnSp macro="">
      <xdr:nvCxnSpPr>
        <xdr:cNvPr id="15" name="Connecteur droit avec flèch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 flipV="1">
          <a:off x="11609295" y="1247588"/>
          <a:ext cx="520996" cy="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52294</xdr:colOff>
      <xdr:row>7</xdr:row>
      <xdr:rowOff>104588</xdr:rowOff>
    </xdr:from>
    <xdr:to>
      <xdr:col>19</xdr:col>
      <xdr:colOff>17252</xdr:colOff>
      <xdr:row>7</xdr:row>
      <xdr:rowOff>110582</xdr:rowOff>
    </xdr:to>
    <xdr:cxnSp macro="">
      <xdr:nvCxnSpPr>
        <xdr:cNvPr id="21" name="Connecteur droit avec flèch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CxnSpPr/>
      </xdr:nvCxnSpPr>
      <xdr:spPr>
        <a:xfrm>
          <a:off x="14769353" y="1240117"/>
          <a:ext cx="726958" cy="599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582706</xdr:colOff>
      <xdr:row>7</xdr:row>
      <xdr:rowOff>82177</xdr:rowOff>
    </xdr:from>
    <xdr:to>
      <xdr:col>20</xdr:col>
      <xdr:colOff>381000</xdr:colOff>
      <xdr:row>7</xdr:row>
      <xdr:rowOff>97118</xdr:rowOff>
    </xdr:to>
    <xdr:cxnSp macro="">
      <xdr:nvCxnSpPr>
        <xdr:cNvPr id="27" name="Connecteur droit avec flèche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CxnSpPr/>
      </xdr:nvCxnSpPr>
      <xdr:spPr>
        <a:xfrm>
          <a:off x="16061765" y="1217706"/>
          <a:ext cx="560294" cy="1494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33</xdr:row>
      <xdr:rowOff>0</xdr:rowOff>
    </xdr:from>
    <xdr:to>
      <xdr:col>1</xdr:col>
      <xdr:colOff>6350</xdr:colOff>
      <xdr:row>34</xdr:row>
      <xdr:rowOff>6350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id="{00000000-0008-0000-03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289550"/>
          <a:ext cx="1365250" cy="1651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"/>
  <sheetViews>
    <sheetView tabSelected="1" zoomScaleNormal="100" workbookViewId="0">
      <selection activeCell="I26" sqref="I26"/>
    </sheetView>
  </sheetViews>
  <sheetFormatPr defaultColWidth="11.42578125" defaultRowHeight="12.75" x14ac:dyDescent="0.2"/>
  <cols>
    <col min="1" max="1" width="53.42578125" customWidth="1"/>
    <col min="2" max="2" width="43.5703125" customWidth="1"/>
    <col min="3" max="3" width="35" customWidth="1"/>
    <col min="4" max="4" width="21.42578125" customWidth="1"/>
    <col min="5" max="5" width="33.140625" customWidth="1"/>
    <col min="6" max="6" width="18.7109375" customWidth="1"/>
    <col min="7" max="8" width="22.42578125" customWidth="1"/>
  </cols>
  <sheetData>
    <row r="1" spans="1:10" x14ac:dyDescent="0.2">
      <c r="A1" s="86"/>
      <c r="B1" s="168" t="s">
        <v>431</v>
      </c>
      <c r="C1" s="168"/>
      <c r="D1" s="168"/>
      <c r="E1" s="168"/>
      <c r="F1" s="168"/>
      <c r="G1" s="87" t="s">
        <v>433</v>
      </c>
      <c r="H1" s="87"/>
      <c r="I1" t="s">
        <v>579</v>
      </c>
      <c r="J1" t="s">
        <v>586</v>
      </c>
    </row>
    <row r="2" spans="1:10" ht="51" x14ac:dyDescent="0.2">
      <c r="A2" s="84" t="s">
        <v>435</v>
      </c>
      <c r="B2" s="88" t="s">
        <v>447</v>
      </c>
      <c r="C2" s="81"/>
      <c r="D2" s="81"/>
      <c r="E2" s="81"/>
      <c r="F2" s="81"/>
      <c r="G2" s="82">
        <v>100</v>
      </c>
      <c r="H2" s="186"/>
    </row>
    <row r="3" spans="1:10" ht="38.25" x14ac:dyDescent="0.2">
      <c r="A3" s="85" t="s">
        <v>446</v>
      </c>
      <c r="B3" s="88" t="s">
        <v>436</v>
      </c>
      <c r="C3" s="81"/>
      <c r="D3" s="81"/>
      <c r="E3" s="81"/>
      <c r="F3" s="81"/>
      <c r="G3" s="82" t="s">
        <v>585</v>
      </c>
      <c r="H3" s="186"/>
      <c r="J3">
        <v>15</v>
      </c>
    </row>
    <row r="4" spans="1:10" ht="25.5" x14ac:dyDescent="0.2">
      <c r="A4" s="167" t="s">
        <v>426</v>
      </c>
      <c r="B4" s="88" t="s">
        <v>93</v>
      </c>
      <c r="C4" s="81" t="s">
        <v>440</v>
      </c>
      <c r="D4" s="81" t="s">
        <v>86</v>
      </c>
      <c r="E4" s="81" t="s">
        <v>90</v>
      </c>
      <c r="F4" s="81" t="s">
        <v>443</v>
      </c>
      <c r="G4" s="82">
        <v>100</v>
      </c>
      <c r="H4" s="186" t="s">
        <v>581</v>
      </c>
    </row>
    <row r="5" spans="1:10" ht="25.5" x14ac:dyDescent="0.2">
      <c r="A5" s="167"/>
      <c r="B5" s="88" t="s">
        <v>437</v>
      </c>
      <c r="C5" s="81" t="s">
        <v>440</v>
      </c>
      <c r="D5" s="81" t="s">
        <v>87</v>
      </c>
      <c r="E5" s="81" t="s">
        <v>90</v>
      </c>
      <c r="F5" s="81" t="s">
        <v>443</v>
      </c>
      <c r="G5" s="82">
        <v>100</v>
      </c>
      <c r="H5" s="186" t="s">
        <v>581</v>
      </c>
    </row>
    <row r="6" spans="1:10" ht="27.6" customHeight="1" x14ac:dyDescent="0.2">
      <c r="A6" s="167"/>
      <c r="B6" s="88" t="s">
        <v>438</v>
      </c>
      <c r="C6" s="81" t="s">
        <v>441</v>
      </c>
      <c r="D6" s="81" t="s">
        <v>88</v>
      </c>
      <c r="E6" s="81" t="s">
        <v>91</v>
      </c>
      <c r="F6" s="81" t="s">
        <v>444</v>
      </c>
      <c r="G6" s="82">
        <v>100</v>
      </c>
      <c r="H6" s="189" t="s">
        <v>582</v>
      </c>
    </row>
    <row r="7" spans="1:10" ht="25.5" x14ac:dyDescent="0.2">
      <c r="A7" s="167"/>
      <c r="B7" s="88" t="s">
        <v>439</v>
      </c>
      <c r="C7" s="81" t="s">
        <v>441</v>
      </c>
      <c r="D7" s="81" t="s">
        <v>89</v>
      </c>
      <c r="E7" s="81" t="s">
        <v>92</v>
      </c>
      <c r="F7" s="81" t="s">
        <v>444</v>
      </c>
      <c r="G7" s="82">
        <v>100</v>
      </c>
      <c r="H7" s="189"/>
    </row>
    <row r="8" spans="1:10" ht="26.1" customHeight="1" x14ac:dyDescent="0.2">
      <c r="A8" s="173" t="s">
        <v>425</v>
      </c>
      <c r="B8" s="88" t="s">
        <v>102</v>
      </c>
      <c r="C8" s="81" t="s">
        <v>442</v>
      </c>
      <c r="D8" s="81" t="s">
        <v>134</v>
      </c>
      <c r="E8" s="81" t="s">
        <v>445</v>
      </c>
      <c r="F8" s="81"/>
      <c r="G8" s="82">
        <v>100</v>
      </c>
      <c r="H8" s="189"/>
    </row>
    <row r="9" spans="1:10" ht="25.5" x14ac:dyDescent="0.2">
      <c r="A9" s="174"/>
      <c r="B9" s="88" t="s">
        <v>103</v>
      </c>
      <c r="C9" s="81" t="s">
        <v>442</v>
      </c>
      <c r="D9" s="81" t="s">
        <v>134</v>
      </c>
      <c r="E9" s="81" t="s">
        <v>111</v>
      </c>
      <c r="F9" s="81"/>
      <c r="G9" s="82">
        <v>100</v>
      </c>
      <c r="H9" s="189"/>
    </row>
    <row r="10" spans="1:10" ht="25.5" x14ac:dyDescent="0.2">
      <c r="A10" s="174"/>
      <c r="B10" s="88" t="s">
        <v>104</v>
      </c>
      <c r="C10" s="81" t="s">
        <v>442</v>
      </c>
      <c r="D10" s="81" t="s">
        <v>134</v>
      </c>
      <c r="E10" s="81" t="s">
        <v>111</v>
      </c>
      <c r="F10" s="81"/>
      <c r="G10" s="82">
        <v>100</v>
      </c>
      <c r="H10" s="189"/>
    </row>
    <row r="11" spans="1:10" ht="25.5" x14ac:dyDescent="0.2">
      <c r="A11" s="174"/>
      <c r="B11" s="88" t="s">
        <v>105</v>
      </c>
      <c r="C11" s="81" t="s">
        <v>442</v>
      </c>
      <c r="D11" s="81" t="s">
        <v>134</v>
      </c>
      <c r="E11" s="81" t="s">
        <v>111</v>
      </c>
      <c r="F11" s="81"/>
      <c r="G11" s="82">
        <v>100</v>
      </c>
      <c r="H11" s="189"/>
    </row>
    <row r="12" spans="1:10" ht="25.5" x14ac:dyDescent="0.2">
      <c r="A12" s="174"/>
      <c r="B12" s="88" t="s">
        <v>106</v>
      </c>
      <c r="C12" s="81" t="s">
        <v>442</v>
      </c>
      <c r="D12" s="81" t="s">
        <v>134</v>
      </c>
      <c r="E12" s="81" t="s">
        <v>111</v>
      </c>
      <c r="F12" s="81"/>
      <c r="G12" s="82">
        <v>100</v>
      </c>
      <c r="H12" s="189"/>
    </row>
    <row r="13" spans="1:10" ht="25.5" x14ac:dyDescent="0.2">
      <c r="A13" s="175"/>
      <c r="B13" s="88" t="s">
        <v>107</v>
      </c>
      <c r="C13" s="81" t="s">
        <v>442</v>
      </c>
      <c r="D13" s="81" t="s">
        <v>134</v>
      </c>
      <c r="E13" s="81" t="s">
        <v>111</v>
      </c>
      <c r="F13" s="81"/>
      <c r="G13" s="82">
        <v>100</v>
      </c>
      <c r="H13" s="189"/>
    </row>
    <row r="14" spans="1:10" ht="26.1" customHeight="1" x14ac:dyDescent="0.2">
      <c r="A14" s="170" t="s">
        <v>426</v>
      </c>
      <c r="B14" s="89" t="s">
        <v>427</v>
      </c>
      <c r="C14" s="83" t="s">
        <v>428</v>
      </c>
      <c r="D14" s="81"/>
      <c r="E14" s="81"/>
      <c r="F14" s="81"/>
      <c r="G14" s="82"/>
      <c r="H14" s="189"/>
    </row>
    <row r="15" spans="1:10" ht="12.6" customHeight="1" x14ac:dyDescent="0.2">
      <c r="A15" s="171"/>
      <c r="B15" s="89" t="s">
        <v>429</v>
      </c>
      <c r="C15" s="81"/>
      <c r="D15" s="81"/>
      <c r="E15" s="81"/>
      <c r="F15" s="81"/>
      <c r="G15" s="82"/>
      <c r="H15" s="189"/>
    </row>
    <row r="16" spans="1:10" ht="12.6" customHeight="1" x14ac:dyDescent="0.2">
      <c r="A16" s="172"/>
      <c r="B16" s="89" t="s">
        <v>430</v>
      </c>
      <c r="C16" s="81"/>
      <c r="D16" s="81"/>
      <c r="E16" s="81"/>
      <c r="F16" s="81"/>
      <c r="G16" s="82"/>
      <c r="H16" s="189"/>
    </row>
    <row r="17" spans="1:9" ht="25.5" x14ac:dyDescent="0.2">
      <c r="A17" s="85" t="s">
        <v>423</v>
      </c>
      <c r="B17" s="88" t="s">
        <v>431</v>
      </c>
      <c r="C17" s="81"/>
      <c r="D17" s="81"/>
      <c r="E17" s="81"/>
      <c r="F17" s="81"/>
      <c r="G17" s="82" t="s">
        <v>583</v>
      </c>
      <c r="H17" s="186"/>
      <c r="I17">
        <v>10</v>
      </c>
    </row>
    <row r="18" spans="1:9" x14ac:dyDescent="0.2">
      <c r="A18" s="85" t="s">
        <v>424</v>
      </c>
      <c r="B18" s="88"/>
      <c r="C18" s="81"/>
      <c r="D18" s="81"/>
      <c r="E18" s="81"/>
      <c r="F18" s="81"/>
      <c r="G18" s="82">
        <v>100</v>
      </c>
      <c r="H18" s="186"/>
    </row>
    <row r="19" spans="1:9" ht="25.5" x14ac:dyDescent="0.2">
      <c r="A19" s="90" t="s">
        <v>450</v>
      </c>
      <c r="B19" s="88"/>
      <c r="C19" s="81"/>
      <c r="D19" s="81"/>
      <c r="E19" s="81"/>
      <c r="F19" s="81"/>
      <c r="G19" s="82" t="s">
        <v>583</v>
      </c>
      <c r="H19" s="186"/>
      <c r="I19" t="s">
        <v>587</v>
      </c>
    </row>
    <row r="20" spans="1:9" ht="25.5" x14ac:dyDescent="0.2">
      <c r="A20" s="90" t="s">
        <v>449</v>
      </c>
      <c r="B20" s="88"/>
      <c r="C20" s="81"/>
      <c r="D20" s="81"/>
      <c r="E20" s="81"/>
      <c r="F20" s="81"/>
      <c r="G20" s="82" t="s">
        <v>584</v>
      </c>
      <c r="H20" s="186"/>
    </row>
    <row r="21" spans="1:9" ht="12.95" customHeight="1" x14ac:dyDescent="0.2">
      <c r="A21" s="164" t="s">
        <v>122</v>
      </c>
      <c r="B21" s="88" t="s">
        <v>118</v>
      </c>
      <c r="C21" s="81"/>
      <c r="D21" s="81"/>
      <c r="E21" s="81"/>
      <c r="F21" s="81"/>
      <c r="G21" s="190" t="s">
        <v>584</v>
      </c>
      <c r="H21" s="186" t="s">
        <v>588</v>
      </c>
    </row>
    <row r="22" spans="1:9" x14ac:dyDescent="0.2">
      <c r="A22" s="165"/>
      <c r="B22" s="88" t="s">
        <v>117</v>
      </c>
      <c r="C22" s="81"/>
      <c r="D22" s="81"/>
      <c r="E22" s="81"/>
      <c r="F22" s="81"/>
      <c r="G22" s="191"/>
      <c r="H22" s="186"/>
    </row>
    <row r="23" spans="1:9" x14ac:dyDescent="0.2">
      <c r="A23" s="165"/>
      <c r="B23" s="88" t="s">
        <v>116</v>
      </c>
      <c r="C23" s="81"/>
      <c r="D23" s="81"/>
      <c r="E23" s="81"/>
      <c r="F23" s="81"/>
      <c r="G23" s="191"/>
      <c r="H23" s="186"/>
    </row>
    <row r="24" spans="1:9" x14ac:dyDescent="0.2">
      <c r="A24" s="166"/>
      <c r="B24" s="88" t="s">
        <v>119</v>
      </c>
      <c r="C24" s="81"/>
      <c r="D24" s="81"/>
      <c r="E24" s="81"/>
      <c r="F24" s="81"/>
      <c r="G24" s="192"/>
      <c r="H24" s="186"/>
    </row>
    <row r="25" spans="1:9" ht="24.95" customHeight="1" x14ac:dyDescent="0.2">
      <c r="A25" s="161" t="s">
        <v>448</v>
      </c>
      <c r="B25" s="169" t="s">
        <v>123</v>
      </c>
      <c r="C25" s="81" t="s">
        <v>357</v>
      </c>
      <c r="D25" s="80"/>
      <c r="E25" s="80"/>
      <c r="F25" s="80"/>
      <c r="G25" s="193" t="s">
        <v>589</v>
      </c>
      <c r="H25" s="187"/>
    </row>
    <row r="26" spans="1:9" ht="26.1" customHeight="1" x14ac:dyDescent="0.2">
      <c r="A26" s="162"/>
      <c r="B26" s="169"/>
      <c r="C26" s="81" t="s">
        <v>358</v>
      </c>
      <c r="D26" s="81"/>
      <c r="E26" s="81"/>
      <c r="F26" s="81"/>
      <c r="G26" s="194"/>
      <c r="H26" s="186"/>
    </row>
    <row r="27" spans="1:9" ht="25.5" x14ac:dyDescent="0.2">
      <c r="A27" s="162"/>
      <c r="B27" s="169"/>
      <c r="C27" s="81" t="s">
        <v>434</v>
      </c>
      <c r="D27" s="81"/>
      <c r="E27" s="81"/>
      <c r="F27" s="81"/>
      <c r="G27" s="194"/>
      <c r="H27" s="186"/>
    </row>
    <row r="28" spans="1:9" ht="12.6" customHeight="1" x14ac:dyDescent="0.2">
      <c r="A28" s="162"/>
      <c r="B28" s="169" t="s">
        <v>124</v>
      </c>
      <c r="C28" s="81" t="s">
        <v>361</v>
      </c>
      <c r="D28" s="81"/>
      <c r="E28" s="81"/>
      <c r="F28" s="81"/>
      <c r="G28" s="194"/>
      <c r="H28" s="186"/>
    </row>
    <row r="29" spans="1:9" ht="12.6" customHeight="1" x14ac:dyDescent="0.2">
      <c r="A29" s="162"/>
      <c r="B29" s="169"/>
      <c r="C29" s="81" t="s">
        <v>360</v>
      </c>
      <c r="D29" s="81"/>
      <c r="E29" s="81"/>
      <c r="F29" s="81"/>
      <c r="G29" s="194"/>
      <c r="H29" s="186"/>
    </row>
    <row r="30" spans="1:9" ht="12.6" customHeight="1" x14ac:dyDescent="0.2">
      <c r="A30" s="162"/>
      <c r="B30" s="169"/>
      <c r="C30" s="81" t="s">
        <v>362</v>
      </c>
      <c r="D30" s="81"/>
      <c r="E30" s="81"/>
      <c r="F30" s="81"/>
      <c r="G30" s="194"/>
      <c r="H30" s="186"/>
    </row>
    <row r="31" spans="1:9" ht="12.6" customHeight="1" x14ac:dyDescent="0.2">
      <c r="A31" s="162"/>
      <c r="B31" s="169"/>
      <c r="C31" s="81" t="s">
        <v>363</v>
      </c>
      <c r="D31" s="81"/>
      <c r="E31" s="81"/>
      <c r="F31" s="81"/>
      <c r="G31" s="194"/>
      <c r="H31" s="186"/>
    </row>
    <row r="32" spans="1:9" ht="12.6" customHeight="1" x14ac:dyDescent="0.2">
      <c r="A32" s="163"/>
      <c r="B32" s="169"/>
      <c r="C32" s="81" t="s">
        <v>125</v>
      </c>
      <c r="D32" s="81"/>
      <c r="E32" s="81"/>
      <c r="F32" s="81"/>
      <c r="G32" s="194"/>
      <c r="H32" s="186"/>
    </row>
    <row r="33" spans="1:8" ht="25.5" x14ac:dyDescent="0.2">
      <c r="A33" s="79" t="s">
        <v>432</v>
      </c>
      <c r="B33" s="89" t="s">
        <v>573</v>
      </c>
      <c r="C33" s="80"/>
      <c r="D33" s="80"/>
      <c r="E33" s="80"/>
      <c r="F33" s="80"/>
      <c r="G33" s="194"/>
      <c r="H33" s="186"/>
    </row>
    <row r="34" spans="1:8" x14ac:dyDescent="0.2">
      <c r="A34" s="159" t="s">
        <v>570</v>
      </c>
      <c r="B34" s="80"/>
      <c r="C34" s="80"/>
      <c r="D34" s="80"/>
      <c r="E34" s="80"/>
      <c r="F34" s="80"/>
      <c r="G34" s="195"/>
      <c r="H34" s="188"/>
    </row>
  </sheetData>
  <mergeCells count="11">
    <mergeCell ref="H6:H16"/>
    <mergeCell ref="G21:G24"/>
    <mergeCell ref="G25:G34"/>
    <mergeCell ref="A25:A32"/>
    <mergeCell ref="A21:A24"/>
    <mergeCell ref="A4:A7"/>
    <mergeCell ref="B1:F1"/>
    <mergeCell ref="B25:B27"/>
    <mergeCell ref="B28:B32"/>
    <mergeCell ref="A14:A16"/>
    <mergeCell ref="A8:A13"/>
  </mergeCells>
  <pageMargins left="0.31496062992125984" right="0.11811023622047245" top="0.74803149606299213" bottom="0.74803149606299213" header="0.31496062992125984" footer="0.31496062992125984"/>
  <pageSetup paperSize="9" scale="63" orientation="landscape" verticalDpi="0" r:id="rId1"/>
  <headerFooter>
    <oddHeader>&amp;CSALES ADMINISTRATION AND PRICE MANAGEMENT</oddHeader>
    <oddFooter>&amp;LJTEKT- Sales &amp; Marketing Dpt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576"/>
  <sheetViews>
    <sheetView topLeftCell="A6" zoomScale="85" zoomScaleNormal="85" workbookViewId="0">
      <selection activeCell="A6" sqref="A6"/>
    </sheetView>
  </sheetViews>
  <sheetFormatPr defaultColWidth="11.42578125" defaultRowHeight="12.75" x14ac:dyDescent="0.2"/>
  <cols>
    <col min="1" max="1" width="24.42578125" customWidth="1"/>
    <col min="3" max="3" width="8.85546875" bestFit="1" customWidth="1"/>
    <col min="18" max="18" width="13.85546875" bestFit="1" customWidth="1"/>
    <col min="21" max="21" width="6.5703125" customWidth="1"/>
  </cols>
  <sheetData>
    <row r="1" spans="1:22" x14ac:dyDescent="0.2">
      <c r="B1" s="12" t="s">
        <v>126</v>
      </c>
    </row>
    <row r="2" spans="1:22" s="18" customFormat="1" ht="13.5" thickBot="1" x14ac:dyDescent="0.25">
      <c r="B2" s="19"/>
    </row>
    <row r="3" spans="1:22" ht="13.5" thickBot="1" x14ac:dyDescent="0.25">
      <c r="A3" s="10" t="s">
        <v>83</v>
      </c>
    </row>
    <row r="8" spans="1:22" x14ac:dyDescent="0.2">
      <c r="A8" t="s">
        <v>4</v>
      </c>
      <c r="C8" t="s">
        <v>0</v>
      </c>
      <c r="E8" t="s">
        <v>1</v>
      </c>
      <c r="G8" t="s">
        <v>8</v>
      </c>
      <c r="I8" t="s">
        <v>2</v>
      </c>
      <c r="K8" t="s">
        <v>3</v>
      </c>
      <c r="M8" t="s">
        <v>82</v>
      </c>
      <c r="N8" s="1" t="s">
        <v>574</v>
      </c>
      <c r="O8" s="1"/>
      <c r="P8" t="s">
        <v>572</v>
      </c>
      <c r="R8" t="s">
        <v>16</v>
      </c>
      <c r="T8" t="s">
        <v>17</v>
      </c>
      <c r="V8" t="s">
        <v>578</v>
      </c>
    </row>
    <row r="9" spans="1:22" x14ac:dyDescent="0.2">
      <c r="A9" t="s">
        <v>5</v>
      </c>
      <c r="C9" t="s">
        <v>6</v>
      </c>
      <c r="E9" t="s">
        <v>9</v>
      </c>
      <c r="G9" t="s">
        <v>11</v>
      </c>
      <c r="I9" t="s">
        <v>12</v>
      </c>
      <c r="K9" t="s">
        <v>13</v>
      </c>
      <c r="R9">
        <v>6900003460</v>
      </c>
    </row>
    <row r="10" spans="1:22" x14ac:dyDescent="0.2">
      <c r="R10">
        <v>6900003461</v>
      </c>
    </row>
    <row r="11" spans="1:22" x14ac:dyDescent="0.2">
      <c r="R11">
        <v>6900003464</v>
      </c>
    </row>
    <row r="12" spans="1:22" x14ac:dyDescent="0.2">
      <c r="C12" t="s">
        <v>0</v>
      </c>
      <c r="E12" s="6" t="s">
        <v>77</v>
      </c>
      <c r="G12" s="6" t="s">
        <v>77</v>
      </c>
      <c r="R12">
        <v>6900003465</v>
      </c>
    </row>
    <row r="13" spans="1:22" x14ac:dyDescent="0.2">
      <c r="C13" t="s">
        <v>7</v>
      </c>
    </row>
    <row r="15" spans="1:22" x14ac:dyDescent="0.2">
      <c r="K15" t="s">
        <v>3</v>
      </c>
      <c r="R15" s="1">
        <v>6900002637</v>
      </c>
    </row>
    <row r="16" spans="1:22" x14ac:dyDescent="0.2">
      <c r="C16" t="s">
        <v>0</v>
      </c>
      <c r="R16" s="1" t="s">
        <v>15</v>
      </c>
    </row>
    <row r="17" spans="1:20" x14ac:dyDescent="0.2">
      <c r="C17" t="s">
        <v>10</v>
      </c>
      <c r="G17" t="s">
        <v>571</v>
      </c>
      <c r="K17" t="s">
        <v>14</v>
      </c>
    </row>
    <row r="21" spans="1:20" x14ac:dyDescent="0.2">
      <c r="A21" s="7" t="s">
        <v>78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spans="1:20" x14ac:dyDescent="0.2">
      <c r="A22" s="8" t="s">
        <v>79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</row>
    <row r="25" spans="1:20" x14ac:dyDescent="0.2">
      <c r="A25" s="33" t="s">
        <v>355</v>
      </c>
      <c r="B25" s="22"/>
      <c r="C25" s="22"/>
      <c r="D25" s="22"/>
      <c r="E25" s="22"/>
      <c r="F25" s="22"/>
    </row>
    <row r="27" spans="1:20" x14ac:dyDescent="0.2">
      <c r="A27" s="23" t="s">
        <v>138</v>
      </c>
      <c r="B27" s="23" t="s">
        <v>139</v>
      </c>
      <c r="C27" s="23" t="s">
        <v>140</v>
      </c>
      <c r="D27" s="23" t="s">
        <v>141</v>
      </c>
      <c r="E27" s="23" t="s">
        <v>142</v>
      </c>
      <c r="F27" s="23" t="s">
        <v>143</v>
      </c>
    </row>
    <row r="28" spans="1:20" x14ac:dyDescent="0.2">
      <c r="A28" s="24" t="s">
        <v>144</v>
      </c>
      <c r="B28" s="25">
        <v>72</v>
      </c>
      <c r="C28" s="25">
        <v>74</v>
      </c>
      <c r="D28" s="25">
        <v>74</v>
      </c>
      <c r="E28" s="25">
        <v>74</v>
      </c>
      <c r="F28" s="25">
        <v>74</v>
      </c>
    </row>
    <row r="29" spans="1:20" x14ac:dyDescent="0.2">
      <c r="A29" s="26" t="s">
        <v>145</v>
      </c>
      <c r="B29" s="27">
        <v>4</v>
      </c>
      <c r="C29" s="27">
        <v>7</v>
      </c>
      <c r="D29" s="27">
        <v>7</v>
      </c>
      <c r="E29" s="27">
        <v>7</v>
      </c>
      <c r="F29" s="27">
        <v>7</v>
      </c>
    </row>
    <row r="30" spans="1:20" x14ac:dyDescent="0.2">
      <c r="A30" s="28" t="s">
        <v>146</v>
      </c>
      <c r="B30" s="29"/>
      <c r="C30" s="29">
        <v>1</v>
      </c>
      <c r="D30" s="29">
        <v>1</v>
      </c>
      <c r="E30" s="29">
        <v>1</v>
      </c>
      <c r="F30" s="29">
        <v>1</v>
      </c>
    </row>
    <row r="31" spans="1:20" x14ac:dyDescent="0.2">
      <c r="A31" s="30" t="s">
        <v>147</v>
      </c>
      <c r="B31" s="29"/>
      <c r="C31" s="29">
        <v>1</v>
      </c>
      <c r="D31" s="29">
        <v>1</v>
      </c>
      <c r="E31" s="29">
        <v>1</v>
      </c>
      <c r="F31" s="29">
        <v>1</v>
      </c>
    </row>
    <row r="32" spans="1:20" x14ac:dyDescent="0.2">
      <c r="A32" s="28" t="s">
        <v>148</v>
      </c>
      <c r="B32" s="29">
        <v>2</v>
      </c>
      <c r="C32" s="29">
        <v>2</v>
      </c>
      <c r="D32" s="29">
        <v>2</v>
      </c>
      <c r="E32" s="29">
        <v>2</v>
      </c>
      <c r="F32" s="29">
        <v>2</v>
      </c>
    </row>
    <row r="33" spans="1:6" x14ac:dyDescent="0.2">
      <c r="A33" s="30">
        <v>6900002921</v>
      </c>
      <c r="B33" s="29">
        <v>1</v>
      </c>
      <c r="C33" s="29">
        <v>1</v>
      </c>
      <c r="D33" s="29">
        <v>1</v>
      </c>
      <c r="E33" s="29">
        <v>1</v>
      </c>
      <c r="F33" s="29">
        <v>1</v>
      </c>
    </row>
    <row r="34" spans="1:6" x14ac:dyDescent="0.2">
      <c r="A34" s="30">
        <v>6900002922</v>
      </c>
      <c r="B34" s="29">
        <v>1</v>
      </c>
      <c r="C34" s="29">
        <v>1</v>
      </c>
      <c r="D34" s="29">
        <v>1</v>
      </c>
      <c r="E34" s="29">
        <v>1</v>
      </c>
      <c r="F34" s="29">
        <v>1</v>
      </c>
    </row>
    <row r="35" spans="1:6" x14ac:dyDescent="0.2">
      <c r="A35" s="28" t="s">
        <v>149</v>
      </c>
      <c r="B35" s="29">
        <v>2</v>
      </c>
      <c r="C35" s="29">
        <v>2</v>
      </c>
      <c r="D35" s="29">
        <v>2</v>
      </c>
      <c r="E35" s="29">
        <v>2</v>
      </c>
      <c r="F35" s="29">
        <v>2</v>
      </c>
    </row>
    <row r="36" spans="1:6" x14ac:dyDescent="0.2">
      <c r="A36" s="30">
        <v>6900002924</v>
      </c>
      <c r="B36" s="29">
        <v>1</v>
      </c>
      <c r="C36" s="29">
        <v>1</v>
      </c>
      <c r="D36" s="29">
        <v>1</v>
      </c>
      <c r="E36" s="29">
        <v>1</v>
      </c>
      <c r="F36" s="29">
        <v>1</v>
      </c>
    </row>
    <row r="37" spans="1:6" x14ac:dyDescent="0.2">
      <c r="A37" s="30">
        <v>6900002925</v>
      </c>
      <c r="B37" s="29">
        <v>1</v>
      </c>
      <c r="C37" s="29">
        <v>1</v>
      </c>
      <c r="D37" s="29">
        <v>1</v>
      </c>
      <c r="E37" s="29">
        <v>1</v>
      </c>
      <c r="F37" s="29">
        <v>1</v>
      </c>
    </row>
    <row r="38" spans="1:6" x14ac:dyDescent="0.2">
      <c r="A38" s="28" t="s">
        <v>150</v>
      </c>
      <c r="B38" s="29"/>
      <c r="C38" s="29">
        <v>2</v>
      </c>
      <c r="D38" s="29">
        <v>2</v>
      </c>
      <c r="E38" s="29">
        <v>2</v>
      </c>
      <c r="F38" s="29">
        <v>2</v>
      </c>
    </row>
    <row r="39" spans="1:6" x14ac:dyDescent="0.2">
      <c r="A39" s="30" t="s">
        <v>151</v>
      </c>
      <c r="B39" s="29"/>
      <c r="C39" s="29">
        <v>2</v>
      </c>
      <c r="D39" s="29">
        <v>2</v>
      </c>
      <c r="E39" s="29">
        <v>2</v>
      </c>
      <c r="F39" s="29">
        <v>2</v>
      </c>
    </row>
    <row r="40" spans="1:6" x14ac:dyDescent="0.2">
      <c r="A40" s="26" t="s">
        <v>152</v>
      </c>
      <c r="B40" s="27">
        <v>23</v>
      </c>
      <c r="C40" s="27">
        <v>21</v>
      </c>
      <c r="D40" s="27">
        <v>21</v>
      </c>
      <c r="E40" s="27">
        <v>21</v>
      </c>
      <c r="F40" s="27">
        <v>21</v>
      </c>
    </row>
    <row r="41" spans="1:6" x14ac:dyDescent="0.2">
      <c r="A41" s="28" t="s">
        <v>153</v>
      </c>
      <c r="B41" s="29">
        <v>1</v>
      </c>
      <c r="C41" s="29">
        <v>1</v>
      </c>
      <c r="D41" s="29">
        <v>1</v>
      </c>
      <c r="E41" s="29">
        <v>1</v>
      </c>
      <c r="F41" s="29">
        <v>1</v>
      </c>
    </row>
    <row r="42" spans="1:6" x14ac:dyDescent="0.2">
      <c r="A42" s="30">
        <v>6900003620</v>
      </c>
      <c r="B42" s="29">
        <v>1</v>
      </c>
      <c r="C42" s="29">
        <v>1</v>
      </c>
      <c r="D42" s="29">
        <v>1</v>
      </c>
      <c r="E42" s="29">
        <v>1</v>
      </c>
      <c r="F42" s="29">
        <v>1</v>
      </c>
    </row>
    <row r="43" spans="1:6" x14ac:dyDescent="0.2">
      <c r="A43" s="28" t="s">
        <v>154</v>
      </c>
      <c r="B43" s="29">
        <v>11</v>
      </c>
      <c r="C43" s="29">
        <v>11</v>
      </c>
      <c r="D43" s="29">
        <v>11</v>
      </c>
      <c r="E43" s="29">
        <v>11</v>
      </c>
      <c r="F43" s="29">
        <v>11</v>
      </c>
    </row>
    <row r="44" spans="1:6" x14ac:dyDescent="0.2">
      <c r="A44" s="30">
        <v>6900003611</v>
      </c>
      <c r="B44" s="29">
        <v>1</v>
      </c>
      <c r="C44" s="29">
        <v>1</v>
      </c>
      <c r="D44" s="29">
        <v>1</v>
      </c>
      <c r="E44" s="29">
        <v>1</v>
      </c>
      <c r="F44" s="29">
        <v>1</v>
      </c>
    </row>
    <row r="45" spans="1:6" x14ac:dyDescent="0.2">
      <c r="A45" s="30">
        <v>6900003612</v>
      </c>
      <c r="B45" s="29">
        <v>1</v>
      </c>
      <c r="C45" s="29">
        <v>1</v>
      </c>
      <c r="D45" s="29">
        <v>1</v>
      </c>
      <c r="E45" s="29">
        <v>1</v>
      </c>
      <c r="F45" s="29">
        <v>1</v>
      </c>
    </row>
    <row r="46" spans="1:6" x14ac:dyDescent="0.2">
      <c r="A46" s="30">
        <v>6900003613</v>
      </c>
      <c r="B46" s="29">
        <v>1</v>
      </c>
      <c r="C46" s="29">
        <v>1</v>
      </c>
      <c r="D46" s="29">
        <v>1</v>
      </c>
      <c r="E46" s="29">
        <v>1</v>
      </c>
      <c r="F46" s="29">
        <v>1</v>
      </c>
    </row>
    <row r="47" spans="1:6" x14ac:dyDescent="0.2">
      <c r="A47" s="30">
        <v>6900003614</v>
      </c>
      <c r="B47" s="29">
        <v>1</v>
      </c>
      <c r="C47" s="29">
        <v>1</v>
      </c>
      <c r="D47" s="29">
        <v>1</v>
      </c>
      <c r="E47" s="29">
        <v>1</v>
      </c>
      <c r="F47" s="29">
        <v>1</v>
      </c>
    </row>
    <row r="48" spans="1:6" x14ac:dyDescent="0.2">
      <c r="A48" s="30">
        <v>6900003615</v>
      </c>
      <c r="B48" s="29">
        <v>1</v>
      </c>
      <c r="C48" s="29">
        <v>1</v>
      </c>
      <c r="D48" s="29">
        <v>1</v>
      </c>
      <c r="E48" s="29">
        <v>1</v>
      </c>
      <c r="F48" s="29">
        <v>1</v>
      </c>
    </row>
    <row r="49" spans="1:6" x14ac:dyDescent="0.2">
      <c r="A49" s="30">
        <v>6900003616</v>
      </c>
      <c r="B49" s="29">
        <v>1</v>
      </c>
      <c r="C49" s="29">
        <v>1</v>
      </c>
      <c r="D49" s="29">
        <v>1</v>
      </c>
      <c r="E49" s="29">
        <v>1</v>
      </c>
      <c r="F49" s="29">
        <v>1</v>
      </c>
    </row>
    <row r="50" spans="1:6" x14ac:dyDescent="0.2">
      <c r="A50" s="30">
        <v>6900003617</v>
      </c>
      <c r="B50" s="29">
        <v>1</v>
      </c>
      <c r="C50" s="29">
        <v>1</v>
      </c>
      <c r="D50" s="29">
        <v>1</v>
      </c>
      <c r="E50" s="29">
        <v>1</v>
      </c>
      <c r="F50" s="29">
        <v>1</v>
      </c>
    </row>
    <row r="51" spans="1:6" x14ac:dyDescent="0.2">
      <c r="A51" s="30">
        <v>6900003618</v>
      </c>
      <c r="B51" s="29">
        <v>1</v>
      </c>
      <c r="C51" s="29">
        <v>1</v>
      </c>
      <c r="D51" s="29">
        <v>1</v>
      </c>
      <c r="E51" s="29">
        <v>1</v>
      </c>
      <c r="F51" s="29">
        <v>1</v>
      </c>
    </row>
    <row r="52" spans="1:6" x14ac:dyDescent="0.2">
      <c r="A52" s="30">
        <v>6900003619</v>
      </c>
      <c r="B52" s="29">
        <v>1</v>
      </c>
      <c r="C52" s="29">
        <v>1</v>
      </c>
      <c r="D52" s="29">
        <v>1</v>
      </c>
      <c r="E52" s="29">
        <v>1</v>
      </c>
      <c r="F52" s="29">
        <v>1</v>
      </c>
    </row>
    <row r="53" spans="1:6" x14ac:dyDescent="0.2">
      <c r="A53" s="30">
        <v>6900003621</v>
      </c>
      <c r="B53" s="29">
        <v>1</v>
      </c>
      <c r="C53" s="29">
        <v>1</v>
      </c>
      <c r="D53" s="29">
        <v>1</v>
      </c>
      <c r="E53" s="29">
        <v>1</v>
      </c>
      <c r="F53" s="29">
        <v>1</v>
      </c>
    </row>
    <row r="54" spans="1:6" x14ac:dyDescent="0.2">
      <c r="A54" s="30">
        <v>6900003622</v>
      </c>
      <c r="B54" s="29">
        <v>1</v>
      </c>
      <c r="C54" s="29">
        <v>1</v>
      </c>
      <c r="D54" s="29">
        <v>1</v>
      </c>
      <c r="E54" s="29">
        <v>1</v>
      </c>
      <c r="F54" s="29">
        <v>1</v>
      </c>
    </row>
    <row r="55" spans="1:6" x14ac:dyDescent="0.2">
      <c r="A55" s="28" t="s">
        <v>155</v>
      </c>
      <c r="B55" s="29">
        <v>1</v>
      </c>
      <c r="C55" s="29">
        <v>1</v>
      </c>
      <c r="D55" s="29">
        <v>1</v>
      </c>
      <c r="E55" s="29">
        <v>1</v>
      </c>
      <c r="F55" s="29">
        <v>1</v>
      </c>
    </row>
    <row r="56" spans="1:6" x14ac:dyDescent="0.2">
      <c r="A56" s="30">
        <v>6900003614</v>
      </c>
      <c r="B56" s="29">
        <v>1</v>
      </c>
      <c r="C56" s="29">
        <v>1</v>
      </c>
      <c r="D56" s="29">
        <v>1</v>
      </c>
      <c r="E56" s="29">
        <v>1</v>
      </c>
      <c r="F56" s="29">
        <v>1</v>
      </c>
    </row>
    <row r="57" spans="1:6" x14ac:dyDescent="0.2">
      <c r="A57" s="28" t="s">
        <v>156</v>
      </c>
      <c r="B57" s="29">
        <v>4</v>
      </c>
      <c r="C57" s="29">
        <v>4</v>
      </c>
      <c r="D57" s="29">
        <v>4</v>
      </c>
      <c r="E57" s="29">
        <v>4</v>
      </c>
      <c r="F57" s="29">
        <v>4</v>
      </c>
    </row>
    <row r="58" spans="1:6" x14ac:dyDescent="0.2">
      <c r="A58" s="30" t="s">
        <v>157</v>
      </c>
      <c r="B58" s="29">
        <v>1</v>
      </c>
      <c r="C58" s="29">
        <v>1</v>
      </c>
      <c r="D58" s="29">
        <v>1</v>
      </c>
      <c r="E58" s="29">
        <v>1</v>
      </c>
      <c r="F58" s="29">
        <v>1</v>
      </c>
    </row>
    <row r="59" spans="1:6" x14ac:dyDescent="0.2">
      <c r="A59" s="30" t="s">
        <v>158</v>
      </c>
      <c r="B59" s="29">
        <v>1</v>
      </c>
      <c r="C59" s="29">
        <v>1</v>
      </c>
      <c r="D59" s="29">
        <v>1</v>
      </c>
      <c r="E59" s="29">
        <v>1</v>
      </c>
      <c r="F59" s="29">
        <v>1</v>
      </c>
    </row>
    <row r="60" spans="1:6" x14ac:dyDescent="0.2">
      <c r="A60" s="30" t="s">
        <v>159</v>
      </c>
      <c r="B60" s="29">
        <v>1</v>
      </c>
      <c r="C60" s="29">
        <v>1</v>
      </c>
      <c r="D60" s="29">
        <v>1</v>
      </c>
      <c r="E60" s="29">
        <v>1</v>
      </c>
      <c r="F60" s="29">
        <v>1</v>
      </c>
    </row>
    <row r="61" spans="1:6" x14ac:dyDescent="0.2">
      <c r="A61" s="30" t="s">
        <v>160</v>
      </c>
      <c r="B61" s="29">
        <v>1</v>
      </c>
      <c r="C61" s="29">
        <v>1</v>
      </c>
      <c r="D61" s="29">
        <v>1</v>
      </c>
      <c r="E61" s="29">
        <v>1</v>
      </c>
      <c r="F61" s="29">
        <v>1</v>
      </c>
    </row>
    <row r="62" spans="1:6" x14ac:dyDescent="0.2">
      <c r="A62" s="28" t="s">
        <v>161</v>
      </c>
      <c r="B62" s="29">
        <v>4</v>
      </c>
      <c r="C62" s="29">
        <v>4</v>
      </c>
      <c r="D62" s="29">
        <v>4</v>
      </c>
      <c r="E62" s="29">
        <v>4</v>
      </c>
      <c r="F62" s="29">
        <v>4</v>
      </c>
    </row>
    <row r="63" spans="1:6" x14ac:dyDescent="0.2">
      <c r="A63" s="30">
        <v>6900003779</v>
      </c>
      <c r="B63" s="29">
        <v>1</v>
      </c>
      <c r="C63" s="29">
        <v>1</v>
      </c>
      <c r="D63" s="29">
        <v>1</v>
      </c>
      <c r="E63" s="29">
        <v>1</v>
      </c>
      <c r="F63" s="29">
        <v>1</v>
      </c>
    </row>
    <row r="64" spans="1:6" x14ac:dyDescent="0.2">
      <c r="A64" s="30">
        <v>6900003780</v>
      </c>
      <c r="B64" s="29">
        <v>1</v>
      </c>
      <c r="C64" s="29">
        <v>1</v>
      </c>
      <c r="D64" s="29">
        <v>1</v>
      </c>
      <c r="E64" s="29">
        <v>1</v>
      </c>
      <c r="F64" s="29">
        <v>1</v>
      </c>
    </row>
    <row r="65" spans="1:6" x14ac:dyDescent="0.2">
      <c r="A65" s="30">
        <v>6900003781</v>
      </c>
      <c r="B65" s="29">
        <v>1</v>
      </c>
      <c r="C65" s="29">
        <v>1</v>
      </c>
      <c r="D65" s="29">
        <v>1</v>
      </c>
      <c r="E65" s="29">
        <v>1</v>
      </c>
      <c r="F65" s="29">
        <v>1</v>
      </c>
    </row>
    <row r="66" spans="1:6" x14ac:dyDescent="0.2">
      <c r="A66" s="30">
        <v>6900003782</v>
      </c>
      <c r="B66" s="29">
        <v>1</v>
      </c>
      <c r="C66" s="29">
        <v>1</v>
      </c>
      <c r="D66" s="29">
        <v>1</v>
      </c>
      <c r="E66" s="29">
        <v>1</v>
      </c>
      <c r="F66" s="29">
        <v>1</v>
      </c>
    </row>
    <row r="67" spans="1:6" x14ac:dyDescent="0.2">
      <c r="A67" s="28" t="s">
        <v>162</v>
      </c>
      <c r="B67" s="29">
        <v>2</v>
      </c>
      <c r="C67" s="29"/>
      <c r="D67" s="29"/>
      <c r="E67" s="29"/>
      <c r="F67" s="29"/>
    </row>
    <row r="68" spans="1:6" x14ac:dyDescent="0.2">
      <c r="A68" s="30">
        <v>6900001775</v>
      </c>
      <c r="B68" s="29">
        <v>1</v>
      </c>
      <c r="C68" s="29"/>
      <c r="D68" s="29"/>
      <c r="E68" s="29"/>
      <c r="F68" s="29"/>
    </row>
    <row r="69" spans="1:6" x14ac:dyDescent="0.2">
      <c r="A69" s="30">
        <v>6900001940</v>
      </c>
      <c r="B69" s="29">
        <v>1</v>
      </c>
      <c r="C69" s="29"/>
      <c r="D69" s="29"/>
      <c r="E69" s="29"/>
      <c r="F69" s="29"/>
    </row>
    <row r="70" spans="1:6" x14ac:dyDescent="0.2">
      <c r="A70" s="26" t="s">
        <v>163</v>
      </c>
      <c r="B70" s="27">
        <v>45</v>
      </c>
      <c r="C70" s="27">
        <v>45</v>
      </c>
      <c r="D70" s="27">
        <v>45</v>
      </c>
      <c r="E70" s="27">
        <v>45</v>
      </c>
      <c r="F70" s="27">
        <v>45</v>
      </c>
    </row>
    <row r="71" spans="1:6" x14ac:dyDescent="0.2">
      <c r="A71" s="28" t="s">
        <v>164</v>
      </c>
      <c r="B71" s="29">
        <v>16</v>
      </c>
      <c r="C71" s="29">
        <v>14</v>
      </c>
      <c r="D71" s="29">
        <v>14</v>
      </c>
      <c r="E71" s="29">
        <v>14</v>
      </c>
      <c r="F71" s="29">
        <v>14</v>
      </c>
    </row>
    <row r="72" spans="1:6" x14ac:dyDescent="0.2">
      <c r="A72" s="30">
        <v>6900003150</v>
      </c>
      <c r="B72" s="29">
        <v>1</v>
      </c>
      <c r="C72" s="29"/>
      <c r="D72" s="29"/>
      <c r="E72" s="29"/>
      <c r="F72" s="29"/>
    </row>
    <row r="73" spans="1:6" x14ac:dyDescent="0.2">
      <c r="A73" s="30">
        <v>6900003392</v>
      </c>
      <c r="B73" s="29">
        <v>1</v>
      </c>
      <c r="C73" s="29">
        <v>1</v>
      </c>
      <c r="D73" s="29">
        <v>1</v>
      </c>
      <c r="E73" s="29">
        <v>1</v>
      </c>
      <c r="F73" s="29">
        <v>1</v>
      </c>
    </row>
    <row r="74" spans="1:6" x14ac:dyDescent="0.2">
      <c r="A74" s="30">
        <v>6900003394</v>
      </c>
      <c r="B74" s="29">
        <v>1</v>
      </c>
      <c r="C74" s="29">
        <v>1</v>
      </c>
      <c r="D74" s="29">
        <v>1</v>
      </c>
      <c r="E74" s="29">
        <v>1</v>
      </c>
      <c r="F74" s="29">
        <v>1</v>
      </c>
    </row>
    <row r="75" spans="1:6" x14ac:dyDescent="0.2">
      <c r="A75" s="30">
        <v>6900003395</v>
      </c>
      <c r="B75" s="29">
        <v>1</v>
      </c>
      <c r="C75" s="29">
        <v>1</v>
      </c>
      <c r="D75" s="29">
        <v>1</v>
      </c>
      <c r="E75" s="29">
        <v>1</v>
      </c>
      <c r="F75" s="29">
        <v>1</v>
      </c>
    </row>
    <row r="76" spans="1:6" x14ac:dyDescent="0.2">
      <c r="A76" s="30">
        <v>6900003397</v>
      </c>
      <c r="B76" s="29">
        <v>1</v>
      </c>
      <c r="C76" s="29">
        <v>1</v>
      </c>
      <c r="D76" s="29">
        <v>1</v>
      </c>
      <c r="E76" s="29">
        <v>1</v>
      </c>
      <c r="F76" s="29">
        <v>1</v>
      </c>
    </row>
    <row r="77" spans="1:6" x14ac:dyDescent="0.2">
      <c r="A77" s="30">
        <v>6900003399</v>
      </c>
      <c r="B77" s="29">
        <v>1</v>
      </c>
      <c r="C77" s="29">
        <v>1</v>
      </c>
      <c r="D77" s="29">
        <v>1</v>
      </c>
      <c r="E77" s="29">
        <v>1</v>
      </c>
      <c r="F77" s="29">
        <v>1</v>
      </c>
    </row>
    <row r="78" spans="1:6" x14ac:dyDescent="0.2">
      <c r="A78" s="30">
        <v>6900003403</v>
      </c>
      <c r="B78" s="29">
        <v>1</v>
      </c>
      <c r="C78" s="29">
        <v>1</v>
      </c>
      <c r="D78" s="29">
        <v>1</v>
      </c>
      <c r="E78" s="29">
        <v>1</v>
      </c>
      <c r="F78" s="29">
        <v>1</v>
      </c>
    </row>
    <row r="79" spans="1:6" x14ac:dyDescent="0.2">
      <c r="A79" s="30">
        <v>6900003404</v>
      </c>
      <c r="B79" s="29">
        <v>2</v>
      </c>
      <c r="C79" s="29">
        <v>1</v>
      </c>
      <c r="D79" s="29">
        <v>1</v>
      </c>
      <c r="E79" s="29">
        <v>1</v>
      </c>
      <c r="F79" s="29">
        <v>1</v>
      </c>
    </row>
    <row r="80" spans="1:6" x14ac:dyDescent="0.2">
      <c r="A80" s="30">
        <v>6900003405</v>
      </c>
      <c r="B80" s="29">
        <v>1</v>
      </c>
      <c r="C80" s="29">
        <v>1</v>
      </c>
      <c r="D80" s="29">
        <v>1</v>
      </c>
      <c r="E80" s="29">
        <v>1</v>
      </c>
      <c r="F80" s="29">
        <v>1</v>
      </c>
    </row>
    <row r="81" spans="1:6" x14ac:dyDescent="0.2">
      <c r="A81" s="30">
        <v>6900003406</v>
      </c>
      <c r="B81" s="29">
        <v>1</v>
      </c>
      <c r="C81" s="29">
        <v>1</v>
      </c>
      <c r="D81" s="29">
        <v>1</v>
      </c>
      <c r="E81" s="29">
        <v>1</v>
      </c>
      <c r="F81" s="29">
        <v>1</v>
      </c>
    </row>
    <row r="82" spans="1:6" x14ac:dyDescent="0.2">
      <c r="A82" s="30">
        <v>6900003410</v>
      </c>
      <c r="B82" s="29">
        <v>1</v>
      </c>
      <c r="C82" s="29">
        <v>1</v>
      </c>
      <c r="D82" s="29">
        <v>1</v>
      </c>
      <c r="E82" s="29">
        <v>1</v>
      </c>
      <c r="F82" s="29">
        <v>1</v>
      </c>
    </row>
    <row r="83" spans="1:6" x14ac:dyDescent="0.2">
      <c r="A83" s="30">
        <v>6900003411</v>
      </c>
      <c r="B83" s="29">
        <v>1</v>
      </c>
      <c r="C83" s="29">
        <v>1</v>
      </c>
      <c r="D83" s="29">
        <v>1</v>
      </c>
      <c r="E83" s="29">
        <v>1</v>
      </c>
      <c r="F83" s="29">
        <v>1</v>
      </c>
    </row>
    <row r="84" spans="1:6" x14ac:dyDescent="0.2">
      <c r="A84" s="30">
        <v>6900003829</v>
      </c>
      <c r="B84" s="29">
        <v>1</v>
      </c>
      <c r="C84" s="29">
        <v>1</v>
      </c>
      <c r="D84" s="29">
        <v>1</v>
      </c>
      <c r="E84" s="29">
        <v>1</v>
      </c>
      <c r="F84" s="29">
        <v>1</v>
      </c>
    </row>
    <row r="85" spans="1:6" x14ac:dyDescent="0.2">
      <c r="A85" s="30">
        <v>6900003830</v>
      </c>
      <c r="B85" s="29">
        <v>1</v>
      </c>
      <c r="C85" s="29">
        <v>1</v>
      </c>
      <c r="D85" s="29">
        <v>1</v>
      </c>
      <c r="E85" s="29">
        <v>1</v>
      </c>
      <c r="F85" s="29">
        <v>1</v>
      </c>
    </row>
    <row r="86" spans="1:6" x14ac:dyDescent="0.2">
      <c r="A86" s="30">
        <v>6900003831</v>
      </c>
      <c r="B86" s="29">
        <v>1</v>
      </c>
      <c r="C86" s="29">
        <v>1</v>
      </c>
      <c r="D86" s="29">
        <v>1</v>
      </c>
      <c r="E86" s="29">
        <v>1</v>
      </c>
      <c r="F86" s="29">
        <v>1</v>
      </c>
    </row>
    <row r="87" spans="1:6" x14ac:dyDescent="0.2">
      <c r="A87" s="28" t="s">
        <v>165</v>
      </c>
      <c r="B87" s="29">
        <v>4</v>
      </c>
      <c r="C87" s="29">
        <v>3</v>
      </c>
      <c r="D87" s="29">
        <v>3</v>
      </c>
      <c r="E87" s="29">
        <v>3</v>
      </c>
      <c r="F87" s="29">
        <v>3</v>
      </c>
    </row>
    <row r="88" spans="1:6" x14ac:dyDescent="0.2">
      <c r="A88" s="30">
        <v>6900003719</v>
      </c>
      <c r="B88" s="29">
        <v>1</v>
      </c>
      <c r="C88" s="29"/>
      <c r="D88" s="29"/>
      <c r="E88" s="29"/>
      <c r="F88" s="29"/>
    </row>
    <row r="89" spans="1:6" x14ac:dyDescent="0.2">
      <c r="A89" s="30">
        <v>6900003860</v>
      </c>
      <c r="B89" s="29">
        <v>1</v>
      </c>
      <c r="C89" s="29">
        <v>1</v>
      </c>
      <c r="D89" s="29">
        <v>1</v>
      </c>
      <c r="E89" s="29">
        <v>1</v>
      </c>
      <c r="F89" s="29">
        <v>1</v>
      </c>
    </row>
    <row r="90" spans="1:6" x14ac:dyDescent="0.2">
      <c r="A90" s="30">
        <v>6900003892</v>
      </c>
      <c r="B90" s="29">
        <v>1</v>
      </c>
      <c r="C90" s="29">
        <v>1</v>
      </c>
      <c r="D90" s="29">
        <v>1</v>
      </c>
      <c r="E90" s="29">
        <v>1</v>
      </c>
      <c r="F90" s="29">
        <v>1</v>
      </c>
    </row>
    <row r="91" spans="1:6" x14ac:dyDescent="0.2">
      <c r="A91" s="30">
        <v>6900003893</v>
      </c>
      <c r="B91" s="29">
        <v>1</v>
      </c>
      <c r="C91" s="29">
        <v>1</v>
      </c>
      <c r="D91" s="29">
        <v>1</v>
      </c>
      <c r="E91" s="29">
        <v>1</v>
      </c>
      <c r="F91" s="29">
        <v>1</v>
      </c>
    </row>
    <row r="92" spans="1:6" x14ac:dyDescent="0.2">
      <c r="A92" s="28" t="s">
        <v>166</v>
      </c>
      <c r="B92" s="29"/>
      <c r="C92" s="29">
        <v>1</v>
      </c>
      <c r="D92" s="29">
        <v>1</v>
      </c>
      <c r="E92" s="29">
        <v>1</v>
      </c>
      <c r="F92" s="29">
        <v>1</v>
      </c>
    </row>
    <row r="93" spans="1:6" x14ac:dyDescent="0.2">
      <c r="A93" s="30" t="s">
        <v>167</v>
      </c>
      <c r="B93" s="29"/>
      <c r="C93" s="29">
        <v>1</v>
      </c>
      <c r="D93" s="29">
        <v>1</v>
      </c>
      <c r="E93" s="29">
        <v>1</v>
      </c>
      <c r="F93" s="29">
        <v>1</v>
      </c>
    </row>
    <row r="94" spans="1:6" x14ac:dyDescent="0.2">
      <c r="A94" s="28" t="s">
        <v>168</v>
      </c>
      <c r="B94" s="29">
        <v>5</v>
      </c>
      <c r="C94" s="29">
        <v>5</v>
      </c>
      <c r="D94" s="29">
        <v>5</v>
      </c>
      <c r="E94" s="29">
        <v>5</v>
      </c>
      <c r="F94" s="29">
        <v>5</v>
      </c>
    </row>
    <row r="95" spans="1:6" x14ac:dyDescent="0.2">
      <c r="A95" s="30">
        <v>6900003407</v>
      </c>
      <c r="B95" s="29">
        <v>1</v>
      </c>
      <c r="C95" s="29">
        <v>1</v>
      </c>
      <c r="D95" s="29">
        <v>1</v>
      </c>
      <c r="E95" s="29">
        <v>1</v>
      </c>
      <c r="F95" s="29">
        <v>1</v>
      </c>
    </row>
    <row r="96" spans="1:6" x14ac:dyDescent="0.2">
      <c r="A96" s="30">
        <v>6900003408</v>
      </c>
      <c r="B96" s="29">
        <v>1</v>
      </c>
      <c r="C96" s="29">
        <v>1</v>
      </c>
      <c r="D96" s="29">
        <v>1</v>
      </c>
      <c r="E96" s="29">
        <v>1</v>
      </c>
      <c r="F96" s="29">
        <v>1</v>
      </c>
    </row>
    <row r="97" spans="1:6" x14ac:dyDescent="0.2">
      <c r="A97" s="30">
        <v>6900003409</v>
      </c>
      <c r="B97" s="29">
        <v>1</v>
      </c>
      <c r="C97" s="29">
        <v>1</v>
      </c>
      <c r="D97" s="29">
        <v>1</v>
      </c>
      <c r="E97" s="29">
        <v>1</v>
      </c>
      <c r="F97" s="29">
        <v>1</v>
      </c>
    </row>
    <row r="98" spans="1:6" x14ac:dyDescent="0.2">
      <c r="A98" s="30">
        <v>6900003838</v>
      </c>
      <c r="B98" s="29">
        <v>1</v>
      </c>
      <c r="C98" s="29">
        <v>1</v>
      </c>
      <c r="D98" s="29">
        <v>1</v>
      </c>
      <c r="E98" s="29">
        <v>1</v>
      </c>
      <c r="F98" s="29">
        <v>1</v>
      </c>
    </row>
    <row r="99" spans="1:6" x14ac:dyDescent="0.2">
      <c r="A99" s="30">
        <v>6900003839</v>
      </c>
      <c r="B99" s="29">
        <v>1</v>
      </c>
      <c r="C99" s="29">
        <v>1</v>
      </c>
      <c r="D99" s="29">
        <v>1</v>
      </c>
      <c r="E99" s="29">
        <v>1</v>
      </c>
      <c r="F99" s="29">
        <v>1</v>
      </c>
    </row>
    <row r="100" spans="1:6" x14ac:dyDescent="0.2">
      <c r="A100" s="28" t="s">
        <v>169</v>
      </c>
      <c r="B100" s="29">
        <v>6</v>
      </c>
      <c r="C100" s="29">
        <v>6</v>
      </c>
      <c r="D100" s="29">
        <v>6</v>
      </c>
      <c r="E100" s="29">
        <v>6</v>
      </c>
      <c r="F100" s="29">
        <v>6</v>
      </c>
    </row>
    <row r="101" spans="1:6" x14ac:dyDescent="0.2">
      <c r="A101" s="30">
        <v>6900003669</v>
      </c>
      <c r="B101" s="29">
        <v>1</v>
      </c>
      <c r="C101" s="29">
        <v>1</v>
      </c>
      <c r="D101" s="29">
        <v>1</v>
      </c>
      <c r="E101" s="29">
        <v>1</v>
      </c>
      <c r="F101" s="29">
        <v>1</v>
      </c>
    </row>
    <row r="102" spans="1:6" x14ac:dyDescent="0.2">
      <c r="A102" s="30">
        <v>6900003671</v>
      </c>
      <c r="B102" s="29">
        <v>1</v>
      </c>
      <c r="C102" s="29">
        <v>1</v>
      </c>
      <c r="D102" s="29">
        <v>1</v>
      </c>
      <c r="E102" s="29">
        <v>1</v>
      </c>
      <c r="F102" s="29">
        <v>1</v>
      </c>
    </row>
    <row r="103" spans="1:6" x14ac:dyDescent="0.2">
      <c r="A103" s="30">
        <v>6900003672</v>
      </c>
      <c r="B103" s="29">
        <v>1</v>
      </c>
      <c r="C103" s="29">
        <v>1</v>
      </c>
      <c r="D103" s="29">
        <v>1</v>
      </c>
      <c r="E103" s="29">
        <v>1</v>
      </c>
      <c r="F103" s="29">
        <v>1</v>
      </c>
    </row>
    <row r="104" spans="1:6" x14ac:dyDescent="0.2">
      <c r="A104" s="30">
        <v>6900003673</v>
      </c>
      <c r="B104" s="29">
        <v>1</v>
      </c>
      <c r="C104" s="29">
        <v>1</v>
      </c>
      <c r="D104" s="29">
        <v>1</v>
      </c>
      <c r="E104" s="29">
        <v>1</v>
      </c>
      <c r="F104" s="29">
        <v>1</v>
      </c>
    </row>
    <row r="105" spans="1:6" x14ac:dyDescent="0.2">
      <c r="A105" s="30">
        <v>6900003842</v>
      </c>
      <c r="B105" s="29">
        <v>1</v>
      </c>
      <c r="C105" s="29">
        <v>1</v>
      </c>
      <c r="D105" s="29">
        <v>1</v>
      </c>
      <c r="E105" s="29">
        <v>1</v>
      </c>
      <c r="F105" s="29">
        <v>1</v>
      </c>
    </row>
    <row r="106" spans="1:6" x14ac:dyDescent="0.2">
      <c r="A106" s="30">
        <v>6900004072</v>
      </c>
      <c r="B106" s="29">
        <v>1</v>
      </c>
      <c r="C106" s="29">
        <v>1</v>
      </c>
      <c r="D106" s="29">
        <v>1</v>
      </c>
      <c r="E106" s="29">
        <v>1</v>
      </c>
      <c r="F106" s="29">
        <v>1</v>
      </c>
    </row>
    <row r="107" spans="1:6" x14ac:dyDescent="0.2">
      <c r="A107" s="28" t="s">
        <v>170</v>
      </c>
      <c r="B107" s="29"/>
      <c r="C107" s="29">
        <v>2</v>
      </c>
      <c r="D107" s="29">
        <v>2</v>
      </c>
      <c r="E107" s="29">
        <v>2</v>
      </c>
      <c r="F107" s="29">
        <v>2</v>
      </c>
    </row>
    <row r="108" spans="1:6" x14ac:dyDescent="0.2">
      <c r="A108" s="30" t="s">
        <v>171</v>
      </c>
      <c r="B108" s="29"/>
      <c r="C108" s="29">
        <v>2</v>
      </c>
      <c r="D108" s="29">
        <v>2</v>
      </c>
      <c r="E108" s="29">
        <v>2</v>
      </c>
      <c r="F108" s="29">
        <v>2</v>
      </c>
    </row>
    <row r="109" spans="1:6" x14ac:dyDescent="0.2">
      <c r="A109" s="28" t="s">
        <v>172</v>
      </c>
      <c r="B109" s="29">
        <v>2</v>
      </c>
      <c r="C109" s="29">
        <v>2</v>
      </c>
      <c r="D109" s="29">
        <v>2</v>
      </c>
      <c r="E109" s="29">
        <v>2</v>
      </c>
      <c r="F109" s="29">
        <v>2</v>
      </c>
    </row>
    <row r="110" spans="1:6" x14ac:dyDescent="0.2">
      <c r="A110" s="30">
        <v>6900004018</v>
      </c>
      <c r="B110" s="29">
        <v>1</v>
      </c>
      <c r="C110" s="29">
        <v>1</v>
      </c>
      <c r="D110" s="29">
        <v>1</v>
      </c>
      <c r="E110" s="29">
        <v>1</v>
      </c>
      <c r="F110" s="29">
        <v>1</v>
      </c>
    </row>
    <row r="111" spans="1:6" x14ac:dyDescent="0.2">
      <c r="A111" s="30">
        <v>6900004021</v>
      </c>
      <c r="B111" s="29">
        <v>1</v>
      </c>
      <c r="C111" s="29">
        <v>1</v>
      </c>
      <c r="D111" s="29">
        <v>1</v>
      </c>
      <c r="E111" s="29">
        <v>1</v>
      </c>
      <c r="F111" s="29">
        <v>1</v>
      </c>
    </row>
    <row r="112" spans="1:6" x14ac:dyDescent="0.2">
      <c r="A112" s="28" t="s">
        <v>173</v>
      </c>
      <c r="B112" s="29">
        <v>3</v>
      </c>
      <c r="C112" s="29">
        <v>3</v>
      </c>
      <c r="D112" s="29">
        <v>3</v>
      </c>
      <c r="E112" s="29">
        <v>3</v>
      </c>
      <c r="F112" s="29">
        <v>3</v>
      </c>
    </row>
    <row r="113" spans="1:6" x14ac:dyDescent="0.2">
      <c r="A113" s="30">
        <v>6900004019</v>
      </c>
      <c r="B113" s="29">
        <v>1</v>
      </c>
      <c r="C113" s="29">
        <v>1</v>
      </c>
      <c r="D113" s="29">
        <v>1</v>
      </c>
      <c r="E113" s="29">
        <v>1</v>
      </c>
      <c r="F113" s="29">
        <v>1</v>
      </c>
    </row>
    <row r="114" spans="1:6" x14ac:dyDescent="0.2">
      <c r="A114" s="30">
        <v>6900004020</v>
      </c>
      <c r="B114" s="29">
        <v>1</v>
      </c>
      <c r="C114" s="29">
        <v>1</v>
      </c>
      <c r="D114" s="29">
        <v>1</v>
      </c>
      <c r="E114" s="29">
        <v>1</v>
      </c>
      <c r="F114" s="29">
        <v>1</v>
      </c>
    </row>
    <row r="115" spans="1:6" x14ac:dyDescent="0.2">
      <c r="A115" s="30">
        <v>6900004022</v>
      </c>
      <c r="B115" s="29">
        <v>1</v>
      </c>
      <c r="C115" s="29">
        <v>1</v>
      </c>
      <c r="D115" s="29">
        <v>1</v>
      </c>
      <c r="E115" s="29">
        <v>1</v>
      </c>
      <c r="F115" s="29">
        <v>1</v>
      </c>
    </row>
    <row r="116" spans="1:6" x14ac:dyDescent="0.2">
      <c r="A116" s="28" t="s">
        <v>174</v>
      </c>
      <c r="B116" s="29"/>
      <c r="C116" s="29">
        <v>1</v>
      </c>
      <c r="D116" s="29">
        <v>1</v>
      </c>
      <c r="E116" s="29">
        <v>1</v>
      </c>
      <c r="F116" s="29">
        <v>1</v>
      </c>
    </row>
    <row r="117" spans="1:6" x14ac:dyDescent="0.2">
      <c r="A117" s="30" t="s">
        <v>175</v>
      </c>
      <c r="B117" s="29"/>
      <c r="C117" s="29">
        <v>1</v>
      </c>
      <c r="D117" s="29">
        <v>1</v>
      </c>
      <c r="E117" s="29">
        <v>1</v>
      </c>
      <c r="F117" s="29">
        <v>1</v>
      </c>
    </row>
    <row r="118" spans="1:6" x14ac:dyDescent="0.2">
      <c r="A118" s="28" t="s">
        <v>176</v>
      </c>
      <c r="B118" s="29">
        <v>1</v>
      </c>
      <c r="C118" s="29">
        <v>1</v>
      </c>
      <c r="D118" s="29">
        <v>1</v>
      </c>
      <c r="E118" s="29">
        <v>1</v>
      </c>
      <c r="F118" s="29">
        <v>1</v>
      </c>
    </row>
    <row r="119" spans="1:6" x14ac:dyDescent="0.2">
      <c r="A119" s="30">
        <v>6900003400</v>
      </c>
      <c r="B119" s="29">
        <v>1</v>
      </c>
      <c r="C119" s="29">
        <v>1</v>
      </c>
      <c r="D119" s="29">
        <v>1</v>
      </c>
      <c r="E119" s="29">
        <v>1</v>
      </c>
      <c r="F119" s="29">
        <v>1</v>
      </c>
    </row>
    <row r="120" spans="1:6" x14ac:dyDescent="0.2">
      <c r="A120" s="28" t="s">
        <v>177</v>
      </c>
      <c r="B120" s="29">
        <v>4</v>
      </c>
      <c r="C120" s="29">
        <v>4</v>
      </c>
      <c r="D120" s="29">
        <v>4</v>
      </c>
      <c r="E120" s="29">
        <v>4</v>
      </c>
      <c r="F120" s="29">
        <v>4</v>
      </c>
    </row>
    <row r="121" spans="1:6" x14ac:dyDescent="0.2">
      <c r="A121" s="30">
        <v>6900003859</v>
      </c>
      <c r="B121" s="29">
        <v>1</v>
      </c>
      <c r="C121" s="29">
        <v>1</v>
      </c>
      <c r="D121" s="29">
        <v>1</v>
      </c>
      <c r="E121" s="29">
        <v>1</v>
      </c>
      <c r="F121" s="29">
        <v>1</v>
      </c>
    </row>
    <row r="122" spans="1:6" x14ac:dyDescent="0.2">
      <c r="A122" s="30">
        <v>6900003894</v>
      </c>
      <c r="B122" s="29">
        <v>1</v>
      </c>
      <c r="C122" s="29">
        <v>1</v>
      </c>
      <c r="D122" s="29">
        <v>1</v>
      </c>
      <c r="E122" s="29">
        <v>1</v>
      </c>
      <c r="F122" s="29">
        <v>1</v>
      </c>
    </row>
    <row r="123" spans="1:6" x14ac:dyDescent="0.2">
      <c r="A123" s="30">
        <v>6900003895</v>
      </c>
      <c r="B123" s="29">
        <v>1</v>
      </c>
      <c r="C123" s="29">
        <v>1</v>
      </c>
      <c r="D123" s="29">
        <v>1</v>
      </c>
      <c r="E123" s="29">
        <v>1</v>
      </c>
      <c r="F123" s="29">
        <v>1</v>
      </c>
    </row>
    <row r="124" spans="1:6" x14ac:dyDescent="0.2">
      <c r="A124" s="30" t="s">
        <v>178</v>
      </c>
      <c r="B124" s="29">
        <v>1</v>
      </c>
      <c r="C124" s="29">
        <v>1</v>
      </c>
      <c r="D124" s="29">
        <v>1</v>
      </c>
      <c r="E124" s="29">
        <v>1</v>
      </c>
      <c r="F124" s="29">
        <v>1</v>
      </c>
    </row>
    <row r="125" spans="1:6" x14ac:dyDescent="0.2">
      <c r="A125" s="28" t="s">
        <v>179</v>
      </c>
      <c r="B125" s="29">
        <v>4</v>
      </c>
      <c r="C125" s="29">
        <v>3</v>
      </c>
      <c r="D125" s="29">
        <v>3</v>
      </c>
      <c r="E125" s="29">
        <v>3</v>
      </c>
      <c r="F125" s="29">
        <v>3</v>
      </c>
    </row>
    <row r="126" spans="1:6" x14ac:dyDescent="0.2">
      <c r="A126" s="30">
        <v>6900004013</v>
      </c>
      <c r="B126" s="29">
        <v>1</v>
      </c>
      <c r="C126" s="29">
        <v>1</v>
      </c>
      <c r="D126" s="29">
        <v>1</v>
      </c>
      <c r="E126" s="29">
        <v>1</v>
      </c>
      <c r="F126" s="29">
        <v>1</v>
      </c>
    </row>
    <row r="127" spans="1:6" x14ac:dyDescent="0.2">
      <c r="A127" s="30">
        <v>6900004014</v>
      </c>
      <c r="B127" s="29">
        <v>1</v>
      </c>
      <c r="C127" s="29">
        <v>1</v>
      </c>
      <c r="D127" s="29">
        <v>1</v>
      </c>
      <c r="E127" s="29">
        <v>1</v>
      </c>
      <c r="F127" s="29">
        <v>1</v>
      </c>
    </row>
    <row r="128" spans="1:6" x14ac:dyDescent="0.2">
      <c r="A128" s="30">
        <v>6900004015</v>
      </c>
      <c r="B128" s="29">
        <v>1</v>
      </c>
      <c r="C128" s="29">
        <v>1</v>
      </c>
      <c r="D128" s="29">
        <v>1</v>
      </c>
      <c r="E128" s="29">
        <v>1</v>
      </c>
      <c r="F128" s="29">
        <v>1</v>
      </c>
    </row>
    <row r="129" spans="1:6" x14ac:dyDescent="0.2">
      <c r="A129" s="30">
        <v>6902003720</v>
      </c>
      <c r="B129" s="29">
        <v>1</v>
      </c>
      <c r="C129" s="29"/>
      <c r="D129" s="29"/>
      <c r="E129" s="29"/>
      <c r="F129" s="29"/>
    </row>
    <row r="130" spans="1:6" x14ac:dyDescent="0.2">
      <c r="A130" s="26" t="s">
        <v>180</v>
      </c>
      <c r="B130" s="27"/>
      <c r="C130" s="27">
        <v>1</v>
      </c>
      <c r="D130" s="27">
        <v>1</v>
      </c>
      <c r="E130" s="27">
        <v>1</v>
      </c>
      <c r="F130" s="27">
        <v>1</v>
      </c>
    </row>
    <row r="131" spans="1:6" x14ac:dyDescent="0.2">
      <c r="A131" s="28" t="s">
        <v>181</v>
      </c>
      <c r="B131" s="29"/>
      <c r="C131" s="29">
        <v>1</v>
      </c>
      <c r="D131" s="29">
        <v>1</v>
      </c>
      <c r="E131" s="29">
        <v>1</v>
      </c>
      <c r="F131" s="29">
        <v>1</v>
      </c>
    </row>
    <row r="132" spans="1:6" x14ac:dyDescent="0.2">
      <c r="A132" s="30" t="s">
        <v>182</v>
      </c>
      <c r="B132" s="29"/>
      <c r="C132" s="29">
        <v>1</v>
      </c>
      <c r="D132" s="29">
        <v>1</v>
      </c>
      <c r="E132" s="29">
        <v>1</v>
      </c>
      <c r="F132" s="29">
        <v>1</v>
      </c>
    </row>
    <row r="133" spans="1:6" x14ac:dyDescent="0.2">
      <c r="A133" s="24" t="s">
        <v>183</v>
      </c>
      <c r="B133" s="25">
        <v>93</v>
      </c>
      <c r="C133" s="25">
        <v>66</v>
      </c>
      <c r="D133" s="25">
        <v>66</v>
      </c>
      <c r="E133" s="25">
        <v>66</v>
      </c>
      <c r="F133" s="25">
        <v>66</v>
      </c>
    </row>
    <row r="134" spans="1:6" x14ac:dyDescent="0.2">
      <c r="A134" s="26" t="s">
        <v>145</v>
      </c>
      <c r="B134" s="27"/>
      <c r="C134" s="27">
        <v>1</v>
      </c>
      <c r="D134" s="27">
        <v>1</v>
      </c>
      <c r="E134" s="27">
        <v>1</v>
      </c>
      <c r="F134" s="27">
        <v>1</v>
      </c>
    </row>
    <row r="135" spans="1:6" x14ac:dyDescent="0.2">
      <c r="A135" s="28" t="s">
        <v>184</v>
      </c>
      <c r="B135" s="29"/>
      <c r="C135" s="29">
        <v>1</v>
      </c>
      <c r="D135" s="29">
        <v>1</v>
      </c>
      <c r="E135" s="29">
        <v>1</v>
      </c>
      <c r="F135" s="29">
        <v>1</v>
      </c>
    </row>
    <row r="136" spans="1:6" x14ac:dyDescent="0.2">
      <c r="A136" s="30" t="s">
        <v>185</v>
      </c>
      <c r="B136" s="29"/>
      <c r="C136" s="29">
        <v>1</v>
      </c>
      <c r="D136" s="29">
        <v>1</v>
      </c>
      <c r="E136" s="29">
        <v>1</v>
      </c>
      <c r="F136" s="29">
        <v>1</v>
      </c>
    </row>
    <row r="137" spans="1:6" x14ac:dyDescent="0.2">
      <c r="A137" s="26" t="s">
        <v>163</v>
      </c>
      <c r="B137" s="27">
        <v>35</v>
      </c>
      <c r="C137" s="27">
        <v>17</v>
      </c>
      <c r="D137" s="27">
        <v>17</v>
      </c>
      <c r="E137" s="27">
        <v>17</v>
      </c>
      <c r="F137" s="27">
        <v>17</v>
      </c>
    </row>
    <row r="138" spans="1:6" x14ac:dyDescent="0.2">
      <c r="A138" s="28" t="s">
        <v>186</v>
      </c>
      <c r="B138" s="29">
        <v>1</v>
      </c>
      <c r="C138" s="29"/>
      <c r="D138" s="29"/>
      <c r="E138" s="29"/>
      <c r="F138" s="29"/>
    </row>
    <row r="139" spans="1:6" x14ac:dyDescent="0.2">
      <c r="A139" s="30">
        <v>6900002489</v>
      </c>
      <c r="B139" s="29">
        <v>1</v>
      </c>
      <c r="C139" s="29"/>
      <c r="D139" s="29"/>
      <c r="E139" s="29"/>
      <c r="F139" s="29"/>
    </row>
    <row r="140" spans="1:6" x14ac:dyDescent="0.2">
      <c r="A140" s="28" t="s">
        <v>187</v>
      </c>
      <c r="B140" s="29">
        <v>2</v>
      </c>
      <c r="C140" s="29"/>
      <c r="D140" s="29"/>
      <c r="E140" s="29"/>
      <c r="F140" s="29"/>
    </row>
    <row r="141" spans="1:6" x14ac:dyDescent="0.2">
      <c r="A141" s="30">
        <v>6900002241</v>
      </c>
      <c r="B141" s="29">
        <v>1</v>
      </c>
      <c r="C141" s="29"/>
      <c r="D141" s="29"/>
      <c r="E141" s="29"/>
      <c r="F141" s="29"/>
    </row>
    <row r="142" spans="1:6" x14ac:dyDescent="0.2">
      <c r="A142" s="30">
        <v>6900002242</v>
      </c>
      <c r="B142" s="29">
        <v>1</v>
      </c>
      <c r="C142" s="29"/>
      <c r="D142" s="29"/>
      <c r="E142" s="29"/>
      <c r="F142" s="29"/>
    </row>
    <row r="143" spans="1:6" x14ac:dyDescent="0.2">
      <c r="A143" s="28" t="s">
        <v>188</v>
      </c>
      <c r="B143" s="29">
        <v>7</v>
      </c>
      <c r="C143" s="29">
        <v>5</v>
      </c>
      <c r="D143" s="29">
        <v>5</v>
      </c>
      <c r="E143" s="29">
        <v>5</v>
      </c>
      <c r="F143" s="29">
        <v>5</v>
      </c>
    </row>
    <row r="144" spans="1:6" x14ac:dyDescent="0.2">
      <c r="A144" s="30">
        <v>6900002066</v>
      </c>
      <c r="B144" s="29">
        <v>1</v>
      </c>
      <c r="C144" s="29">
        <v>1</v>
      </c>
      <c r="D144" s="29">
        <v>1</v>
      </c>
      <c r="E144" s="29">
        <v>1</v>
      </c>
      <c r="F144" s="29">
        <v>1</v>
      </c>
    </row>
    <row r="145" spans="1:6" x14ac:dyDescent="0.2">
      <c r="A145" s="30">
        <v>6900002070</v>
      </c>
      <c r="B145" s="29">
        <v>1</v>
      </c>
      <c r="C145" s="29">
        <v>1</v>
      </c>
      <c r="D145" s="29">
        <v>1</v>
      </c>
      <c r="E145" s="29">
        <v>1</v>
      </c>
      <c r="F145" s="29">
        <v>1</v>
      </c>
    </row>
    <row r="146" spans="1:6" x14ac:dyDescent="0.2">
      <c r="A146" s="30">
        <v>6900002071</v>
      </c>
      <c r="B146" s="29">
        <v>1</v>
      </c>
      <c r="C146" s="29"/>
      <c r="D146" s="29"/>
      <c r="E146" s="29"/>
      <c r="F146" s="29"/>
    </row>
    <row r="147" spans="1:6" x14ac:dyDescent="0.2">
      <c r="A147" s="30">
        <v>6900002113</v>
      </c>
      <c r="B147" s="29">
        <v>1</v>
      </c>
      <c r="C147" s="29">
        <v>1</v>
      </c>
      <c r="D147" s="29">
        <v>1</v>
      </c>
      <c r="E147" s="29">
        <v>1</v>
      </c>
      <c r="F147" s="29">
        <v>1</v>
      </c>
    </row>
    <row r="148" spans="1:6" x14ac:dyDescent="0.2">
      <c r="A148" s="30">
        <v>6900002114</v>
      </c>
      <c r="B148" s="29">
        <v>1</v>
      </c>
      <c r="C148" s="29">
        <v>1</v>
      </c>
      <c r="D148" s="29">
        <v>1</v>
      </c>
      <c r="E148" s="29">
        <v>1</v>
      </c>
      <c r="F148" s="29">
        <v>1</v>
      </c>
    </row>
    <row r="149" spans="1:6" x14ac:dyDescent="0.2">
      <c r="A149" s="30">
        <v>6900002517</v>
      </c>
      <c r="B149" s="29">
        <v>1</v>
      </c>
      <c r="C149" s="29">
        <v>1</v>
      </c>
      <c r="D149" s="29">
        <v>1</v>
      </c>
      <c r="E149" s="29">
        <v>1</v>
      </c>
      <c r="F149" s="29">
        <v>1</v>
      </c>
    </row>
    <row r="150" spans="1:6" x14ac:dyDescent="0.2">
      <c r="A150" s="30">
        <v>6900002518</v>
      </c>
      <c r="B150" s="29">
        <v>1</v>
      </c>
      <c r="C150" s="29"/>
      <c r="D150" s="29"/>
      <c r="E150" s="29"/>
      <c r="F150" s="29"/>
    </row>
    <row r="151" spans="1:6" x14ac:dyDescent="0.2">
      <c r="A151" s="28" t="s">
        <v>189</v>
      </c>
      <c r="B151" s="29">
        <v>1</v>
      </c>
      <c r="C151" s="29">
        <v>1</v>
      </c>
      <c r="D151" s="29">
        <v>1</v>
      </c>
      <c r="E151" s="29">
        <v>1</v>
      </c>
      <c r="F151" s="29">
        <v>1</v>
      </c>
    </row>
    <row r="152" spans="1:6" x14ac:dyDescent="0.2">
      <c r="A152" s="30" t="s">
        <v>190</v>
      </c>
      <c r="B152" s="29">
        <v>1</v>
      </c>
      <c r="C152" s="29">
        <v>1</v>
      </c>
      <c r="D152" s="29">
        <v>1</v>
      </c>
      <c r="E152" s="29">
        <v>1</v>
      </c>
      <c r="F152" s="29">
        <v>1</v>
      </c>
    </row>
    <row r="153" spans="1:6" x14ac:dyDescent="0.2">
      <c r="A153" s="28" t="s">
        <v>191</v>
      </c>
      <c r="B153" s="29">
        <v>4</v>
      </c>
      <c r="C153" s="29">
        <v>4</v>
      </c>
      <c r="D153" s="29">
        <v>4</v>
      </c>
      <c r="E153" s="29">
        <v>4</v>
      </c>
      <c r="F153" s="29">
        <v>4</v>
      </c>
    </row>
    <row r="154" spans="1:6" x14ac:dyDescent="0.2">
      <c r="A154" s="30">
        <v>6900002374</v>
      </c>
      <c r="B154" s="29">
        <v>1</v>
      </c>
      <c r="C154" s="29">
        <v>1</v>
      </c>
      <c r="D154" s="29">
        <v>1</v>
      </c>
      <c r="E154" s="29">
        <v>1</v>
      </c>
      <c r="F154" s="29">
        <v>1</v>
      </c>
    </row>
    <row r="155" spans="1:6" x14ac:dyDescent="0.2">
      <c r="A155" s="30">
        <v>6900002375</v>
      </c>
      <c r="B155" s="29">
        <v>1</v>
      </c>
      <c r="C155" s="29">
        <v>1</v>
      </c>
      <c r="D155" s="29">
        <v>1</v>
      </c>
      <c r="E155" s="29">
        <v>1</v>
      </c>
      <c r="F155" s="29">
        <v>1</v>
      </c>
    </row>
    <row r="156" spans="1:6" x14ac:dyDescent="0.2">
      <c r="A156" s="30">
        <v>6900002376</v>
      </c>
      <c r="B156" s="29">
        <v>1</v>
      </c>
      <c r="C156" s="29">
        <v>1</v>
      </c>
      <c r="D156" s="29">
        <v>1</v>
      </c>
      <c r="E156" s="29">
        <v>1</v>
      </c>
      <c r="F156" s="29">
        <v>1</v>
      </c>
    </row>
    <row r="157" spans="1:6" x14ac:dyDescent="0.2">
      <c r="A157" s="30">
        <v>6900002377</v>
      </c>
      <c r="B157" s="29">
        <v>1</v>
      </c>
      <c r="C157" s="29">
        <v>1</v>
      </c>
      <c r="D157" s="29">
        <v>1</v>
      </c>
      <c r="E157" s="29">
        <v>1</v>
      </c>
      <c r="F157" s="29">
        <v>1</v>
      </c>
    </row>
    <row r="158" spans="1:6" x14ac:dyDescent="0.2">
      <c r="A158" s="28" t="s">
        <v>192</v>
      </c>
      <c r="B158" s="29">
        <v>4</v>
      </c>
      <c r="C158" s="29">
        <v>3</v>
      </c>
      <c r="D158" s="29">
        <v>3</v>
      </c>
      <c r="E158" s="29">
        <v>3</v>
      </c>
      <c r="F158" s="29">
        <v>3</v>
      </c>
    </row>
    <row r="159" spans="1:6" x14ac:dyDescent="0.2">
      <c r="A159" s="30">
        <v>6900001639</v>
      </c>
      <c r="B159" s="29">
        <v>1</v>
      </c>
      <c r="C159" s="29">
        <v>1</v>
      </c>
      <c r="D159" s="29">
        <v>1</v>
      </c>
      <c r="E159" s="29">
        <v>1</v>
      </c>
      <c r="F159" s="29">
        <v>1</v>
      </c>
    </row>
    <row r="160" spans="1:6" x14ac:dyDescent="0.2">
      <c r="A160" s="30">
        <v>6900001640</v>
      </c>
      <c r="B160" s="29">
        <v>1</v>
      </c>
      <c r="C160" s="29"/>
      <c r="D160" s="29"/>
      <c r="E160" s="29"/>
      <c r="F160" s="29"/>
    </row>
    <row r="161" spans="1:6" x14ac:dyDescent="0.2">
      <c r="A161" s="30">
        <v>6900002467</v>
      </c>
      <c r="B161" s="29">
        <v>1</v>
      </c>
      <c r="C161" s="29">
        <v>1</v>
      </c>
      <c r="D161" s="29">
        <v>1</v>
      </c>
      <c r="E161" s="29">
        <v>1</v>
      </c>
      <c r="F161" s="29">
        <v>1</v>
      </c>
    </row>
    <row r="162" spans="1:6" x14ac:dyDescent="0.2">
      <c r="A162" s="30">
        <v>6900002468</v>
      </c>
      <c r="B162" s="29">
        <v>1</v>
      </c>
      <c r="C162" s="29">
        <v>1</v>
      </c>
      <c r="D162" s="29">
        <v>1</v>
      </c>
      <c r="E162" s="29">
        <v>1</v>
      </c>
      <c r="F162" s="29">
        <v>1</v>
      </c>
    </row>
    <row r="163" spans="1:6" x14ac:dyDescent="0.2">
      <c r="A163" s="28" t="s">
        <v>193</v>
      </c>
      <c r="B163" s="29">
        <v>2</v>
      </c>
      <c r="C163" s="29">
        <v>2</v>
      </c>
      <c r="D163" s="29">
        <v>2</v>
      </c>
      <c r="E163" s="29">
        <v>2</v>
      </c>
      <c r="F163" s="29">
        <v>2</v>
      </c>
    </row>
    <row r="164" spans="1:6" x14ac:dyDescent="0.2">
      <c r="A164" s="30" t="s">
        <v>194</v>
      </c>
      <c r="B164" s="29">
        <v>1</v>
      </c>
      <c r="C164" s="29">
        <v>1</v>
      </c>
      <c r="D164" s="29">
        <v>1</v>
      </c>
      <c r="E164" s="29">
        <v>1</v>
      </c>
      <c r="F164" s="29">
        <v>1</v>
      </c>
    </row>
    <row r="165" spans="1:6" x14ac:dyDescent="0.2">
      <c r="A165" s="30" t="s">
        <v>195</v>
      </c>
      <c r="B165" s="29">
        <v>1</v>
      </c>
      <c r="C165" s="29">
        <v>1</v>
      </c>
      <c r="D165" s="29">
        <v>1</v>
      </c>
      <c r="E165" s="29">
        <v>1</v>
      </c>
      <c r="F165" s="29">
        <v>1</v>
      </c>
    </row>
    <row r="166" spans="1:6" x14ac:dyDescent="0.2">
      <c r="A166" s="28" t="s">
        <v>196</v>
      </c>
      <c r="B166" s="29">
        <v>1</v>
      </c>
      <c r="C166" s="29">
        <v>1</v>
      </c>
      <c r="D166" s="29">
        <v>1</v>
      </c>
      <c r="E166" s="29">
        <v>1</v>
      </c>
      <c r="F166" s="29">
        <v>1</v>
      </c>
    </row>
    <row r="167" spans="1:6" x14ac:dyDescent="0.2">
      <c r="A167" s="30" t="s">
        <v>197</v>
      </c>
      <c r="B167" s="29">
        <v>1</v>
      </c>
      <c r="C167" s="29">
        <v>1</v>
      </c>
      <c r="D167" s="29">
        <v>1</v>
      </c>
      <c r="E167" s="29">
        <v>1</v>
      </c>
      <c r="F167" s="29">
        <v>1</v>
      </c>
    </row>
    <row r="168" spans="1:6" x14ac:dyDescent="0.2">
      <c r="A168" s="28" t="s">
        <v>198</v>
      </c>
      <c r="B168" s="29">
        <v>4</v>
      </c>
      <c r="C168" s="29"/>
      <c r="D168" s="29"/>
      <c r="E168" s="29"/>
      <c r="F168" s="29"/>
    </row>
    <row r="169" spans="1:6" x14ac:dyDescent="0.2">
      <c r="A169" s="30">
        <v>6900001981</v>
      </c>
      <c r="B169" s="29">
        <v>1</v>
      </c>
      <c r="C169" s="29"/>
      <c r="D169" s="29"/>
      <c r="E169" s="29"/>
      <c r="F169" s="29"/>
    </row>
    <row r="170" spans="1:6" x14ac:dyDescent="0.2">
      <c r="A170" s="30">
        <v>6900001982</v>
      </c>
      <c r="B170" s="29">
        <v>1</v>
      </c>
      <c r="C170" s="29"/>
      <c r="D170" s="29"/>
      <c r="E170" s="29"/>
      <c r="F170" s="29"/>
    </row>
    <row r="171" spans="1:6" x14ac:dyDescent="0.2">
      <c r="A171" s="30">
        <v>6900001983</v>
      </c>
      <c r="B171" s="29">
        <v>1</v>
      </c>
      <c r="C171" s="29"/>
      <c r="D171" s="29"/>
      <c r="E171" s="29"/>
      <c r="F171" s="29"/>
    </row>
    <row r="172" spans="1:6" x14ac:dyDescent="0.2">
      <c r="A172" s="30">
        <v>6900001984</v>
      </c>
      <c r="B172" s="29">
        <v>1</v>
      </c>
      <c r="C172" s="29"/>
      <c r="D172" s="29"/>
      <c r="E172" s="29"/>
      <c r="F172" s="29"/>
    </row>
    <row r="173" spans="1:6" x14ac:dyDescent="0.2">
      <c r="A173" s="28" t="s">
        <v>199</v>
      </c>
      <c r="B173" s="29">
        <v>8</v>
      </c>
      <c r="C173" s="29"/>
      <c r="D173" s="29"/>
      <c r="E173" s="29"/>
      <c r="F173" s="29"/>
    </row>
    <row r="174" spans="1:6" x14ac:dyDescent="0.2">
      <c r="A174" s="30">
        <v>6900001880</v>
      </c>
      <c r="B174" s="29">
        <v>1</v>
      </c>
      <c r="C174" s="29"/>
      <c r="D174" s="29"/>
      <c r="E174" s="29"/>
      <c r="F174" s="29"/>
    </row>
    <row r="175" spans="1:6" x14ac:dyDescent="0.2">
      <c r="A175" s="30">
        <v>6900001881</v>
      </c>
      <c r="B175" s="29">
        <v>1</v>
      </c>
      <c r="C175" s="29"/>
      <c r="D175" s="29"/>
      <c r="E175" s="29"/>
      <c r="F175" s="29"/>
    </row>
    <row r="176" spans="1:6" x14ac:dyDescent="0.2">
      <c r="A176" s="30">
        <v>6900001882</v>
      </c>
      <c r="B176" s="29">
        <v>1</v>
      </c>
      <c r="C176" s="29"/>
      <c r="D176" s="29"/>
      <c r="E176" s="29"/>
      <c r="F176" s="29"/>
    </row>
    <row r="177" spans="1:6" x14ac:dyDescent="0.2">
      <c r="A177" s="30">
        <v>6900001883</v>
      </c>
      <c r="B177" s="29">
        <v>1</v>
      </c>
      <c r="C177" s="29"/>
      <c r="D177" s="29"/>
      <c r="E177" s="29"/>
      <c r="F177" s="29"/>
    </row>
    <row r="178" spans="1:6" x14ac:dyDescent="0.2">
      <c r="A178" s="30">
        <v>6900001884</v>
      </c>
      <c r="B178" s="29">
        <v>1</v>
      </c>
      <c r="C178" s="29"/>
      <c r="D178" s="29"/>
      <c r="E178" s="29"/>
      <c r="F178" s="29"/>
    </row>
    <row r="179" spans="1:6" x14ac:dyDescent="0.2">
      <c r="A179" s="30">
        <v>6900001885</v>
      </c>
      <c r="B179" s="29">
        <v>1</v>
      </c>
      <c r="C179" s="29"/>
      <c r="D179" s="29"/>
      <c r="E179" s="29"/>
      <c r="F179" s="29"/>
    </row>
    <row r="180" spans="1:6" x14ac:dyDescent="0.2">
      <c r="A180" s="30">
        <v>6900001938</v>
      </c>
      <c r="B180" s="29">
        <v>1</v>
      </c>
      <c r="C180" s="29"/>
      <c r="D180" s="29"/>
      <c r="E180" s="29"/>
      <c r="F180" s="29"/>
    </row>
    <row r="181" spans="1:6" x14ac:dyDescent="0.2">
      <c r="A181" s="30">
        <v>6900001939</v>
      </c>
      <c r="B181" s="29">
        <v>1</v>
      </c>
      <c r="C181" s="29"/>
      <c r="D181" s="29"/>
      <c r="E181" s="29"/>
      <c r="F181" s="29"/>
    </row>
    <row r="182" spans="1:6" x14ac:dyDescent="0.2">
      <c r="A182" s="28" t="s">
        <v>200</v>
      </c>
      <c r="B182" s="29">
        <v>1</v>
      </c>
      <c r="C182" s="29">
        <v>1</v>
      </c>
      <c r="D182" s="29">
        <v>1</v>
      </c>
      <c r="E182" s="29">
        <v>1</v>
      </c>
      <c r="F182" s="29">
        <v>1</v>
      </c>
    </row>
    <row r="183" spans="1:6" x14ac:dyDescent="0.2">
      <c r="A183" s="30">
        <v>6900002602</v>
      </c>
      <c r="B183" s="29">
        <v>1</v>
      </c>
      <c r="C183" s="29">
        <v>1</v>
      </c>
      <c r="D183" s="29">
        <v>1</v>
      </c>
      <c r="E183" s="29">
        <v>1</v>
      </c>
      <c r="F183" s="29">
        <v>1</v>
      </c>
    </row>
    <row r="184" spans="1:6" x14ac:dyDescent="0.2">
      <c r="A184" s="26" t="s">
        <v>180</v>
      </c>
      <c r="B184" s="27">
        <v>58</v>
      </c>
      <c r="C184" s="27">
        <v>48</v>
      </c>
      <c r="D184" s="27">
        <v>48</v>
      </c>
      <c r="E184" s="27">
        <v>48</v>
      </c>
      <c r="F184" s="27">
        <v>48</v>
      </c>
    </row>
    <row r="185" spans="1:6" x14ac:dyDescent="0.2">
      <c r="A185" s="28" t="s">
        <v>201</v>
      </c>
      <c r="B185" s="29"/>
      <c r="C185" s="29">
        <v>2</v>
      </c>
      <c r="D185" s="29">
        <v>2</v>
      </c>
      <c r="E185" s="29">
        <v>2</v>
      </c>
      <c r="F185" s="29">
        <v>2</v>
      </c>
    </row>
    <row r="186" spans="1:6" x14ac:dyDescent="0.2">
      <c r="A186" s="30" t="s">
        <v>202</v>
      </c>
      <c r="B186" s="29"/>
      <c r="C186" s="29">
        <v>2</v>
      </c>
      <c r="D186" s="29">
        <v>2</v>
      </c>
      <c r="E186" s="29">
        <v>2</v>
      </c>
      <c r="F186" s="29">
        <v>2</v>
      </c>
    </row>
    <row r="187" spans="1:6" x14ac:dyDescent="0.2">
      <c r="A187" s="28" t="s">
        <v>181</v>
      </c>
      <c r="B187" s="29"/>
      <c r="C187" s="29">
        <v>1</v>
      </c>
      <c r="D187" s="29">
        <v>1</v>
      </c>
      <c r="E187" s="29">
        <v>1</v>
      </c>
      <c r="F187" s="29">
        <v>1</v>
      </c>
    </row>
    <row r="188" spans="1:6" x14ac:dyDescent="0.2">
      <c r="A188" s="30" t="s">
        <v>203</v>
      </c>
      <c r="B188" s="29"/>
      <c r="C188" s="29">
        <v>1</v>
      </c>
      <c r="D188" s="29">
        <v>1</v>
      </c>
      <c r="E188" s="29">
        <v>1</v>
      </c>
      <c r="F188" s="29">
        <v>1</v>
      </c>
    </row>
    <row r="189" spans="1:6" x14ac:dyDescent="0.2">
      <c r="A189" s="28" t="s">
        <v>204</v>
      </c>
      <c r="B189" s="29"/>
      <c r="C189" s="29">
        <v>2</v>
      </c>
      <c r="D189" s="29">
        <v>2</v>
      </c>
      <c r="E189" s="29">
        <v>2</v>
      </c>
      <c r="F189" s="29">
        <v>2</v>
      </c>
    </row>
    <row r="190" spans="1:6" x14ac:dyDescent="0.2">
      <c r="A190" s="30" t="s">
        <v>205</v>
      </c>
      <c r="B190" s="29"/>
      <c r="C190" s="29">
        <v>1</v>
      </c>
      <c r="D190" s="29">
        <v>1</v>
      </c>
      <c r="E190" s="29">
        <v>1</v>
      </c>
      <c r="F190" s="29">
        <v>1</v>
      </c>
    </row>
    <row r="191" spans="1:6" x14ac:dyDescent="0.2">
      <c r="A191" s="30" t="s">
        <v>206</v>
      </c>
      <c r="B191" s="29"/>
      <c r="C191" s="29">
        <v>1</v>
      </c>
      <c r="D191" s="29">
        <v>1</v>
      </c>
      <c r="E191" s="29">
        <v>1</v>
      </c>
      <c r="F191" s="29">
        <v>1</v>
      </c>
    </row>
    <row r="192" spans="1:6" x14ac:dyDescent="0.2">
      <c r="A192" s="28" t="s">
        <v>207</v>
      </c>
      <c r="B192" s="29">
        <v>10</v>
      </c>
      <c r="C192" s="29">
        <v>6</v>
      </c>
      <c r="D192" s="29">
        <v>6</v>
      </c>
      <c r="E192" s="29">
        <v>6</v>
      </c>
      <c r="F192" s="29">
        <v>6</v>
      </c>
    </row>
    <row r="193" spans="1:6" x14ac:dyDescent="0.2">
      <c r="A193" s="30">
        <v>6900002995</v>
      </c>
      <c r="B193" s="29">
        <v>1</v>
      </c>
      <c r="C193" s="29"/>
      <c r="D193" s="29"/>
      <c r="E193" s="29"/>
      <c r="F193" s="29"/>
    </row>
    <row r="194" spans="1:6" x14ac:dyDescent="0.2">
      <c r="A194" s="30">
        <v>6900003025</v>
      </c>
      <c r="B194" s="29">
        <v>1</v>
      </c>
      <c r="C194" s="29"/>
      <c r="D194" s="29"/>
      <c r="E194" s="29"/>
      <c r="F194" s="29"/>
    </row>
    <row r="195" spans="1:6" x14ac:dyDescent="0.2">
      <c r="A195" s="30">
        <v>6900003026</v>
      </c>
      <c r="B195" s="29">
        <v>1</v>
      </c>
      <c r="C195" s="29">
        <v>1</v>
      </c>
      <c r="D195" s="29">
        <v>1</v>
      </c>
      <c r="E195" s="29">
        <v>1</v>
      </c>
      <c r="F195" s="29">
        <v>1</v>
      </c>
    </row>
    <row r="196" spans="1:6" x14ac:dyDescent="0.2">
      <c r="A196" s="30">
        <v>6900003027</v>
      </c>
      <c r="B196" s="29">
        <v>1</v>
      </c>
      <c r="C196" s="29">
        <v>1</v>
      </c>
      <c r="D196" s="29">
        <v>1</v>
      </c>
      <c r="E196" s="29">
        <v>1</v>
      </c>
      <c r="F196" s="29">
        <v>1</v>
      </c>
    </row>
    <row r="197" spans="1:6" x14ac:dyDescent="0.2">
      <c r="A197" s="30">
        <v>6900003028</v>
      </c>
      <c r="B197" s="29">
        <v>1</v>
      </c>
      <c r="C197" s="29"/>
      <c r="D197" s="29"/>
      <c r="E197" s="29"/>
      <c r="F197" s="29"/>
    </row>
    <row r="198" spans="1:6" x14ac:dyDescent="0.2">
      <c r="A198" s="30">
        <v>6900003029</v>
      </c>
      <c r="B198" s="29">
        <v>1</v>
      </c>
      <c r="C198" s="29"/>
      <c r="D198" s="29"/>
      <c r="E198" s="29"/>
      <c r="F198" s="29"/>
    </row>
    <row r="199" spans="1:6" x14ac:dyDescent="0.2">
      <c r="A199" s="30">
        <v>6900003153</v>
      </c>
      <c r="B199" s="29">
        <v>1</v>
      </c>
      <c r="C199" s="29">
        <v>1</v>
      </c>
      <c r="D199" s="29">
        <v>1</v>
      </c>
      <c r="E199" s="29">
        <v>1</v>
      </c>
      <c r="F199" s="29">
        <v>1</v>
      </c>
    </row>
    <row r="200" spans="1:6" x14ac:dyDescent="0.2">
      <c r="A200" s="30">
        <v>6900003154</v>
      </c>
      <c r="B200" s="29">
        <v>1</v>
      </c>
      <c r="C200" s="29">
        <v>1</v>
      </c>
      <c r="D200" s="29">
        <v>1</v>
      </c>
      <c r="E200" s="29">
        <v>1</v>
      </c>
      <c r="F200" s="29">
        <v>1</v>
      </c>
    </row>
    <row r="201" spans="1:6" x14ac:dyDescent="0.2">
      <c r="A201" s="30">
        <v>6900003155</v>
      </c>
      <c r="B201" s="29">
        <v>1</v>
      </c>
      <c r="C201" s="29">
        <v>1</v>
      </c>
      <c r="D201" s="29">
        <v>1</v>
      </c>
      <c r="E201" s="29">
        <v>1</v>
      </c>
      <c r="F201" s="29">
        <v>1</v>
      </c>
    </row>
    <row r="202" spans="1:6" x14ac:dyDescent="0.2">
      <c r="A202" s="30">
        <v>6900003156</v>
      </c>
      <c r="B202" s="29">
        <v>1</v>
      </c>
      <c r="C202" s="29">
        <v>1</v>
      </c>
      <c r="D202" s="29">
        <v>1</v>
      </c>
      <c r="E202" s="29">
        <v>1</v>
      </c>
      <c r="F202" s="29">
        <v>1</v>
      </c>
    </row>
    <row r="203" spans="1:6" x14ac:dyDescent="0.2">
      <c r="A203" s="28" t="s">
        <v>208</v>
      </c>
      <c r="B203" s="29">
        <v>2</v>
      </c>
      <c r="C203" s="29">
        <v>2</v>
      </c>
      <c r="D203" s="29">
        <v>2</v>
      </c>
      <c r="E203" s="29">
        <v>2</v>
      </c>
      <c r="F203" s="29">
        <v>2</v>
      </c>
    </row>
    <row r="204" spans="1:6" x14ac:dyDescent="0.2">
      <c r="A204" s="30">
        <v>6900003637</v>
      </c>
      <c r="B204" s="29">
        <v>1</v>
      </c>
      <c r="C204" s="29">
        <v>1</v>
      </c>
      <c r="D204" s="29">
        <v>1</v>
      </c>
      <c r="E204" s="29">
        <v>1</v>
      </c>
      <c r="F204" s="29">
        <v>1</v>
      </c>
    </row>
    <row r="205" spans="1:6" x14ac:dyDescent="0.2">
      <c r="A205" s="30">
        <v>6900003638</v>
      </c>
      <c r="B205" s="29">
        <v>1</v>
      </c>
      <c r="C205" s="29">
        <v>1</v>
      </c>
      <c r="D205" s="29">
        <v>1</v>
      </c>
      <c r="E205" s="29">
        <v>1</v>
      </c>
      <c r="F205" s="29">
        <v>1</v>
      </c>
    </row>
    <row r="206" spans="1:6" x14ac:dyDescent="0.2">
      <c r="A206" s="28" t="s">
        <v>209</v>
      </c>
      <c r="B206" s="29">
        <v>4</v>
      </c>
      <c r="C206" s="29">
        <v>3</v>
      </c>
      <c r="D206" s="29">
        <v>3</v>
      </c>
      <c r="E206" s="29">
        <v>3</v>
      </c>
      <c r="F206" s="29">
        <v>3</v>
      </c>
    </row>
    <row r="207" spans="1:6" x14ac:dyDescent="0.2">
      <c r="A207" s="30">
        <v>6900002204</v>
      </c>
      <c r="B207" s="29">
        <v>1</v>
      </c>
      <c r="C207" s="29">
        <v>1</v>
      </c>
      <c r="D207" s="29">
        <v>1</v>
      </c>
      <c r="E207" s="29">
        <v>1</v>
      </c>
      <c r="F207" s="29">
        <v>1</v>
      </c>
    </row>
    <row r="208" spans="1:6" x14ac:dyDescent="0.2">
      <c r="A208" s="30">
        <v>6900002205</v>
      </c>
      <c r="B208" s="29">
        <v>1</v>
      </c>
      <c r="C208" s="29">
        <v>1</v>
      </c>
      <c r="D208" s="29">
        <v>1</v>
      </c>
      <c r="E208" s="29">
        <v>1</v>
      </c>
      <c r="F208" s="29">
        <v>1</v>
      </c>
    </row>
    <row r="209" spans="1:6" x14ac:dyDescent="0.2">
      <c r="A209" s="30" t="s">
        <v>210</v>
      </c>
      <c r="B209" s="29">
        <v>1</v>
      </c>
      <c r="C209" s="29">
        <v>1</v>
      </c>
      <c r="D209" s="29">
        <v>1</v>
      </c>
      <c r="E209" s="29">
        <v>1</v>
      </c>
      <c r="F209" s="29">
        <v>1</v>
      </c>
    </row>
    <row r="210" spans="1:6" x14ac:dyDescent="0.2">
      <c r="A210" s="30" t="s">
        <v>211</v>
      </c>
      <c r="B210" s="29">
        <v>1</v>
      </c>
      <c r="C210" s="29"/>
      <c r="D210" s="29"/>
      <c r="E210" s="29"/>
      <c r="F210" s="29"/>
    </row>
    <row r="211" spans="1:6" x14ac:dyDescent="0.2">
      <c r="A211" s="28" t="s">
        <v>212</v>
      </c>
      <c r="B211" s="29">
        <v>6</v>
      </c>
      <c r="C211" s="29">
        <v>3</v>
      </c>
      <c r="D211" s="29">
        <v>3</v>
      </c>
      <c r="E211" s="29">
        <v>3</v>
      </c>
      <c r="F211" s="29">
        <v>3</v>
      </c>
    </row>
    <row r="212" spans="1:6" x14ac:dyDescent="0.2">
      <c r="A212" s="30">
        <v>6900002130</v>
      </c>
      <c r="B212" s="29">
        <v>1</v>
      </c>
      <c r="C212" s="29"/>
      <c r="D212" s="29"/>
      <c r="E212" s="29"/>
      <c r="F212" s="29"/>
    </row>
    <row r="213" spans="1:6" x14ac:dyDescent="0.2">
      <c r="A213" s="30">
        <v>6900002816</v>
      </c>
      <c r="B213" s="29">
        <v>1</v>
      </c>
      <c r="C213" s="29">
        <v>1</v>
      </c>
      <c r="D213" s="29">
        <v>1</v>
      </c>
      <c r="E213" s="29">
        <v>1</v>
      </c>
      <c r="F213" s="29">
        <v>1</v>
      </c>
    </row>
    <row r="214" spans="1:6" x14ac:dyDescent="0.2">
      <c r="A214" s="30">
        <v>6900003346</v>
      </c>
      <c r="B214" s="29">
        <v>1</v>
      </c>
      <c r="C214" s="29"/>
      <c r="D214" s="29"/>
      <c r="E214" s="29"/>
      <c r="F214" s="29"/>
    </row>
    <row r="215" spans="1:6" x14ac:dyDescent="0.2">
      <c r="A215" s="30">
        <v>6900003347</v>
      </c>
      <c r="B215" s="29">
        <v>1</v>
      </c>
      <c r="C215" s="29"/>
      <c r="D215" s="29"/>
      <c r="E215" s="29"/>
      <c r="F215" s="29"/>
    </row>
    <row r="216" spans="1:6" x14ac:dyDescent="0.2">
      <c r="A216" s="30">
        <v>6900003376</v>
      </c>
      <c r="B216" s="29">
        <v>1</v>
      </c>
      <c r="C216" s="29">
        <v>1</v>
      </c>
      <c r="D216" s="29">
        <v>1</v>
      </c>
      <c r="E216" s="29">
        <v>1</v>
      </c>
      <c r="F216" s="29">
        <v>1</v>
      </c>
    </row>
    <row r="217" spans="1:6" x14ac:dyDescent="0.2">
      <c r="A217" s="30">
        <v>6900003377</v>
      </c>
      <c r="B217" s="29">
        <v>1</v>
      </c>
      <c r="C217" s="29">
        <v>1</v>
      </c>
      <c r="D217" s="29">
        <v>1</v>
      </c>
      <c r="E217" s="29">
        <v>1</v>
      </c>
      <c r="F217" s="29">
        <v>1</v>
      </c>
    </row>
    <row r="218" spans="1:6" x14ac:dyDescent="0.2">
      <c r="A218" s="28" t="s">
        <v>213</v>
      </c>
      <c r="B218" s="29">
        <v>4</v>
      </c>
      <c r="C218" s="29">
        <v>4</v>
      </c>
      <c r="D218" s="29">
        <v>4</v>
      </c>
      <c r="E218" s="29">
        <v>4</v>
      </c>
      <c r="F218" s="29">
        <v>4</v>
      </c>
    </row>
    <row r="219" spans="1:6" x14ac:dyDescent="0.2">
      <c r="A219" s="30">
        <v>6900003218</v>
      </c>
      <c r="B219" s="29">
        <v>1</v>
      </c>
      <c r="C219" s="29">
        <v>1</v>
      </c>
      <c r="D219" s="29">
        <v>1</v>
      </c>
      <c r="E219" s="29">
        <v>1</v>
      </c>
      <c r="F219" s="29">
        <v>1</v>
      </c>
    </row>
    <row r="220" spans="1:6" x14ac:dyDescent="0.2">
      <c r="A220" s="30">
        <v>6900003219</v>
      </c>
      <c r="B220" s="29">
        <v>1</v>
      </c>
      <c r="C220" s="29">
        <v>1</v>
      </c>
      <c r="D220" s="29">
        <v>1</v>
      </c>
      <c r="E220" s="29">
        <v>1</v>
      </c>
      <c r="F220" s="29">
        <v>1</v>
      </c>
    </row>
    <row r="221" spans="1:6" x14ac:dyDescent="0.2">
      <c r="A221" s="30">
        <v>6900003418</v>
      </c>
      <c r="B221" s="29">
        <v>1</v>
      </c>
      <c r="C221" s="29">
        <v>1</v>
      </c>
      <c r="D221" s="29">
        <v>1</v>
      </c>
      <c r="E221" s="29">
        <v>1</v>
      </c>
      <c r="F221" s="29">
        <v>1</v>
      </c>
    </row>
    <row r="222" spans="1:6" x14ac:dyDescent="0.2">
      <c r="A222" s="30">
        <v>6900003419</v>
      </c>
      <c r="B222" s="29">
        <v>1</v>
      </c>
      <c r="C222" s="29">
        <v>1</v>
      </c>
      <c r="D222" s="29">
        <v>1</v>
      </c>
      <c r="E222" s="29">
        <v>1</v>
      </c>
      <c r="F222" s="29">
        <v>1</v>
      </c>
    </row>
    <row r="223" spans="1:6" x14ac:dyDescent="0.2">
      <c r="A223" s="28" t="s">
        <v>214</v>
      </c>
      <c r="B223" s="29">
        <v>6</v>
      </c>
      <c r="C223" s="29">
        <v>7</v>
      </c>
      <c r="D223" s="29">
        <v>7</v>
      </c>
      <c r="E223" s="29">
        <v>7</v>
      </c>
      <c r="F223" s="29">
        <v>7</v>
      </c>
    </row>
    <row r="224" spans="1:6" x14ac:dyDescent="0.2">
      <c r="A224" s="30">
        <v>6900002298</v>
      </c>
      <c r="B224" s="29">
        <v>1</v>
      </c>
      <c r="C224" s="29">
        <v>1</v>
      </c>
      <c r="D224" s="29">
        <v>1</v>
      </c>
      <c r="E224" s="29">
        <v>1</v>
      </c>
      <c r="F224" s="29">
        <v>1</v>
      </c>
    </row>
    <row r="225" spans="1:6" x14ac:dyDescent="0.2">
      <c r="A225" s="30">
        <v>6900002316</v>
      </c>
      <c r="B225" s="29">
        <v>1</v>
      </c>
      <c r="C225" s="29">
        <v>1</v>
      </c>
      <c r="D225" s="29">
        <v>1</v>
      </c>
      <c r="E225" s="29">
        <v>1</v>
      </c>
      <c r="F225" s="29">
        <v>1</v>
      </c>
    </row>
    <row r="226" spans="1:6" x14ac:dyDescent="0.2">
      <c r="A226" s="30" t="s">
        <v>215</v>
      </c>
      <c r="B226" s="29">
        <v>1</v>
      </c>
      <c r="C226" s="29">
        <v>1</v>
      </c>
      <c r="D226" s="29">
        <v>1</v>
      </c>
      <c r="E226" s="29">
        <v>1</v>
      </c>
      <c r="F226" s="29">
        <v>1</v>
      </c>
    </row>
    <row r="227" spans="1:6" x14ac:dyDescent="0.2">
      <c r="A227" s="30" t="s">
        <v>216</v>
      </c>
      <c r="B227" s="29">
        <v>1</v>
      </c>
      <c r="C227" s="29">
        <v>1</v>
      </c>
      <c r="D227" s="29">
        <v>1</v>
      </c>
      <c r="E227" s="29">
        <v>1</v>
      </c>
      <c r="F227" s="29">
        <v>1</v>
      </c>
    </row>
    <row r="228" spans="1:6" x14ac:dyDescent="0.2">
      <c r="A228" s="30" t="s">
        <v>217</v>
      </c>
      <c r="B228" s="29">
        <v>1</v>
      </c>
      <c r="C228" s="29">
        <v>1</v>
      </c>
      <c r="D228" s="29">
        <v>1</v>
      </c>
      <c r="E228" s="29">
        <v>1</v>
      </c>
      <c r="F228" s="29">
        <v>1</v>
      </c>
    </row>
    <row r="229" spans="1:6" x14ac:dyDescent="0.2">
      <c r="A229" s="30" t="s">
        <v>218</v>
      </c>
      <c r="B229" s="29">
        <v>1</v>
      </c>
      <c r="C229" s="29">
        <v>1</v>
      </c>
      <c r="D229" s="29">
        <v>1</v>
      </c>
      <c r="E229" s="29">
        <v>1</v>
      </c>
      <c r="F229" s="29">
        <v>1</v>
      </c>
    </row>
    <row r="230" spans="1:6" x14ac:dyDescent="0.2">
      <c r="A230" s="30" t="s">
        <v>203</v>
      </c>
      <c r="B230" s="29"/>
      <c r="C230" s="29">
        <v>1</v>
      </c>
      <c r="D230" s="29">
        <v>1</v>
      </c>
      <c r="E230" s="29">
        <v>1</v>
      </c>
      <c r="F230" s="29">
        <v>1</v>
      </c>
    </row>
    <row r="231" spans="1:6" x14ac:dyDescent="0.2">
      <c r="A231" s="28" t="s">
        <v>219</v>
      </c>
      <c r="B231" s="29"/>
      <c r="C231" s="29">
        <v>1</v>
      </c>
      <c r="D231" s="29">
        <v>1</v>
      </c>
      <c r="E231" s="29">
        <v>1</v>
      </c>
      <c r="F231" s="29">
        <v>1</v>
      </c>
    </row>
    <row r="232" spans="1:6" x14ac:dyDescent="0.2">
      <c r="A232" s="30" t="s">
        <v>203</v>
      </c>
      <c r="B232" s="29"/>
      <c r="C232" s="29">
        <v>1</v>
      </c>
      <c r="D232" s="29">
        <v>1</v>
      </c>
      <c r="E232" s="29">
        <v>1</v>
      </c>
      <c r="F232" s="29">
        <v>1</v>
      </c>
    </row>
    <row r="233" spans="1:6" x14ac:dyDescent="0.2">
      <c r="A233" s="28" t="s">
        <v>220</v>
      </c>
      <c r="B233" s="29">
        <v>5</v>
      </c>
      <c r="C233" s="29">
        <v>5</v>
      </c>
      <c r="D233" s="29">
        <v>5</v>
      </c>
      <c r="E233" s="29">
        <v>5</v>
      </c>
      <c r="F233" s="29">
        <v>5</v>
      </c>
    </row>
    <row r="234" spans="1:6" x14ac:dyDescent="0.2">
      <c r="A234" s="30">
        <v>6900002183</v>
      </c>
      <c r="B234" s="29">
        <v>1</v>
      </c>
      <c r="C234" s="29">
        <v>1</v>
      </c>
      <c r="D234" s="29">
        <v>1</v>
      </c>
      <c r="E234" s="29">
        <v>1</v>
      </c>
      <c r="F234" s="29">
        <v>1</v>
      </c>
    </row>
    <row r="235" spans="1:6" x14ac:dyDescent="0.2">
      <c r="A235" s="30">
        <v>6900002831</v>
      </c>
      <c r="B235" s="29">
        <v>1</v>
      </c>
      <c r="C235" s="29">
        <v>1</v>
      </c>
      <c r="D235" s="29">
        <v>1</v>
      </c>
      <c r="E235" s="29">
        <v>1</v>
      </c>
      <c r="F235" s="29">
        <v>1</v>
      </c>
    </row>
    <row r="236" spans="1:6" x14ac:dyDescent="0.2">
      <c r="A236" s="30">
        <v>6900002832</v>
      </c>
      <c r="B236" s="29">
        <v>1</v>
      </c>
      <c r="C236" s="29">
        <v>1</v>
      </c>
      <c r="D236" s="29">
        <v>1</v>
      </c>
      <c r="E236" s="29">
        <v>1</v>
      </c>
      <c r="F236" s="29">
        <v>1</v>
      </c>
    </row>
    <row r="237" spans="1:6" x14ac:dyDescent="0.2">
      <c r="A237" s="30">
        <v>6900002920</v>
      </c>
      <c r="B237" s="29">
        <v>1</v>
      </c>
      <c r="C237" s="29">
        <v>1</v>
      </c>
      <c r="D237" s="29">
        <v>1</v>
      </c>
      <c r="E237" s="29">
        <v>1</v>
      </c>
      <c r="F237" s="29">
        <v>1</v>
      </c>
    </row>
    <row r="238" spans="1:6" x14ac:dyDescent="0.2">
      <c r="A238" s="30" t="s">
        <v>221</v>
      </c>
      <c r="B238" s="29">
        <v>1</v>
      </c>
      <c r="C238" s="29">
        <v>1</v>
      </c>
      <c r="D238" s="29">
        <v>1</v>
      </c>
      <c r="E238" s="29">
        <v>1</v>
      </c>
      <c r="F238" s="29">
        <v>1</v>
      </c>
    </row>
    <row r="239" spans="1:6" x14ac:dyDescent="0.2">
      <c r="A239" s="28" t="s">
        <v>222</v>
      </c>
      <c r="B239" s="29">
        <v>3</v>
      </c>
      <c r="C239" s="29"/>
      <c r="D239" s="29"/>
      <c r="E239" s="29"/>
      <c r="F239" s="29"/>
    </row>
    <row r="240" spans="1:6" x14ac:dyDescent="0.2">
      <c r="A240" s="30">
        <v>6900000523</v>
      </c>
      <c r="B240" s="29">
        <v>1</v>
      </c>
      <c r="C240" s="29"/>
      <c r="D240" s="29"/>
      <c r="E240" s="29"/>
      <c r="F240" s="29"/>
    </row>
    <row r="241" spans="1:6" x14ac:dyDescent="0.2">
      <c r="A241" s="30">
        <v>6900001366</v>
      </c>
      <c r="B241" s="29">
        <v>1</v>
      </c>
      <c r="C241" s="29"/>
      <c r="D241" s="29"/>
      <c r="E241" s="29"/>
      <c r="F241" s="29"/>
    </row>
    <row r="242" spans="1:6" x14ac:dyDescent="0.2">
      <c r="A242" s="30">
        <v>6900001704</v>
      </c>
      <c r="B242" s="29">
        <v>1</v>
      </c>
      <c r="C242" s="29"/>
      <c r="D242" s="29"/>
      <c r="E242" s="29"/>
      <c r="F242" s="29"/>
    </row>
    <row r="243" spans="1:6" x14ac:dyDescent="0.2">
      <c r="A243" s="28" t="s">
        <v>223</v>
      </c>
      <c r="B243" s="29">
        <v>4</v>
      </c>
      <c r="C243" s="29">
        <v>4</v>
      </c>
      <c r="D243" s="29">
        <v>4</v>
      </c>
      <c r="E243" s="29">
        <v>4</v>
      </c>
      <c r="F243" s="29">
        <v>4</v>
      </c>
    </row>
    <row r="244" spans="1:6" x14ac:dyDescent="0.2">
      <c r="A244" s="30">
        <v>6900003603</v>
      </c>
      <c r="B244" s="29">
        <v>1</v>
      </c>
      <c r="C244" s="29">
        <v>1</v>
      </c>
      <c r="D244" s="29">
        <v>1</v>
      </c>
      <c r="E244" s="29">
        <v>1</v>
      </c>
      <c r="F244" s="29">
        <v>1</v>
      </c>
    </row>
    <row r="245" spans="1:6" x14ac:dyDescent="0.2">
      <c r="A245" s="30">
        <v>6900003604</v>
      </c>
      <c r="B245" s="29">
        <v>1</v>
      </c>
      <c r="C245" s="29">
        <v>1</v>
      </c>
      <c r="D245" s="29">
        <v>1</v>
      </c>
      <c r="E245" s="29">
        <v>1</v>
      </c>
      <c r="F245" s="29">
        <v>1</v>
      </c>
    </row>
    <row r="246" spans="1:6" x14ac:dyDescent="0.2">
      <c r="A246" s="30" t="s">
        <v>224</v>
      </c>
      <c r="B246" s="29">
        <v>1</v>
      </c>
      <c r="C246" s="29">
        <v>1</v>
      </c>
      <c r="D246" s="29">
        <v>1</v>
      </c>
      <c r="E246" s="29">
        <v>1</v>
      </c>
      <c r="F246" s="29">
        <v>1</v>
      </c>
    </row>
    <row r="247" spans="1:6" x14ac:dyDescent="0.2">
      <c r="A247" s="30" t="s">
        <v>225</v>
      </c>
      <c r="B247" s="29">
        <v>1</v>
      </c>
      <c r="C247" s="29">
        <v>1</v>
      </c>
      <c r="D247" s="29">
        <v>1</v>
      </c>
      <c r="E247" s="29">
        <v>1</v>
      </c>
      <c r="F247" s="29">
        <v>1</v>
      </c>
    </row>
    <row r="248" spans="1:6" x14ac:dyDescent="0.2">
      <c r="A248" s="28" t="s">
        <v>226</v>
      </c>
      <c r="B248" s="29"/>
      <c r="C248" s="29">
        <v>1</v>
      </c>
      <c r="D248" s="29">
        <v>1</v>
      </c>
      <c r="E248" s="29">
        <v>1</v>
      </c>
      <c r="F248" s="29">
        <v>1</v>
      </c>
    </row>
    <row r="249" spans="1:6" x14ac:dyDescent="0.2">
      <c r="A249" s="30" t="s">
        <v>203</v>
      </c>
      <c r="B249" s="29"/>
      <c r="C249" s="29">
        <v>1</v>
      </c>
      <c r="D249" s="29">
        <v>1</v>
      </c>
      <c r="E249" s="29">
        <v>1</v>
      </c>
      <c r="F249" s="29">
        <v>1</v>
      </c>
    </row>
    <row r="250" spans="1:6" x14ac:dyDescent="0.2">
      <c r="A250" s="28" t="s">
        <v>227</v>
      </c>
      <c r="B250" s="29">
        <v>2</v>
      </c>
      <c r="C250" s="29">
        <v>1</v>
      </c>
      <c r="D250" s="29">
        <v>1</v>
      </c>
      <c r="E250" s="29">
        <v>1</v>
      </c>
      <c r="F250" s="29">
        <v>1</v>
      </c>
    </row>
    <row r="251" spans="1:6" x14ac:dyDescent="0.2">
      <c r="A251" s="30" t="s">
        <v>228</v>
      </c>
      <c r="B251" s="29">
        <v>1</v>
      </c>
      <c r="C251" s="29"/>
      <c r="D251" s="29"/>
      <c r="E251" s="29"/>
      <c r="F251" s="29"/>
    </row>
    <row r="252" spans="1:6" x14ac:dyDescent="0.2">
      <c r="A252" s="30" t="s">
        <v>229</v>
      </c>
      <c r="B252" s="29">
        <v>1</v>
      </c>
      <c r="C252" s="29">
        <v>1</v>
      </c>
      <c r="D252" s="29">
        <v>1</v>
      </c>
      <c r="E252" s="29">
        <v>1</v>
      </c>
      <c r="F252" s="29">
        <v>1</v>
      </c>
    </row>
    <row r="253" spans="1:6" x14ac:dyDescent="0.2">
      <c r="A253" s="28" t="s">
        <v>230</v>
      </c>
      <c r="B253" s="29">
        <v>6</v>
      </c>
      <c r="C253" s="29"/>
      <c r="D253" s="29"/>
      <c r="E253" s="29"/>
      <c r="F253" s="29"/>
    </row>
    <row r="254" spans="1:6" x14ac:dyDescent="0.2">
      <c r="A254" s="30">
        <v>6900001353</v>
      </c>
      <c r="B254" s="29">
        <v>1</v>
      </c>
      <c r="C254" s="29"/>
      <c r="D254" s="29"/>
      <c r="E254" s="29"/>
      <c r="F254" s="29"/>
    </row>
    <row r="255" spans="1:6" x14ac:dyDescent="0.2">
      <c r="A255" s="30">
        <v>6900001354</v>
      </c>
      <c r="B255" s="29">
        <v>1</v>
      </c>
      <c r="C255" s="29"/>
      <c r="D255" s="29"/>
      <c r="E255" s="29"/>
      <c r="F255" s="29"/>
    </row>
    <row r="256" spans="1:6" x14ac:dyDescent="0.2">
      <c r="A256" s="30">
        <v>6900001356</v>
      </c>
      <c r="B256" s="29">
        <v>1</v>
      </c>
      <c r="C256" s="29"/>
      <c r="D256" s="29"/>
      <c r="E256" s="29"/>
      <c r="F256" s="29"/>
    </row>
    <row r="257" spans="1:6" x14ac:dyDescent="0.2">
      <c r="A257" s="30">
        <v>6900001991</v>
      </c>
      <c r="B257" s="29">
        <v>1</v>
      </c>
      <c r="C257" s="29"/>
      <c r="D257" s="29"/>
      <c r="E257" s="29"/>
      <c r="F257" s="29"/>
    </row>
    <row r="258" spans="1:6" x14ac:dyDescent="0.2">
      <c r="A258" s="30">
        <v>6900001992</v>
      </c>
      <c r="B258" s="29">
        <v>1</v>
      </c>
      <c r="C258" s="29"/>
      <c r="D258" s="29"/>
      <c r="E258" s="29"/>
      <c r="F258" s="29"/>
    </row>
    <row r="259" spans="1:6" x14ac:dyDescent="0.2">
      <c r="A259" s="30">
        <v>6900002098</v>
      </c>
      <c r="B259" s="29">
        <v>1</v>
      </c>
      <c r="C259" s="29"/>
      <c r="D259" s="29"/>
      <c r="E259" s="29"/>
      <c r="F259" s="29"/>
    </row>
    <row r="260" spans="1:6" x14ac:dyDescent="0.2">
      <c r="A260" s="28" t="s">
        <v>231</v>
      </c>
      <c r="B260" s="29">
        <v>6</v>
      </c>
      <c r="C260" s="29">
        <v>6</v>
      </c>
      <c r="D260" s="29">
        <v>6</v>
      </c>
      <c r="E260" s="29">
        <v>6</v>
      </c>
      <c r="F260" s="29">
        <v>6</v>
      </c>
    </row>
    <row r="261" spans="1:6" x14ac:dyDescent="0.2">
      <c r="A261" s="30" t="s">
        <v>232</v>
      </c>
      <c r="B261" s="29">
        <v>1</v>
      </c>
      <c r="C261" s="29">
        <v>1</v>
      </c>
      <c r="D261" s="29">
        <v>1</v>
      </c>
      <c r="E261" s="29">
        <v>1</v>
      </c>
      <c r="F261" s="29">
        <v>1</v>
      </c>
    </row>
    <row r="262" spans="1:6" x14ac:dyDescent="0.2">
      <c r="A262" s="30" t="s">
        <v>233</v>
      </c>
      <c r="B262" s="29">
        <v>1</v>
      </c>
      <c r="C262" s="29">
        <v>1</v>
      </c>
      <c r="D262" s="29">
        <v>1</v>
      </c>
      <c r="E262" s="29">
        <v>1</v>
      </c>
      <c r="F262" s="29">
        <v>1</v>
      </c>
    </row>
    <row r="263" spans="1:6" x14ac:dyDescent="0.2">
      <c r="A263" s="30" t="s">
        <v>234</v>
      </c>
      <c r="B263" s="29">
        <v>1</v>
      </c>
      <c r="C263" s="29">
        <v>1</v>
      </c>
      <c r="D263" s="29">
        <v>1</v>
      </c>
      <c r="E263" s="29">
        <v>1</v>
      </c>
      <c r="F263" s="29">
        <v>1</v>
      </c>
    </row>
    <row r="264" spans="1:6" x14ac:dyDescent="0.2">
      <c r="A264" s="30" t="s">
        <v>235</v>
      </c>
      <c r="B264" s="29">
        <v>1</v>
      </c>
      <c r="C264" s="29">
        <v>1</v>
      </c>
      <c r="D264" s="29">
        <v>1</v>
      </c>
      <c r="E264" s="29">
        <v>1</v>
      </c>
      <c r="F264" s="29">
        <v>1</v>
      </c>
    </row>
    <row r="265" spans="1:6" x14ac:dyDescent="0.2">
      <c r="A265" s="30" t="s">
        <v>236</v>
      </c>
      <c r="B265" s="29">
        <v>1</v>
      </c>
      <c r="C265" s="29">
        <v>1</v>
      </c>
      <c r="D265" s="29">
        <v>1</v>
      </c>
      <c r="E265" s="29">
        <v>1</v>
      </c>
      <c r="F265" s="29">
        <v>1</v>
      </c>
    </row>
    <row r="266" spans="1:6" x14ac:dyDescent="0.2">
      <c r="A266" s="30" t="s">
        <v>237</v>
      </c>
      <c r="B266" s="29">
        <v>1</v>
      </c>
      <c r="C266" s="29">
        <v>1</v>
      </c>
      <c r="D266" s="29">
        <v>1</v>
      </c>
      <c r="E266" s="29">
        <v>1</v>
      </c>
      <c r="F266" s="29">
        <v>1</v>
      </c>
    </row>
    <row r="267" spans="1:6" x14ac:dyDescent="0.2">
      <c r="A267" s="24" t="s">
        <v>238</v>
      </c>
      <c r="B267" s="25">
        <v>139</v>
      </c>
      <c r="C267" s="25">
        <v>131</v>
      </c>
      <c r="D267" s="25">
        <v>131</v>
      </c>
      <c r="E267" s="25">
        <v>131</v>
      </c>
      <c r="F267" s="25">
        <v>131</v>
      </c>
    </row>
    <row r="268" spans="1:6" x14ac:dyDescent="0.2">
      <c r="A268" s="26" t="s">
        <v>152</v>
      </c>
      <c r="B268" s="27">
        <v>6</v>
      </c>
      <c r="C268" s="27">
        <v>3</v>
      </c>
      <c r="D268" s="27">
        <v>3</v>
      </c>
      <c r="E268" s="27">
        <v>3</v>
      </c>
      <c r="F268" s="27">
        <v>3</v>
      </c>
    </row>
    <row r="269" spans="1:6" x14ac:dyDescent="0.2">
      <c r="A269" s="28" t="s">
        <v>153</v>
      </c>
      <c r="B269" s="29">
        <v>6</v>
      </c>
      <c r="C269" s="29">
        <v>1</v>
      </c>
      <c r="D269" s="29">
        <v>1</v>
      </c>
      <c r="E269" s="29">
        <v>1</v>
      </c>
      <c r="F269" s="29">
        <v>1</v>
      </c>
    </row>
    <row r="270" spans="1:6" x14ac:dyDescent="0.2">
      <c r="A270" s="30">
        <v>690003618</v>
      </c>
      <c r="B270" s="29">
        <v>1</v>
      </c>
      <c r="C270" s="29"/>
      <c r="D270" s="29"/>
      <c r="E270" s="29"/>
      <c r="F270" s="29"/>
    </row>
    <row r="271" spans="1:6" x14ac:dyDescent="0.2">
      <c r="A271" s="30">
        <v>6900003611</v>
      </c>
      <c r="B271" s="29">
        <v>1</v>
      </c>
      <c r="C271" s="29"/>
      <c r="D271" s="29"/>
      <c r="E271" s="29"/>
      <c r="F271" s="29"/>
    </row>
    <row r="272" spans="1:6" x14ac:dyDescent="0.2">
      <c r="A272" s="30">
        <v>6900003612</v>
      </c>
      <c r="B272" s="29">
        <v>1</v>
      </c>
      <c r="C272" s="29"/>
      <c r="D272" s="29"/>
      <c r="E272" s="29"/>
      <c r="F272" s="29"/>
    </row>
    <row r="273" spans="1:6" x14ac:dyDescent="0.2">
      <c r="A273" s="30">
        <v>6900003617</v>
      </c>
      <c r="B273" s="29">
        <v>1</v>
      </c>
      <c r="C273" s="29"/>
      <c r="D273" s="29"/>
      <c r="E273" s="29"/>
      <c r="F273" s="29"/>
    </row>
    <row r="274" spans="1:6" x14ac:dyDescent="0.2">
      <c r="A274" s="30">
        <v>6900003619</v>
      </c>
      <c r="B274" s="29">
        <v>1</v>
      </c>
      <c r="C274" s="29"/>
      <c r="D274" s="29"/>
      <c r="E274" s="29"/>
      <c r="F274" s="29"/>
    </row>
    <row r="275" spans="1:6" x14ac:dyDescent="0.2">
      <c r="A275" s="30" t="s">
        <v>239</v>
      </c>
      <c r="B275" s="29">
        <v>1</v>
      </c>
      <c r="C275" s="29">
        <v>1</v>
      </c>
      <c r="D275" s="29">
        <v>1</v>
      </c>
      <c r="E275" s="29">
        <v>1</v>
      </c>
      <c r="F275" s="29">
        <v>1</v>
      </c>
    </row>
    <row r="276" spans="1:6" x14ac:dyDescent="0.2">
      <c r="A276" s="28" t="s">
        <v>156</v>
      </c>
      <c r="B276" s="29"/>
      <c r="C276" s="29">
        <v>2</v>
      </c>
      <c r="D276" s="29">
        <v>2</v>
      </c>
      <c r="E276" s="29">
        <v>2</v>
      </c>
      <c r="F276" s="29">
        <v>2</v>
      </c>
    </row>
    <row r="277" spans="1:6" x14ac:dyDescent="0.2">
      <c r="A277" s="30" t="s">
        <v>156</v>
      </c>
      <c r="B277" s="29"/>
      <c r="C277" s="29">
        <v>2</v>
      </c>
      <c r="D277" s="29">
        <v>2</v>
      </c>
      <c r="E277" s="29">
        <v>2</v>
      </c>
      <c r="F277" s="29">
        <v>2</v>
      </c>
    </row>
    <row r="278" spans="1:6" x14ac:dyDescent="0.2">
      <c r="A278" s="26" t="s">
        <v>163</v>
      </c>
      <c r="B278" s="27">
        <v>17</v>
      </c>
      <c r="C278" s="27">
        <v>20</v>
      </c>
      <c r="D278" s="27">
        <v>20</v>
      </c>
      <c r="E278" s="27">
        <v>20</v>
      </c>
      <c r="F278" s="27">
        <v>20</v>
      </c>
    </row>
    <row r="279" spans="1:6" x14ac:dyDescent="0.2">
      <c r="A279" s="28" t="s">
        <v>240</v>
      </c>
      <c r="B279" s="29">
        <v>2</v>
      </c>
      <c r="C279" s="29">
        <v>2</v>
      </c>
      <c r="D279" s="29">
        <v>2</v>
      </c>
      <c r="E279" s="29">
        <v>2</v>
      </c>
      <c r="F279" s="29">
        <v>2</v>
      </c>
    </row>
    <row r="280" spans="1:6" x14ac:dyDescent="0.2">
      <c r="A280" s="30">
        <v>6900002089</v>
      </c>
      <c r="B280" s="29">
        <v>1</v>
      </c>
      <c r="C280" s="29">
        <v>1</v>
      </c>
      <c r="D280" s="29">
        <v>1</v>
      </c>
      <c r="E280" s="29">
        <v>1</v>
      </c>
      <c r="F280" s="29">
        <v>1</v>
      </c>
    </row>
    <row r="281" spans="1:6" x14ac:dyDescent="0.2">
      <c r="A281" s="30" t="s">
        <v>241</v>
      </c>
      <c r="B281" s="29">
        <v>1</v>
      </c>
      <c r="C281" s="29">
        <v>1</v>
      </c>
      <c r="D281" s="29">
        <v>1</v>
      </c>
      <c r="E281" s="29">
        <v>1</v>
      </c>
      <c r="F281" s="29">
        <v>1</v>
      </c>
    </row>
    <row r="282" spans="1:6" x14ac:dyDescent="0.2">
      <c r="A282" s="28" t="s">
        <v>164</v>
      </c>
      <c r="B282" s="29">
        <v>2</v>
      </c>
      <c r="C282" s="29">
        <v>2</v>
      </c>
      <c r="D282" s="29">
        <v>2</v>
      </c>
      <c r="E282" s="29">
        <v>2</v>
      </c>
      <c r="F282" s="29">
        <v>2</v>
      </c>
    </row>
    <row r="283" spans="1:6" x14ac:dyDescent="0.2">
      <c r="A283" s="30">
        <v>6900003393</v>
      </c>
      <c r="B283" s="29">
        <v>1</v>
      </c>
      <c r="C283" s="29">
        <v>1</v>
      </c>
      <c r="D283" s="29">
        <v>1</v>
      </c>
      <c r="E283" s="29">
        <v>1</v>
      </c>
      <c r="F283" s="29">
        <v>1</v>
      </c>
    </row>
    <row r="284" spans="1:6" x14ac:dyDescent="0.2">
      <c r="A284" s="30">
        <v>6900003396</v>
      </c>
      <c r="B284" s="29">
        <v>1</v>
      </c>
      <c r="C284" s="29">
        <v>1</v>
      </c>
      <c r="D284" s="29">
        <v>1</v>
      </c>
      <c r="E284" s="29">
        <v>1</v>
      </c>
      <c r="F284" s="29">
        <v>1</v>
      </c>
    </row>
    <row r="285" spans="1:6" x14ac:dyDescent="0.2">
      <c r="A285" s="28" t="s">
        <v>242</v>
      </c>
      <c r="B285" s="29"/>
      <c r="C285" s="29">
        <v>1</v>
      </c>
      <c r="D285" s="29">
        <v>1</v>
      </c>
      <c r="E285" s="29">
        <v>1</v>
      </c>
      <c r="F285" s="29">
        <v>1</v>
      </c>
    </row>
    <row r="286" spans="1:6" x14ac:dyDescent="0.2">
      <c r="A286" s="30" t="s">
        <v>242</v>
      </c>
      <c r="B286" s="29"/>
      <c r="C286" s="29">
        <v>1</v>
      </c>
      <c r="D286" s="29">
        <v>1</v>
      </c>
      <c r="E286" s="29">
        <v>1</v>
      </c>
      <c r="F286" s="29">
        <v>1</v>
      </c>
    </row>
    <row r="287" spans="1:6" x14ac:dyDescent="0.2">
      <c r="A287" s="28" t="s">
        <v>243</v>
      </c>
      <c r="B287" s="29">
        <v>13</v>
      </c>
      <c r="C287" s="29">
        <v>12</v>
      </c>
      <c r="D287" s="29">
        <v>12</v>
      </c>
      <c r="E287" s="29">
        <v>12</v>
      </c>
      <c r="F287" s="29">
        <v>12</v>
      </c>
    </row>
    <row r="288" spans="1:6" x14ac:dyDescent="0.2">
      <c r="A288" s="30">
        <v>6900002587</v>
      </c>
      <c r="B288" s="29">
        <v>1</v>
      </c>
      <c r="C288" s="29">
        <v>1</v>
      </c>
      <c r="D288" s="29">
        <v>1</v>
      </c>
      <c r="E288" s="29">
        <v>1</v>
      </c>
      <c r="F288" s="29">
        <v>1</v>
      </c>
    </row>
    <row r="289" spans="1:6" x14ac:dyDescent="0.2">
      <c r="A289" s="30">
        <v>6900002917</v>
      </c>
      <c r="B289" s="29">
        <v>1</v>
      </c>
      <c r="C289" s="29">
        <v>1</v>
      </c>
      <c r="D289" s="29">
        <v>1</v>
      </c>
      <c r="E289" s="29">
        <v>1</v>
      </c>
      <c r="F289" s="29">
        <v>1</v>
      </c>
    </row>
    <row r="290" spans="1:6" x14ac:dyDescent="0.2">
      <c r="A290" s="30">
        <v>6900003030</v>
      </c>
      <c r="B290" s="29">
        <v>1</v>
      </c>
      <c r="C290" s="29">
        <v>1</v>
      </c>
      <c r="D290" s="29">
        <v>1</v>
      </c>
      <c r="E290" s="29">
        <v>1</v>
      </c>
      <c r="F290" s="29">
        <v>1</v>
      </c>
    </row>
    <row r="291" spans="1:6" x14ac:dyDescent="0.2">
      <c r="A291" s="30">
        <v>6900003031</v>
      </c>
      <c r="B291" s="29">
        <v>1</v>
      </c>
      <c r="C291" s="29">
        <v>1</v>
      </c>
      <c r="D291" s="29">
        <v>1</v>
      </c>
      <c r="E291" s="29">
        <v>1</v>
      </c>
      <c r="F291" s="29">
        <v>1</v>
      </c>
    </row>
    <row r="292" spans="1:6" x14ac:dyDescent="0.2">
      <c r="A292" s="30">
        <v>6900003511</v>
      </c>
      <c r="B292" s="29">
        <v>1</v>
      </c>
      <c r="C292" s="29">
        <v>1</v>
      </c>
      <c r="D292" s="29">
        <v>1</v>
      </c>
      <c r="E292" s="29">
        <v>1</v>
      </c>
      <c r="F292" s="29">
        <v>1</v>
      </c>
    </row>
    <row r="293" spans="1:6" x14ac:dyDescent="0.2">
      <c r="A293" s="30">
        <v>6900003512</v>
      </c>
      <c r="B293" s="29">
        <v>1</v>
      </c>
      <c r="C293" s="29">
        <v>1</v>
      </c>
      <c r="D293" s="29">
        <v>1</v>
      </c>
      <c r="E293" s="29">
        <v>1</v>
      </c>
      <c r="F293" s="29">
        <v>1</v>
      </c>
    </row>
    <row r="294" spans="1:6" x14ac:dyDescent="0.2">
      <c r="A294" s="30">
        <v>6900003513</v>
      </c>
      <c r="B294" s="29">
        <v>1</v>
      </c>
      <c r="C294" s="29">
        <v>1</v>
      </c>
      <c r="D294" s="29">
        <v>1</v>
      </c>
      <c r="E294" s="29">
        <v>1</v>
      </c>
      <c r="F294" s="29">
        <v>1</v>
      </c>
    </row>
    <row r="295" spans="1:6" x14ac:dyDescent="0.2">
      <c r="A295" s="30">
        <v>6900003514</v>
      </c>
      <c r="B295" s="29">
        <v>1</v>
      </c>
      <c r="C295" s="29">
        <v>1</v>
      </c>
      <c r="D295" s="29">
        <v>1</v>
      </c>
      <c r="E295" s="29">
        <v>1</v>
      </c>
      <c r="F295" s="29">
        <v>1</v>
      </c>
    </row>
    <row r="296" spans="1:6" x14ac:dyDescent="0.2">
      <c r="A296" s="30" t="s">
        <v>244</v>
      </c>
      <c r="B296" s="29">
        <v>1</v>
      </c>
      <c r="C296" s="29">
        <v>1</v>
      </c>
      <c r="D296" s="29">
        <v>1</v>
      </c>
      <c r="E296" s="29">
        <v>1</v>
      </c>
      <c r="F296" s="29">
        <v>1</v>
      </c>
    </row>
    <row r="297" spans="1:6" x14ac:dyDescent="0.2">
      <c r="A297" s="30" t="s">
        <v>245</v>
      </c>
      <c r="B297" s="29">
        <v>1</v>
      </c>
      <c r="C297" s="29">
        <v>1</v>
      </c>
      <c r="D297" s="29">
        <v>1</v>
      </c>
      <c r="E297" s="29">
        <v>1</v>
      </c>
      <c r="F297" s="29">
        <v>1</v>
      </c>
    </row>
    <row r="298" spans="1:6" x14ac:dyDescent="0.2">
      <c r="A298" s="30" t="s">
        <v>246</v>
      </c>
      <c r="B298" s="29">
        <v>1</v>
      </c>
      <c r="C298" s="29">
        <v>1</v>
      </c>
      <c r="D298" s="29">
        <v>1</v>
      </c>
      <c r="E298" s="29">
        <v>1</v>
      </c>
      <c r="F298" s="29">
        <v>1</v>
      </c>
    </row>
    <row r="299" spans="1:6" x14ac:dyDescent="0.2">
      <c r="A299" s="30" t="s">
        <v>247</v>
      </c>
      <c r="B299" s="29">
        <v>1</v>
      </c>
      <c r="C299" s="29">
        <v>1</v>
      </c>
      <c r="D299" s="29">
        <v>1</v>
      </c>
      <c r="E299" s="29">
        <v>1</v>
      </c>
      <c r="F299" s="29">
        <v>1</v>
      </c>
    </row>
    <row r="300" spans="1:6" x14ac:dyDescent="0.2">
      <c r="A300" s="30" t="s">
        <v>248</v>
      </c>
      <c r="B300" s="29">
        <v>1</v>
      </c>
      <c r="C300" s="29"/>
      <c r="D300" s="29"/>
      <c r="E300" s="29"/>
      <c r="F300" s="29"/>
    </row>
    <row r="301" spans="1:6" x14ac:dyDescent="0.2">
      <c r="A301" s="28" t="s">
        <v>249</v>
      </c>
      <c r="B301" s="29"/>
      <c r="C301" s="29">
        <v>3</v>
      </c>
      <c r="D301" s="29">
        <v>3</v>
      </c>
      <c r="E301" s="29">
        <v>3</v>
      </c>
      <c r="F301" s="29">
        <v>3</v>
      </c>
    </row>
    <row r="302" spans="1:6" x14ac:dyDescent="0.2">
      <c r="A302" s="30" t="s">
        <v>250</v>
      </c>
      <c r="B302" s="29"/>
      <c r="C302" s="29">
        <v>3</v>
      </c>
      <c r="D302" s="29">
        <v>3</v>
      </c>
      <c r="E302" s="29">
        <v>3</v>
      </c>
      <c r="F302" s="29">
        <v>3</v>
      </c>
    </row>
    <row r="303" spans="1:6" x14ac:dyDescent="0.2">
      <c r="A303" s="26" t="s">
        <v>180</v>
      </c>
      <c r="B303" s="27">
        <v>36</v>
      </c>
      <c r="C303" s="27">
        <v>36</v>
      </c>
      <c r="D303" s="27">
        <v>36</v>
      </c>
      <c r="E303" s="27">
        <v>36</v>
      </c>
      <c r="F303" s="27">
        <v>36</v>
      </c>
    </row>
    <row r="304" spans="1:6" x14ac:dyDescent="0.2">
      <c r="A304" s="28" t="s">
        <v>181</v>
      </c>
      <c r="B304" s="29"/>
      <c r="C304" s="29">
        <v>1</v>
      </c>
      <c r="D304" s="29">
        <v>1</v>
      </c>
      <c r="E304" s="29">
        <v>1</v>
      </c>
      <c r="F304" s="29">
        <v>1</v>
      </c>
    </row>
    <row r="305" spans="1:6" x14ac:dyDescent="0.2">
      <c r="A305" s="30" t="s">
        <v>251</v>
      </c>
      <c r="B305" s="29"/>
      <c r="C305" s="29">
        <v>1</v>
      </c>
      <c r="D305" s="29">
        <v>1</v>
      </c>
      <c r="E305" s="29">
        <v>1</v>
      </c>
      <c r="F305" s="29">
        <v>1</v>
      </c>
    </row>
    <row r="306" spans="1:6" x14ac:dyDescent="0.2">
      <c r="A306" s="28" t="s">
        <v>252</v>
      </c>
      <c r="B306" s="29">
        <v>3</v>
      </c>
      <c r="C306" s="29">
        <v>3</v>
      </c>
      <c r="D306" s="29">
        <v>3</v>
      </c>
      <c r="E306" s="29">
        <v>3</v>
      </c>
      <c r="F306" s="29">
        <v>3</v>
      </c>
    </row>
    <row r="307" spans="1:6" x14ac:dyDescent="0.2">
      <c r="A307" s="30">
        <v>6900003689</v>
      </c>
      <c r="B307" s="29">
        <v>1</v>
      </c>
      <c r="C307" s="29">
        <v>1</v>
      </c>
      <c r="D307" s="29">
        <v>1</v>
      </c>
      <c r="E307" s="29">
        <v>1</v>
      </c>
      <c r="F307" s="29">
        <v>1</v>
      </c>
    </row>
    <row r="308" spans="1:6" x14ac:dyDescent="0.2">
      <c r="A308" s="30">
        <v>6900003708</v>
      </c>
      <c r="B308" s="29">
        <v>1</v>
      </c>
      <c r="C308" s="29">
        <v>1</v>
      </c>
      <c r="D308" s="29">
        <v>1</v>
      </c>
      <c r="E308" s="29">
        <v>1</v>
      </c>
      <c r="F308" s="29">
        <v>1</v>
      </c>
    </row>
    <row r="309" spans="1:6" x14ac:dyDescent="0.2">
      <c r="A309" s="30">
        <v>6900003709</v>
      </c>
      <c r="B309" s="29">
        <v>1</v>
      </c>
      <c r="C309" s="29">
        <v>1</v>
      </c>
      <c r="D309" s="29">
        <v>1</v>
      </c>
      <c r="E309" s="29">
        <v>1</v>
      </c>
      <c r="F309" s="29">
        <v>1</v>
      </c>
    </row>
    <row r="310" spans="1:6" x14ac:dyDescent="0.2">
      <c r="A310" s="28" t="s">
        <v>253</v>
      </c>
      <c r="B310" s="29">
        <v>8</v>
      </c>
      <c r="C310" s="29">
        <v>8</v>
      </c>
      <c r="D310" s="29">
        <v>8</v>
      </c>
      <c r="E310" s="29">
        <v>8</v>
      </c>
      <c r="F310" s="29">
        <v>8</v>
      </c>
    </row>
    <row r="311" spans="1:6" x14ac:dyDescent="0.2">
      <c r="A311" s="30">
        <v>6900003857</v>
      </c>
      <c r="B311" s="29">
        <v>1</v>
      </c>
      <c r="C311" s="29">
        <v>1</v>
      </c>
      <c r="D311" s="29">
        <v>1</v>
      </c>
      <c r="E311" s="29">
        <v>1</v>
      </c>
      <c r="F311" s="29">
        <v>1</v>
      </c>
    </row>
    <row r="312" spans="1:6" x14ac:dyDescent="0.2">
      <c r="A312" s="30">
        <v>6900003858</v>
      </c>
      <c r="B312" s="29">
        <v>1</v>
      </c>
      <c r="C312" s="29">
        <v>1</v>
      </c>
      <c r="D312" s="29">
        <v>1</v>
      </c>
      <c r="E312" s="29">
        <v>1</v>
      </c>
      <c r="F312" s="29">
        <v>1</v>
      </c>
    </row>
    <row r="313" spans="1:6" x14ac:dyDescent="0.2">
      <c r="A313" s="30">
        <v>6900003937</v>
      </c>
      <c r="B313" s="29">
        <v>1</v>
      </c>
      <c r="C313" s="29">
        <v>1</v>
      </c>
      <c r="D313" s="29">
        <v>1</v>
      </c>
      <c r="E313" s="29">
        <v>1</v>
      </c>
      <c r="F313" s="29">
        <v>1</v>
      </c>
    </row>
    <row r="314" spans="1:6" x14ac:dyDescent="0.2">
      <c r="A314" s="30">
        <v>6900003938</v>
      </c>
      <c r="B314" s="29">
        <v>1</v>
      </c>
      <c r="C314" s="29">
        <v>1</v>
      </c>
      <c r="D314" s="29">
        <v>1</v>
      </c>
      <c r="E314" s="29">
        <v>1</v>
      </c>
      <c r="F314" s="29">
        <v>1</v>
      </c>
    </row>
    <row r="315" spans="1:6" x14ac:dyDescent="0.2">
      <c r="A315" s="30">
        <v>6900004042</v>
      </c>
      <c r="B315" s="29">
        <v>1</v>
      </c>
      <c r="C315" s="29">
        <v>1</v>
      </c>
      <c r="D315" s="29">
        <v>1</v>
      </c>
      <c r="E315" s="29">
        <v>1</v>
      </c>
      <c r="F315" s="29">
        <v>1</v>
      </c>
    </row>
    <row r="316" spans="1:6" x14ac:dyDescent="0.2">
      <c r="A316" s="30">
        <v>6900004043</v>
      </c>
      <c r="B316" s="29">
        <v>1</v>
      </c>
      <c r="C316" s="29">
        <v>1</v>
      </c>
      <c r="D316" s="29">
        <v>1</v>
      </c>
      <c r="E316" s="29">
        <v>1</v>
      </c>
      <c r="F316" s="29">
        <v>1</v>
      </c>
    </row>
    <row r="317" spans="1:6" x14ac:dyDescent="0.2">
      <c r="A317" s="30">
        <v>6900004044</v>
      </c>
      <c r="B317" s="29">
        <v>1</v>
      </c>
      <c r="C317" s="29">
        <v>1</v>
      </c>
      <c r="D317" s="29">
        <v>1</v>
      </c>
      <c r="E317" s="29">
        <v>1</v>
      </c>
      <c r="F317" s="29">
        <v>1</v>
      </c>
    </row>
    <row r="318" spans="1:6" x14ac:dyDescent="0.2">
      <c r="A318" s="30">
        <v>6900004045</v>
      </c>
      <c r="B318" s="29">
        <v>1</v>
      </c>
      <c r="C318" s="29">
        <v>1</v>
      </c>
      <c r="D318" s="29">
        <v>1</v>
      </c>
      <c r="E318" s="29">
        <v>1</v>
      </c>
      <c r="F318" s="29">
        <v>1</v>
      </c>
    </row>
    <row r="319" spans="1:6" x14ac:dyDescent="0.2">
      <c r="A319" s="28" t="s">
        <v>204</v>
      </c>
      <c r="B319" s="29"/>
      <c r="C319" s="29">
        <v>5</v>
      </c>
      <c r="D319" s="29">
        <v>5</v>
      </c>
      <c r="E319" s="29">
        <v>5</v>
      </c>
      <c r="F319" s="29">
        <v>5</v>
      </c>
    </row>
    <row r="320" spans="1:6" x14ac:dyDescent="0.2">
      <c r="A320" s="30" t="s">
        <v>205</v>
      </c>
      <c r="B320" s="29"/>
      <c r="C320" s="29">
        <v>1</v>
      </c>
      <c r="D320" s="29">
        <v>1</v>
      </c>
      <c r="E320" s="29">
        <v>1</v>
      </c>
      <c r="F320" s="29">
        <v>1</v>
      </c>
    </row>
    <row r="321" spans="1:6" x14ac:dyDescent="0.2">
      <c r="A321" s="30" t="s">
        <v>254</v>
      </c>
      <c r="B321" s="29"/>
      <c r="C321" s="29">
        <v>1</v>
      </c>
      <c r="D321" s="29">
        <v>1</v>
      </c>
      <c r="E321" s="29">
        <v>1</v>
      </c>
      <c r="F321" s="29">
        <v>1</v>
      </c>
    </row>
    <row r="322" spans="1:6" x14ac:dyDescent="0.2">
      <c r="A322" s="30" t="s">
        <v>255</v>
      </c>
      <c r="B322" s="29"/>
      <c r="C322" s="29">
        <v>1</v>
      </c>
      <c r="D322" s="29">
        <v>1</v>
      </c>
      <c r="E322" s="29">
        <v>1</v>
      </c>
      <c r="F322" s="29">
        <v>1</v>
      </c>
    </row>
    <row r="323" spans="1:6" x14ac:dyDescent="0.2">
      <c r="A323" s="30" t="s">
        <v>256</v>
      </c>
      <c r="B323" s="29"/>
      <c r="C323" s="29">
        <v>2</v>
      </c>
      <c r="D323" s="29">
        <v>2</v>
      </c>
      <c r="E323" s="29">
        <v>2</v>
      </c>
      <c r="F323" s="29">
        <v>2</v>
      </c>
    </row>
    <row r="324" spans="1:6" x14ac:dyDescent="0.2">
      <c r="A324" s="28" t="s">
        <v>257</v>
      </c>
      <c r="B324" s="29">
        <v>14</v>
      </c>
      <c r="C324" s="29">
        <v>10</v>
      </c>
      <c r="D324" s="29">
        <v>10</v>
      </c>
      <c r="E324" s="29">
        <v>10</v>
      </c>
      <c r="F324" s="29">
        <v>10</v>
      </c>
    </row>
    <row r="325" spans="1:6" x14ac:dyDescent="0.2">
      <c r="A325" s="30">
        <v>6900002637</v>
      </c>
      <c r="B325" s="29">
        <v>1</v>
      </c>
      <c r="C325" s="29"/>
      <c r="D325" s="29"/>
      <c r="E325" s="29"/>
      <c r="F325" s="29"/>
    </row>
    <row r="326" spans="1:6" x14ac:dyDescent="0.2">
      <c r="A326" s="30">
        <v>6900003420</v>
      </c>
      <c r="B326" s="29">
        <v>1</v>
      </c>
      <c r="C326" s="29">
        <v>1</v>
      </c>
      <c r="D326" s="29">
        <v>1</v>
      </c>
      <c r="E326" s="29">
        <v>1</v>
      </c>
      <c r="F326" s="29">
        <v>1</v>
      </c>
    </row>
    <row r="327" spans="1:6" x14ac:dyDescent="0.2">
      <c r="A327" s="30">
        <v>6900003421</v>
      </c>
      <c r="B327" s="29">
        <v>1</v>
      </c>
      <c r="C327" s="29">
        <v>1</v>
      </c>
      <c r="D327" s="29">
        <v>1</v>
      </c>
      <c r="E327" s="29">
        <v>1</v>
      </c>
      <c r="F327" s="29">
        <v>1</v>
      </c>
    </row>
    <row r="328" spans="1:6" x14ac:dyDescent="0.2">
      <c r="A328" s="30">
        <v>6900003442</v>
      </c>
      <c r="B328" s="29">
        <v>1</v>
      </c>
      <c r="C328" s="29">
        <v>1</v>
      </c>
      <c r="D328" s="29">
        <v>1</v>
      </c>
      <c r="E328" s="29">
        <v>1</v>
      </c>
      <c r="F328" s="29">
        <v>1</v>
      </c>
    </row>
    <row r="329" spans="1:6" x14ac:dyDescent="0.2">
      <c r="A329" s="30">
        <v>6900003443</v>
      </c>
      <c r="B329" s="29">
        <v>1</v>
      </c>
      <c r="C329" s="29">
        <v>1</v>
      </c>
      <c r="D329" s="29">
        <v>1</v>
      </c>
      <c r="E329" s="29">
        <v>1</v>
      </c>
      <c r="F329" s="29">
        <v>1</v>
      </c>
    </row>
    <row r="330" spans="1:6" x14ac:dyDescent="0.2">
      <c r="A330" s="30">
        <v>6900003460</v>
      </c>
      <c r="B330" s="29">
        <v>1</v>
      </c>
      <c r="C330" s="29">
        <v>1</v>
      </c>
      <c r="D330" s="29">
        <v>1</v>
      </c>
      <c r="E330" s="29">
        <v>1</v>
      </c>
      <c r="F330" s="29">
        <v>1</v>
      </c>
    </row>
    <row r="331" spans="1:6" x14ac:dyDescent="0.2">
      <c r="A331" s="30">
        <v>6900003461</v>
      </c>
      <c r="B331" s="29">
        <v>1</v>
      </c>
      <c r="C331" s="29">
        <v>1</v>
      </c>
      <c r="D331" s="29">
        <v>1</v>
      </c>
      <c r="E331" s="29">
        <v>1</v>
      </c>
      <c r="F331" s="29">
        <v>1</v>
      </c>
    </row>
    <row r="332" spans="1:6" x14ac:dyDescent="0.2">
      <c r="A332" s="30">
        <v>6900003464</v>
      </c>
      <c r="B332" s="29">
        <v>1</v>
      </c>
      <c r="C332" s="29">
        <v>1</v>
      </c>
      <c r="D332" s="29">
        <v>1</v>
      </c>
      <c r="E332" s="29">
        <v>1</v>
      </c>
      <c r="F332" s="29">
        <v>1</v>
      </c>
    </row>
    <row r="333" spans="1:6" x14ac:dyDescent="0.2">
      <c r="A333" s="30">
        <v>6900003465</v>
      </c>
      <c r="B333" s="29">
        <v>1</v>
      </c>
      <c r="C333" s="29">
        <v>1</v>
      </c>
      <c r="D333" s="29">
        <v>1</v>
      </c>
      <c r="E333" s="29">
        <v>1</v>
      </c>
      <c r="F333" s="29">
        <v>1</v>
      </c>
    </row>
    <row r="334" spans="1:6" x14ac:dyDescent="0.2">
      <c r="A334" s="30" t="s">
        <v>258</v>
      </c>
      <c r="B334" s="29">
        <v>1</v>
      </c>
      <c r="C334" s="29"/>
      <c r="D334" s="29"/>
      <c r="E334" s="29"/>
      <c r="F334" s="29"/>
    </row>
    <row r="335" spans="1:6" x14ac:dyDescent="0.2">
      <c r="A335" s="30" t="s">
        <v>259</v>
      </c>
      <c r="B335" s="29">
        <v>1</v>
      </c>
      <c r="C335" s="29"/>
      <c r="D335" s="29"/>
      <c r="E335" s="29"/>
      <c r="F335" s="29"/>
    </row>
    <row r="336" spans="1:6" x14ac:dyDescent="0.2">
      <c r="A336" s="30" t="s">
        <v>260</v>
      </c>
      <c r="B336" s="29">
        <v>1</v>
      </c>
      <c r="C336" s="29"/>
      <c r="D336" s="29"/>
      <c r="E336" s="29"/>
      <c r="F336" s="29"/>
    </row>
    <row r="337" spans="1:6" x14ac:dyDescent="0.2">
      <c r="A337" s="30" t="s">
        <v>261</v>
      </c>
      <c r="B337" s="29">
        <v>1</v>
      </c>
      <c r="C337" s="29">
        <v>1</v>
      </c>
      <c r="D337" s="29">
        <v>1</v>
      </c>
      <c r="E337" s="29">
        <v>1</v>
      </c>
      <c r="F337" s="29">
        <v>1</v>
      </c>
    </row>
    <row r="338" spans="1:6" x14ac:dyDescent="0.2">
      <c r="A338" s="30" t="s">
        <v>262</v>
      </c>
      <c r="B338" s="29">
        <v>1</v>
      </c>
      <c r="C338" s="29">
        <v>1</v>
      </c>
      <c r="D338" s="29">
        <v>1</v>
      </c>
      <c r="E338" s="29">
        <v>1</v>
      </c>
      <c r="F338" s="29">
        <v>1</v>
      </c>
    </row>
    <row r="339" spans="1:6" x14ac:dyDescent="0.2">
      <c r="A339" s="28" t="s">
        <v>214</v>
      </c>
      <c r="B339" s="29">
        <v>1</v>
      </c>
      <c r="C339" s="29">
        <v>1</v>
      </c>
      <c r="D339" s="29">
        <v>1</v>
      </c>
      <c r="E339" s="29">
        <v>1</v>
      </c>
      <c r="F339" s="29">
        <v>1</v>
      </c>
    </row>
    <row r="340" spans="1:6" x14ac:dyDescent="0.2">
      <c r="A340" s="30" t="s">
        <v>263</v>
      </c>
      <c r="B340" s="29">
        <v>1</v>
      </c>
      <c r="C340" s="29">
        <v>1</v>
      </c>
      <c r="D340" s="29">
        <v>1</v>
      </c>
      <c r="E340" s="29">
        <v>1</v>
      </c>
      <c r="F340" s="29">
        <v>1</v>
      </c>
    </row>
    <row r="341" spans="1:6" x14ac:dyDescent="0.2">
      <c r="A341" s="28" t="s">
        <v>227</v>
      </c>
      <c r="B341" s="29">
        <v>2</v>
      </c>
      <c r="C341" s="29"/>
      <c r="D341" s="29"/>
      <c r="E341" s="29"/>
      <c r="F341" s="29"/>
    </row>
    <row r="342" spans="1:6" x14ac:dyDescent="0.2">
      <c r="A342" s="30">
        <v>6900001519</v>
      </c>
      <c r="B342" s="29">
        <v>1</v>
      </c>
      <c r="C342" s="29"/>
      <c r="D342" s="29"/>
      <c r="E342" s="29"/>
      <c r="F342" s="29"/>
    </row>
    <row r="343" spans="1:6" x14ac:dyDescent="0.2">
      <c r="A343" s="30" t="s">
        <v>264</v>
      </c>
      <c r="B343" s="29">
        <v>1</v>
      </c>
      <c r="C343" s="29"/>
      <c r="D343" s="29"/>
      <c r="E343" s="29"/>
      <c r="F343" s="29"/>
    </row>
    <row r="344" spans="1:6" x14ac:dyDescent="0.2">
      <c r="A344" s="28" t="s">
        <v>231</v>
      </c>
      <c r="B344" s="29">
        <v>8</v>
      </c>
      <c r="C344" s="29">
        <v>8</v>
      </c>
      <c r="D344" s="29">
        <v>8</v>
      </c>
      <c r="E344" s="29">
        <v>8</v>
      </c>
      <c r="F344" s="29">
        <v>8</v>
      </c>
    </row>
    <row r="345" spans="1:6" x14ac:dyDescent="0.2">
      <c r="A345" s="30">
        <v>6900003436</v>
      </c>
      <c r="B345" s="29">
        <v>1</v>
      </c>
      <c r="C345" s="29">
        <v>1</v>
      </c>
      <c r="D345" s="29">
        <v>1</v>
      </c>
      <c r="E345" s="29">
        <v>1</v>
      </c>
      <c r="F345" s="29">
        <v>1</v>
      </c>
    </row>
    <row r="346" spans="1:6" x14ac:dyDescent="0.2">
      <c r="A346" s="30">
        <v>6900003437</v>
      </c>
      <c r="B346" s="29">
        <v>1</v>
      </c>
      <c r="C346" s="29">
        <v>1</v>
      </c>
      <c r="D346" s="29">
        <v>1</v>
      </c>
      <c r="E346" s="29">
        <v>1</v>
      </c>
      <c r="F346" s="29">
        <v>1</v>
      </c>
    </row>
    <row r="347" spans="1:6" x14ac:dyDescent="0.2">
      <c r="A347" s="30">
        <v>6900003438</v>
      </c>
      <c r="B347" s="29">
        <v>1</v>
      </c>
      <c r="C347" s="29">
        <v>1</v>
      </c>
      <c r="D347" s="29">
        <v>1</v>
      </c>
      <c r="E347" s="29">
        <v>1</v>
      </c>
      <c r="F347" s="29">
        <v>1</v>
      </c>
    </row>
    <row r="348" spans="1:6" x14ac:dyDescent="0.2">
      <c r="A348" s="30">
        <v>6900003439</v>
      </c>
      <c r="B348" s="29">
        <v>1</v>
      </c>
      <c r="C348" s="29">
        <v>1</v>
      </c>
      <c r="D348" s="29">
        <v>1</v>
      </c>
      <c r="E348" s="29">
        <v>1</v>
      </c>
      <c r="F348" s="29">
        <v>1</v>
      </c>
    </row>
    <row r="349" spans="1:6" x14ac:dyDescent="0.2">
      <c r="A349" s="30">
        <v>6900003818</v>
      </c>
      <c r="B349" s="29">
        <v>1</v>
      </c>
      <c r="C349" s="29">
        <v>1</v>
      </c>
      <c r="D349" s="29">
        <v>1</v>
      </c>
      <c r="E349" s="29">
        <v>1</v>
      </c>
      <c r="F349" s="29">
        <v>1</v>
      </c>
    </row>
    <row r="350" spans="1:6" x14ac:dyDescent="0.2">
      <c r="A350" s="30">
        <v>6900003819</v>
      </c>
      <c r="B350" s="29">
        <v>1</v>
      </c>
      <c r="C350" s="29">
        <v>1</v>
      </c>
      <c r="D350" s="29">
        <v>1</v>
      </c>
      <c r="E350" s="29">
        <v>1</v>
      </c>
      <c r="F350" s="29">
        <v>1</v>
      </c>
    </row>
    <row r="351" spans="1:6" x14ac:dyDescent="0.2">
      <c r="A351" s="30">
        <v>6900003820</v>
      </c>
      <c r="B351" s="29">
        <v>1</v>
      </c>
      <c r="C351" s="29">
        <v>1</v>
      </c>
      <c r="D351" s="29">
        <v>1</v>
      </c>
      <c r="E351" s="29">
        <v>1</v>
      </c>
      <c r="F351" s="29">
        <v>1</v>
      </c>
    </row>
    <row r="352" spans="1:6" x14ac:dyDescent="0.2">
      <c r="A352" s="30">
        <v>6900003821</v>
      </c>
      <c r="B352" s="29">
        <v>1</v>
      </c>
      <c r="C352" s="29">
        <v>1</v>
      </c>
      <c r="D352" s="29">
        <v>1</v>
      </c>
      <c r="E352" s="29">
        <v>1</v>
      </c>
      <c r="F352" s="29">
        <v>1</v>
      </c>
    </row>
    <row r="353" spans="1:6" x14ac:dyDescent="0.2">
      <c r="A353" s="26" t="s">
        <v>265</v>
      </c>
      <c r="B353" s="27">
        <v>72</v>
      </c>
      <c r="C353" s="27">
        <v>66</v>
      </c>
      <c r="D353" s="27">
        <v>66</v>
      </c>
      <c r="E353" s="27">
        <v>66</v>
      </c>
      <c r="F353" s="27">
        <v>66</v>
      </c>
    </row>
    <row r="354" spans="1:6" x14ac:dyDescent="0.2">
      <c r="A354" s="28" t="s">
        <v>266</v>
      </c>
      <c r="B354" s="29">
        <v>16</v>
      </c>
      <c r="C354" s="29">
        <v>16</v>
      </c>
      <c r="D354" s="29">
        <v>16</v>
      </c>
      <c r="E354" s="29">
        <v>16</v>
      </c>
      <c r="F354" s="29">
        <v>16</v>
      </c>
    </row>
    <row r="355" spans="1:6" x14ac:dyDescent="0.2">
      <c r="A355" s="30">
        <v>6900002416</v>
      </c>
      <c r="B355" s="29">
        <v>1</v>
      </c>
      <c r="C355" s="29">
        <v>1</v>
      </c>
      <c r="D355" s="29">
        <v>1</v>
      </c>
      <c r="E355" s="29">
        <v>1</v>
      </c>
      <c r="F355" s="29">
        <v>1</v>
      </c>
    </row>
    <row r="356" spans="1:6" x14ac:dyDescent="0.2">
      <c r="A356" s="30">
        <v>6900002417</v>
      </c>
      <c r="B356" s="29">
        <v>1</v>
      </c>
      <c r="C356" s="29">
        <v>1</v>
      </c>
      <c r="D356" s="29">
        <v>1</v>
      </c>
      <c r="E356" s="29">
        <v>1</v>
      </c>
      <c r="F356" s="29">
        <v>1</v>
      </c>
    </row>
    <row r="357" spans="1:6" x14ac:dyDescent="0.2">
      <c r="A357" s="30">
        <v>6900002814</v>
      </c>
      <c r="B357" s="29">
        <v>1</v>
      </c>
      <c r="C357" s="29">
        <v>1</v>
      </c>
      <c r="D357" s="29">
        <v>1</v>
      </c>
      <c r="E357" s="29">
        <v>1</v>
      </c>
      <c r="F357" s="29">
        <v>1</v>
      </c>
    </row>
    <row r="358" spans="1:6" x14ac:dyDescent="0.2">
      <c r="A358" s="30">
        <v>6900002815</v>
      </c>
      <c r="B358" s="29">
        <v>1</v>
      </c>
      <c r="C358" s="29">
        <v>1</v>
      </c>
      <c r="D358" s="29">
        <v>1</v>
      </c>
      <c r="E358" s="29">
        <v>1</v>
      </c>
      <c r="F358" s="29">
        <v>1</v>
      </c>
    </row>
    <row r="359" spans="1:6" x14ac:dyDescent="0.2">
      <c r="A359" s="30">
        <v>6900003313</v>
      </c>
      <c r="B359" s="29">
        <v>1</v>
      </c>
      <c r="C359" s="29">
        <v>1</v>
      </c>
      <c r="D359" s="29">
        <v>1</v>
      </c>
      <c r="E359" s="29">
        <v>1</v>
      </c>
      <c r="F359" s="29">
        <v>1</v>
      </c>
    </row>
    <row r="360" spans="1:6" x14ac:dyDescent="0.2">
      <c r="A360" s="30">
        <v>6900003314</v>
      </c>
      <c r="B360" s="29">
        <v>1</v>
      </c>
      <c r="C360" s="29">
        <v>1</v>
      </c>
      <c r="D360" s="29">
        <v>1</v>
      </c>
      <c r="E360" s="29">
        <v>1</v>
      </c>
      <c r="F360" s="29">
        <v>1</v>
      </c>
    </row>
    <row r="361" spans="1:6" x14ac:dyDescent="0.2">
      <c r="A361" s="30">
        <v>6900003767</v>
      </c>
      <c r="B361" s="29">
        <v>1</v>
      </c>
      <c r="C361" s="29">
        <v>1</v>
      </c>
      <c r="D361" s="29">
        <v>1</v>
      </c>
      <c r="E361" s="29">
        <v>1</v>
      </c>
      <c r="F361" s="29">
        <v>1</v>
      </c>
    </row>
    <row r="362" spans="1:6" x14ac:dyDescent="0.2">
      <c r="A362" s="30">
        <v>6900003768</v>
      </c>
      <c r="B362" s="29">
        <v>1</v>
      </c>
      <c r="C362" s="29">
        <v>1</v>
      </c>
      <c r="D362" s="29">
        <v>1</v>
      </c>
      <c r="E362" s="29">
        <v>1</v>
      </c>
      <c r="F362" s="29">
        <v>1</v>
      </c>
    </row>
    <row r="363" spans="1:6" x14ac:dyDescent="0.2">
      <c r="A363" s="30">
        <v>6900003769</v>
      </c>
      <c r="B363" s="29">
        <v>1</v>
      </c>
      <c r="C363" s="29">
        <v>1</v>
      </c>
      <c r="D363" s="29">
        <v>1</v>
      </c>
      <c r="E363" s="29">
        <v>1</v>
      </c>
      <c r="F363" s="29">
        <v>1</v>
      </c>
    </row>
    <row r="364" spans="1:6" x14ac:dyDescent="0.2">
      <c r="A364" s="30">
        <v>6900003773</v>
      </c>
      <c r="B364" s="29">
        <v>1</v>
      </c>
      <c r="C364" s="29">
        <v>1</v>
      </c>
      <c r="D364" s="29">
        <v>1</v>
      </c>
      <c r="E364" s="29">
        <v>1</v>
      </c>
      <c r="F364" s="29">
        <v>1</v>
      </c>
    </row>
    <row r="365" spans="1:6" x14ac:dyDescent="0.2">
      <c r="A365" s="30">
        <v>6900003774</v>
      </c>
      <c r="B365" s="29">
        <v>1</v>
      </c>
      <c r="C365" s="29">
        <v>1</v>
      </c>
      <c r="D365" s="29">
        <v>1</v>
      </c>
      <c r="E365" s="29">
        <v>1</v>
      </c>
      <c r="F365" s="29">
        <v>1</v>
      </c>
    </row>
    <row r="366" spans="1:6" x14ac:dyDescent="0.2">
      <c r="A366" s="30">
        <v>6900003775</v>
      </c>
      <c r="B366" s="29">
        <v>1</v>
      </c>
      <c r="C366" s="29">
        <v>1</v>
      </c>
      <c r="D366" s="29">
        <v>1</v>
      </c>
      <c r="E366" s="29">
        <v>1</v>
      </c>
      <c r="F366" s="29">
        <v>1</v>
      </c>
    </row>
    <row r="367" spans="1:6" x14ac:dyDescent="0.2">
      <c r="A367" s="30">
        <v>6900003833</v>
      </c>
      <c r="B367" s="29">
        <v>1</v>
      </c>
      <c r="C367" s="29">
        <v>1</v>
      </c>
      <c r="D367" s="29">
        <v>1</v>
      </c>
      <c r="E367" s="29">
        <v>1</v>
      </c>
      <c r="F367" s="29">
        <v>1</v>
      </c>
    </row>
    <row r="368" spans="1:6" x14ac:dyDescent="0.2">
      <c r="A368" s="30">
        <v>6900003834</v>
      </c>
      <c r="B368" s="29">
        <v>1</v>
      </c>
      <c r="C368" s="29">
        <v>1</v>
      </c>
      <c r="D368" s="29">
        <v>1</v>
      </c>
      <c r="E368" s="29">
        <v>1</v>
      </c>
      <c r="F368" s="29">
        <v>1</v>
      </c>
    </row>
    <row r="369" spans="1:6" x14ac:dyDescent="0.2">
      <c r="A369" s="30">
        <v>6900003835</v>
      </c>
      <c r="B369" s="29">
        <v>1</v>
      </c>
      <c r="C369" s="29">
        <v>1</v>
      </c>
      <c r="D369" s="29">
        <v>1</v>
      </c>
      <c r="E369" s="29">
        <v>1</v>
      </c>
      <c r="F369" s="29">
        <v>1</v>
      </c>
    </row>
    <row r="370" spans="1:6" x14ac:dyDescent="0.2">
      <c r="A370" s="30">
        <v>6900003836</v>
      </c>
      <c r="B370" s="29">
        <v>1</v>
      </c>
      <c r="C370" s="29">
        <v>1</v>
      </c>
      <c r="D370" s="29">
        <v>1</v>
      </c>
      <c r="E370" s="29">
        <v>1</v>
      </c>
      <c r="F370" s="29">
        <v>1</v>
      </c>
    </row>
    <row r="371" spans="1:6" x14ac:dyDescent="0.2">
      <c r="A371" s="28" t="s">
        <v>267</v>
      </c>
      <c r="B371" s="29">
        <v>8</v>
      </c>
      <c r="C371" s="29">
        <v>5</v>
      </c>
      <c r="D371" s="29">
        <v>5</v>
      </c>
      <c r="E371" s="29">
        <v>5</v>
      </c>
      <c r="F371" s="29">
        <v>5</v>
      </c>
    </row>
    <row r="372" spans="1:6" x14ac:dyDescent="0.2">
      <c r="A372" s="30">
        <v>6525002392</v>
      </c>
      <c r="B372" s="29">
        <v>1</v>
      </c>
      <c r="C372" s="29">
        <v>1</v>
      </c>
      <c r="D372" s="29">
        <v>1</v>
      </c>
      <c r="E372" s="29">
        <v>1</v>
      </c>
      <c r="F372" s="29">
        <v>1</v>
      </c>
    </row>
    <row r="373" spans="1:6" x14ac:dyDescent="0.2">
      <c r="A373" s="30">
        <v>6900002235</v>
      </c>
      <c r="B373" s="29">
        <v>1</v>
      </c>
      <c r="C373" s="29"/>
      <c r="D373" s="29"/>
      <c r="E373" s="29"/>
      <c r="F373" s="29"/>
    </row>
    <row r="374" spans="1:6" x14ac:dyDescent="0.2">
      <c r="A374" s="30">
        <v>6900002236</v>
      </c>
      <c r="B374" s="29">
        <v>1</v>
      </c>
      <c r="C374" s="29">
        <v>1</v>
      </c>
      <c r="D374" s="29">
        <v>1</v>
      </c>
      <c r="E374" s="29">
        <v>1</v>
      </c>
      <c r="F374" s="29">
        <v>1</v>
      </c>
    </row>
    <row r="375" spans="1:6" x14ac:dyDescent="0.2">
      <c r="A375" s="30">
        <v>6900004860</v>
      </c>
      <c r="B375" s="29">
        <v>1</v>
      </c>
      <c r="C375" s="29"/>
      <c r="D375" s="29"/>
      <c r="E375" s="29"/>
      <c r="F375" s="29"/>
    </row>
    <row r="376" spans="1:6" x14ac:dyDescent="0.2">
      <c r="A376" s="30">
        <v>6900005029</v>
      </c>
      <c r="B376" s="29">
        <v>1</v>
      </c>
      <c r="C376" s="29"/>
      <c r="D376" s="29"/>
      <c r="E376" s="29"/>
      <c r="F376" s="29"/>
    </row>
    <row r="377" spans="1:6" x14ac:dyDescent="0.2">
      <c r="A377" s="30">
        <v>6900005031</v>
      </c>
      <c r="B377" s="29">
        <v>1</v>
      </c>
      <c r="C377" s="29">
        <v>1</v>
      </c>
      <c r="D377" s="29">
        <v>1</v>
      </c>
      <c r="E377" s="29">
        <v>1</v>
      </c>
      <c r="F377" s="29">
        <v>1</v>
      </c>
    </row>
    <row r="378" spans="1:6" x14ac:dyDescent="0.2">
      <c r="A378" s="30">
        <v>6900005172</v>
      </c>
      <c r="B378" s="29">
        <v>1</v>
      </c>
      <c r="C378" s="29">
        <v>1</v>
      </c>
      <c r="D378" s="29">
        <v>1</v>
      </c>
      <c r="E378" s="29">
        <v>1</v>
      </c>
      <c r="F378" s="29">
        <v>1</v>
      </c>
    </row>
    <row r="379" spans="1:6" x14ac:dyDescent="0.2">
      <c r="A379" s="30" t="s">
        <v>268</v>
      </c>
      <c r="B379" s="29">
        <v>1</v>
      </c>
      <c r="C379" s="29">
        <v>1</v>
      </c>
      <c r="D379" s="29">
        <v>1</v>
      </c>
      <c r="E379" s="29">
        <v>1</v>
      </c>
      <c r="F379" s="29">
        <v>1</v>
      </c>
    </row>
    <row r="380" spans="1:6" x14ac:dyDescent="0.2">
      <c r="A380" s="28" t="s">
        <v>269</v>
      </c>
      <c r="B380" s="29">
        <v>10</v>
      </c>
      <c r="C380" s="29">
        <v>8</v>
      </c>
      <c r="D380" s="29">
        <v>8</v>
      </c>
      <c r="E380" s="29">
        <v>8</v>
      </c>
      <c r="F380" s="29">
        <v>8</v>
      </c>
    </row>
    <row r="381" spans="1:6" x14ac:dyDescent="0.2">
      <c r="A381" s="30">
        <v>6900003509</v>
      </c>
      <c r="B381" s="29">
        <v>1</v>
      </c>
      <c r="C381" s="29">
        <v>1</v>
      </c>
      <c r="D381" s="29">
        <v>1</v>
      </c>
      <c r="E381" s="29">
        <v>1</v>
      </c>
      <c r="F381" s="29">
        <v>1</v>
      </c>
    </row>
    <row r="382" spans="1:6" x14ac:dyDescent="0.2">
      <c r="A382" s="30">
        <v>6900003510</v>
      </c>
      <c r="B382" s="29">
        <v>1</v>
      </c>
      <c r="C382" s="29">
        <v>1</v>
      </c>
      <c r="D382" s="29">
        <v>1</v>
      </c>
      <c r="E382" s="29">
        <v>1</v>
      </c>
      <c r="F382" s="29">
        <v>1</v>
      </c>
    </row>
    <row r="383" spans="1:6" x14ac:dyDescent="0.2">
      <c r="A383" s="30">
        <v>6900003609</v>
      </c>
      <c r="B383" s="29">
        <v>1</v>
      </c>
      <c r="C383" s="29">
        <v>1</v>
      </c>
      <c r="D383" s="29">
        <v>1</v>
      </c>
      <c r="E383" s="29">
        <v>1</v>
      </c>
      <c r="F383" s="29">
        <v>1</v>
      </c>
    </row>
    <row r="384" spans="1:6" x14ac:dyDescent="0.2">
      <c r="A384" s="30">
        <v>6900003610</v>
      </c>
      <c r="B384" s="29">
        <v>1</v>
      </c>
      <c r="C384" s="29">
        <v>1</v>
      </c>
      <c r="D384" s="29">
        <v>1</v>
      </c>
      <c r="E384" s="29">
        <v>1</v>
      </c>
      <c r="F384" s="29">
        <v>1</v>
      </c>
    </row>
    <row r="385" spans="1:6" x14ac:dyDescent="0.2">
      <c r="A385" s="30">
        <v>6900003679</v>
      </c>
      <c r="B385" s="29">
        <v>1</v>
      </c>
      <c r="C385" s="29"/>
      <c r="D385" s="29"/>
      <c r="E385" s="29"/>
      <c r="F385" s="29"/>
    </row>
    <row r="386" spans="1:6" x14ac:dyDescent="0.2">
      <c r="A386" s="30">
        <v>6900003680</v>
      </c>
      <c r="B386" s="29">
        <v>1</v>
      </c>
      <c r="C386" s="29"/>
      <c r="D386" s="29"/>
      <c r="E386" s="29"/>
      <c r="F386" s="29"/>
    </row>
    <row r="387" spans="1:6" x14ac:dyDescent="0.2">
      <c r="A387" s="30">
        <v>6900003681</v>
      </c>
      <c r="B387" s="29">
        <v>1</v>
      </c>
      <c r="C387" s="29">
        <v>1</v>
      </c>
      <c r="D387" s="29">
        <v>1</v>
      </c>
      <c r="E387" s="29">
        <v>1</v>
      </c>
      <c r="F387" s="29">
        <v>1</v>
      </c>
    </row>
    <row r="388" spans="1:6" x14ac:dyDescent="0.2">
      <c r="A388" s="30">
        <v>6900003682</v>
      </c>
      <c r="B388" s="29">
        <v>1</v>
      </c>
      <c r="C388" s="29">
        <v>1</v>
      </c>
      <c r="D388" s="29">
        <v>1</v>
      </c>
      <c r="E388" s="29">
        <v>1</v>
      </c>
      <c r="F388" s="29">
        <v>1</v>
      </c>
    </row>
    <row r="389" spans="1:6" x14ac:dyDescent="0.2">
      <c r="A389" s="30">
        <v>6900003683</v>
      </c>
      <c r="B389" s="29">
        <v>1</v>
      </c>
      <c r="C389" s="29">
        <v>1</v>
      </c>
      <c r="D389" s="29">
        <v>1</v>
      </c>
      <c r="E389" s="29">
        <v>1</v>
      </c>
      <c r="F389" s="29">
        <v>1</v>
      </c>
    </row>
    <row r="390" spans="1:6" x14ac:dyDescent="0.2">
      <c r="A390" s="30">
        <v>6900003684</v>
      </c>
      <c r="B390" s="29">
        <v>1</v>
      </c>
      <c r="C390" s="29">
        <v>1</v>
      </c>
      <c r="D390" s="29">
        <v>1</v>
      </c>
      <c r="E390" s="29">
        <v>1</v>
      </c>
      <c r="F390" s="29">
        <v>1</v>
      </c>
    </row>
    <row r="391" spans="1:6" x14ac:dyDescent="0.2">
      <c r="A391" s="28" t="s">
        <v>270</v>
      </c>
      <c r="B391" s="29"/>
      <c r="C391" s="29">
        <v>2</v>
      </c>
      <c r="D391" s="29">
        <v>2</v>
      </c>
      <c r="E391" s="29">
        <v>2</v>
      </c>
      <c r="F391" s="29">
        <v>2</v>
      </c>
    </row>
    <row r="392" spans="1:6" x14ac:dyDescent="0.2">
      <c r="A392" s="30" t="s">
        <v>271</v>
      </c>
      <c r="B392" s="29"/>
      <c r="C392" s="29">
        <v>2</v>
      </c>
      <c r="D392" s="29">
        <v>2</v>
      </c>
      <c r="E392" s="29">
        <v>2</v>
      </c>
      <c r="F392" s="29">
        <v>2</v>
      </c>
    </row>
    <row r="393" spans="1:6" x14ac:dyDescent="0.2">
      <c r="A393" s="28" t="s">
        <v>242</v>
      </c>
      <c r="B393" s="29"/>
      <c r="C393" s="29">
        <v>1</v>
      </c>
      <c r="D393" s="29">
        <v>1</v>
      </c>
      <c r="E393" s="29">
        <v>1</v>
      </c>
      <c r="F393" s="29">
        <v>1</v>
      </c>
    </row>
    <row r="394" spans="1:6" x14ac:dyDescent="0.2">
      <c r="A394" s="30" t="s">
        <v>242</v>
      </c>
      <c r="B394" s="29"/>
      <c r="C394" s="29">
        <v>1</v>
      </c>
      <c r="D394" s="29">
        <v>1</v>
      </c>
      <c r="E394" s="29">
        <v>1</v>
      </c>
      <c r="F394" s="29">
        <v>1</v>
      </c>
    </row>
    <row r="395" spans="1:6" x14ac:dyDescent="0.2">
      <c r="A395" s="28" t="s">
        <v>272</v>
      </c>
      <c r="B395" s="29">
        <v>9</v>
      </c>
      <c r="C395" s="29">
        <v>9</v>
      </c>
      <c r="D395" s="29">
        <v>9</v>
      </c>
      <c r="E395" s="29">
        <v>9</v>
      </c>
      <c r="F395" s="29">
        <v>9</v>
      </c>
    </row>
    <row r="396" spans="1:6" x14ac:dyDescent="0.2">
      <c r="A396" s="30">
        <v>6900003228</v>
      </c>
      <c r="B396" s="29">
        <v>1</v>
      </c>
      <c r="C396" s="29">
        <v>1</v>
      </c>
      <c r="D396" s="29">
        <v>1</v>
      </c>
      <c r="E396" s="29">
        <v>1</v>
      </c>
      <c r="F396" s="29">
        <v>1</v>
      </c>
    </row>
    <row r="397" spans="1:6" x14ac:dyDescent="0.2">
      <c r="A397" s="30">
        <v>6900003546</v>
      </c>
      <c r="B397" s="29">
        <v>1</v>
      </c>
      <c r="C397" s="29">
        <v>1</v>
      </c>
      <c r="D397" s="29">
        <v>1</v>
      </c>
      <c r="E397" s="29">
        <v>1</v>
      </c>
      <c r="F397" s="29">
        <v>1</v>
      </c>
    </row>
    <row r="398" spans="1:6" x14ac:dyDescent="0.2">
      <c r="A398" s="30">
        <v>6900003547</v>
      </c>
      <c r="B398" s="29">
        <v>1</v>
      </c>
      <c r="C398" s="29">
        <v>1</v>
      </c>
      <c r="D398" s="29">
        <v>1</v>
      </c>
      <c r="E398" s="29">
        <v>1</v>
      </c>
      <c r="F398" s="29">
        <v>1</v>
      </c>
    </row>
    <row r="399" spans="1:6" x14ac:dyDescent="0.2">
      <c r="A399" s="30">
        <v>6900003548</v>
      </c>
      <c r="B399" s="29">
        <v>1</v>
      </c>
      <c r="C399" s="29">
        <v>1</v>
      </c>
      <c r="D399" s="29">
        <v>1</v>
      </c>
      <c r="E399" s="29">
        <v>1</v>
      </c>
      <c r="F399" s="29">
        <v>1</v>
      </c>
    </row>
    <row r="400" spans="1:6" x14ac:dyDescent="0.2">
      <c r="A400" s="30">
        <v>6900003549</v>
      </c>
      <c r="B400" s="29">
        <v>1</v>
      </c>
      <c r="C400" s="29">
        <v>1</v>
      </c>
      <c r="D400" s="29">
        <v>1</v>
      </c>
      <c r="E400" s="29">
        <v>1</v>
      </c>
      <c r="F400" s="29">
        <v>1</v>
      </c>
    </row>
    <row r="401" spans="1:6" x14ac:dyDescent="0.2">
      <c r="A401" s="30">
        <v>6900003825</v>
      </c>
      <c r="B401" s="29">
        <v>1</v>
      </c>
      <c r="C401" s="29">
        <v>1</v>
      </c>
      <c r="D401" s="29">
        <v>1</v>
      </c>
      <c r="E401" s="29">
        <v>1</v>
      </c>
      <c r="F401" s="29">
        <v>1</v>
      </c>
    </row>
    <row r="402" spans="1:6" x14ac:dyDescent="0.2">
      <c r="A402" s="30">
        <v>6900003826</v>
      </c>
      <c r="B402" s="29">
        <v>1</v>
      </c>
      <c r="C402" s="29">
        <v>1</v>
      </c>
      <c r="D402" s="29">
        <v>1</v>
      </c>
      <c r="E402" s="29">
        <v>1</v>
      </c>
      <c r="F402" s="29">
        <v>1</v>
      </c>
    </row>
    <row r="403" spans="1:6" x14ac:dyDescent="0.2">
      <c r="A403" s="30">
        <v>6900003827</v>
      </c>
      <c r="B403" s="29">
        <v>1</v>
      </c>
      <c r="C403" s="29">
        <v>1</v>
      </c>
      <c r="D403" s="29">
        <v>1</v>
      </c>
      <c r="E403" s="29">
        <v>1</v>
      </c>
      <c r="F403" s="29">
        <v>1</v>
      </c>
    </row>
    <row r="404" spans="1:6" x14ac:dyDescent="0.2">
      <c r="A404" s="30">
        <v>6900003828</v>
      </c>
      <c r="B404" s="29">
        <v>1</v>
      </c>
      <c r="C404" s="29">
        <v>1</v>
      </c>
      <c r="D404" s="29">
        <v>1</v>
      </c>
      <c r="E404" s="29">
        <v>1</v>
      </c>
      <c r="F404" s="29">
        <v>1</v>
      </c>
    </row>
    <row r="405" spans="1:6" x14ac:dyDescent="0.2">
      <c r="A405" s="28" t="s">
        <v>273</v>
      </c>
      <c r="B405" s="29"/>
      <c r="C405" s="29">
        <v>1</v>
      </c>
      <c r="D405" s="29">
        <v>1</v>
      </c>
      <c r="E405" s="29">
        <v>1</v>
      </c>
      <c r="F405" s="29">
        <v>1</v>
      </c>
    </row>
    <row r="406" spans="1:6" x14ac:dyDescent="0.2">
      <c r="A406" s="30" t="s">
        <v>274</v>
      </c>
      <c r="B406" s="29"/>
      <c r="C406" s="29">
        <v>1</v>
      </c>
      <c r="D406" s="29">
        <v>1</v>
      </c>
      <c r="E406" s="29">
        <v>1</v>
      </c>
      <c r="F406" s="29">
        <v>1</v>
      </c>
    </row>
    <row r="407" spans="1:6" x14ac:dyDescent="0.2">
      <c r="A407" s="28" t="s">
        <v>275</v>
      </c>
      <c r="B407" s="29">
        <v>29</v>
      </c>
      <c r="C407" s="29">
        <v>24</v>
      </c>
      <c r="D407" s="29">
        <v>24</v>
      </c>
      <c r="E407" s="29">
        <v>24</v>
      </c>
      <c r="F407" s="29">
        <v>24</v>
      </c>
    </row>
    <row r="408" spans="1:6" x14ac:dyDescent="0.2">
      <c r="A408" s="30">
        <v>6900002146</v>
      </c>
      <c r="B408" s="29">
        <v>1</v>
      </c>
      <c r="C408" s="29">
        <v>1</v>
      </c>
      <c r="D408" s="29">
        <v>1</v>
      </c>
      <c r="E408" s="29">
        <v>1</v>
      </c>
      <c r="F408" s="29">
        <v>1</v>
      </c>
    </row>
    <row r="409" spans="1:6" x14ac:dyDescent="0.2">
      <c r="A409" s="30">
        <v>6900002149</v>
      </c>
      <c r="B409" s="29">
        <v>1</v>
      </c>
      <c r="C409" s="29">
        <v>1</v>
      </c>
      <c r="D409" s="29">
        <v>1</v>
      </c>
      <c r="E409" s="29">
        <v>1</v>
      </c>
      <c r="F409" s="29">
        <v>1</v>
      </c>
    </row>
    <row r="410" spans="1:6" x14ac:dyDescent="0.2">
      <c r="A410" s="30">
        <v>6900002161</v>
      </c>
      <c r="B410" s="29">
        <v>1</v>
      </c>
      <c r="C410" s="29">
        <v>1</v>
      </c>
      <c r="D410" s="29">
        <v>1</v>
      </c>
      <c r="E410" s="29">
        <v>1</v>
      </c>
      <c r="F410" s="29">
        <v>1</v>
      </c>
    </row>
    <row r="411" spans="1:6" x14ac:dyDescent="0.2">
      <c r="A411" s="30">
        <v>6900002162</v>
      </c>
      <c r="B411" s="29">
        <v>1</v>
      </c>
      <c r="C411" s="29">
        <v>1</v>
      </c>
      <c r="D411" s="29">
        <v>1</v>
      </c>
      <c r="E411" s="29">
        <v>1</v>
      </c>
      <c r="F411" s="29">
        <v>1</v>
      </c>
    </row>
    <row r="412" spans="1:6" x14ac:dyDescent="0.2">
      <c r="A412" s="30">
        <v>6900002982</v>
      </c>
      <c r="B412" s="29">
        <v>1</v>
      </c>
      <c r="C412" s="29">
        <v>1</v>
      </c>
      <c r="D412" s="29">
        <v>1</v>
      </c>
      <c r="E412" s="29">
        <v>1</v>
      </c>
      <c r="F412" s="29">
        <v>1</v>
      </c>
    </row>
    <row r="413" spans="1:6" x14ac:dyDescent="0.2">
      <c r="A413" s="30">
        <v>6900002983</v>
      </c>
      <c r="B413" s="29">
        <v>1</v>
      </c>
      <c r="C413" s="29"/>
      <c r="D413" s="29"/>
      <c r="E413" s="29"/>
      <c r="F413" s="29"/>
    </row>
    <row r="414" spans="1:6" x14ac:dyDescent="0.2">
      <c r="A414" s="30">
        <v>6900002984</v>
      </c>
      <c r="B414" s="29">
        <v>1</v>
      </c>
      <c r="C414" s="29">
        <v>1</v>
      </c>
      <c r="D414" s="29">
        <v>1</v>
      </c>
      <c r="E414" s="29">
        <v>1</v>
      </c>
      <c r="F414" s="29">
        <v>1</v>
      </c>
    </row>
    <row r="415" spans="1:6" x14ac:dyDescent="0.2">
      <c r="A415" s="30">
        <v>6900002985</v>
      </c>
      <c r="B415" s="29">
        <v>1</v>
      </c>
      <c r="C415" s="29">
        <v>1</v>
      </c>
      <c r="D415" s="29">
        <v>1</v>
      </c>
      <c r="E415" s="29">
        <v>1</v>
      </c>
      <c r="F415" s="29">
        <v>1</v>
      </c>
    </row>
    <row r="416" spans="1:6" x14ac:dyDescent="0.2">
      <c r="A416" s="30">
        <v>6900003484</v>
      </c>
      <c r="B416" s="29">
        <v>1</v>
      </c>
      <c r="C416" s="29">
        <v>1</v>
      </c>
      <c r="D416" s="29">
        <v>1</v>
      </c>
      <c r="E416" s="29">
        <v>1</v>
      </c>
      <c r="F416" s="29">
        <v>1</v>
      </c>
    </row>
    <row r="417" spans="1:6" x14ac:dyDescent="0.2">
      <c r="A417" s="30">
        <v>6900003485</v>
      </c>
      <c r="B417" s="29">
        <v>1</v>
      </c>
      <c r="C417" s="29">
        <v>1</v>
      </c>
      <c r="D417" s="29">
        <v>1</v>
      </c>
      <c r="E417" s="29">
        <v>1</v>
      </c>
      <c r="F417" s="29">
        <v>1</v>
      </c>
    </row>
    <row r="418" spans="1:6" x14ac:dyDescent="0.2">
      <c r="A418" s="30">
        <v>6900003490</v>
      </c>
      <c r="B418" s="29">
        <v>1</v>
      </c>
      <c r="C418" s="29">
        <v>1</v>
      </c>
      <c r="D418" s="29">
        <v>1</v>
      </c>
      <c r="E418" s="29">
        <v>1</v>
      </c>
      <c r="F418" s="29">
        <v>1</v>
      </c>
    </row>
    <row r="419" spans="1:6" x14ac:dyDescent="0.2">
      <c r="A419" s="30">
        <v>6900003493</v>
      </c>
      <c r="B419" s="29">
        <v>1</v>
      </c>
      <c r="C419" s="29"/>
      <c r="D419" s="29"/>
      <c r="E419" s="29"/>
      <c r="F419" s="29"/>
    </row>
    <row r="420" spans="1:6" x14ac:dyDescent="0.2">
      <c r="A420" s="30">
        <v>6900003494</v>
      </c>
      <c r="B420" s="29">
        <v>1</v>
      </c>
      <c r="C420" s="29"/>
      <c r="D420" s="29"/>
      <c r="E420" s="29"/>
      <c r="F420" s="29"/>
    </row>
    <row r="421" spans="1:6" x14ac:dyDescent="0.2">
      <c r="A421" s="30">
        <v>6900003497</v>
      </c>
      <c r="B421" s="29">
        <v>1</v>
      </c>
      <c r="C421" s="29">
        <v>1</v>
      </c>
      <c r="D421" s="29">
        <v>1</v>
      </c>
      <c r="E421" s="29">
        <v>1</v>
      </c>
      <c r="F421" s="29">
        <v>1</v>
      </c>
    </row>
    <row r="422" spans="1:6" x14ac:dyDescent="0.2">
      <c r="A422" s="30">
        <v>6900003498</v>
      </c>
      <c r="B422" s="29">
        <v>1</v>
      </c>
      <c r="C422" s="29">
        <v>1</v>
      </c>
      <c r="D422" s="29">
        <v>1</v>
      </c>
      <c r="E422" s="29">
        <v>1</v>
      </c>
      <c r="F422" s="29">
        <v>1</v>
      </c>
    </row>
    <row r="423" spans="1:6" x14ac:dyDescent="0.2">
      <c r="A423" s="30">
        <v>6900003519</v>
      </c>
      <c r="B423" s="29">
        <v>1</v>
      </c>
      <c r="C423" s="29">
        <v>1</v>
      </c>
      <c r="D423" s="29">
        <v>1</v>
      </c>
      <c r="E423" s="29">
        <v>1</v>
      </c>
      <c r="F423" s="29">
        <v>1</v>
      </c>
    </row>
    <row r="424" spans="1:6" x14ac:dyDescent="0.2">
      <c r="A424" s="30">
        <v>6900003520</v>
      </c>
      <c r="B424" s="29">
        <v>1</v>
      </c>
      <c r="C424" s="29">
        <v>1</v>
      </c>
      <c r="D424" s="29">
        <v>1</v>
      </c>
      <c r="E424" s="29">
        <v>1</v>
      </c>
      <c r="F424" s="29">
        <v>1</v>
      </c>
    </row>
    <row r="425" spans="1:6" x14ac:dyDescent="0.2">
      <c r="A425" s="30">
        <v>6900003521</v>
      </c>
      <c r="B425" s="29">
        <v>1</v>
      </c>
      <c r="C425" s="29">
        <v>1</v>
      </c>
      <c r="D425" s="29">
        <v>1</v>
      </c>
      <c r="E425" s="29">
        <v>1</v>
      </c>
      <c r="F425" s="29">
        <v>1</v>
      </c>
    </row>
    <row r="426" spans="1:6" x14ac:dyDescent="0.2">
      <c r="A426" s="30">
        <v>6900003522</v>
      </c>
      <c r="B426" s="29">
        <v>1</v>
      </c>
      <c r="C426" s="29">
        <v>1</v>
      </c>
      <c r="D426" s="29">
        <v>1</v>
      </c>
      <c r="E426" s="29">
        <v>1</v>
      </c>
      <c r="F426" s="29">
        <v>1</v>
      </c>
    </row>
    <row r="427" spans="1:6" x14ac:dyDescent="0.2">
      <c r="A427" s="30">
        <v>6900003523</v>
      </c>
      <c r="B427" s="29">
        <v>1</v>
      </c>
      <c r="C427" s="29"/>
      <c r="D427" s="29"/>
      <c r="E427" s="29"/>
      <c r="F427" s="29"/>
    </row>
    <row r="428" spans="1:6" x14ac:dyDescent="0.2">
      <c r="A428" s="30">
        <v>6900003939</v>
      </c>
      <c r="B428" s="29">
        <v>1</v>
      </c>
      <c r="C428" s="29">
        <v>1</v>
      </c>
      <c r="D428" s="29">
        <v>1</v>
      </c>
      <c r="E428" s="29">
        <v>1</v>
      </c>
      <c r="F428" s="29">
        <v>1</v>
      </c>
    </row>
    <row r="429" spans="1:6" x14ac:dyDescent="0.2">
      <c r="A429" s="30">
        <v>6900003940</v>
      </c>
      <c r="B429" s="29">
        <v>1</v>
      </c>
      <c r="C429" s="29">
        <v>1</v>
      </c>
      <c r="D429" s="29">
        <v>1</v>
      </c>
      <c r="E429" s="29">
        <v>1</v>
      </c>
      <c r="F429" s="29">
        <v>1</v>
      </c>
    </row>
    <row r="430" spans="1:6" x14ac:dyDescent="0.2">
      <c r="A430" s="30">
        <v>6900003941</v>
      </c>
      <c r="B430" s="29">
        <v>1</v>
      </c>
      <c r="C430" s="29">
        <v>1</v>
      </c>
      <c r="D430" s="29">
        <v>1</v>
      </c>
      <c r="E430" s="29">
        <v>1</v>
      </c>
      <c r="F430" s="29">
        <v>1</v>
      </c>
    </row>
    <row r="431" spans="1:6" x14ac:dyDescent="0.2">
      <c r="A431" s="30">
        <v>6900003942</v>
      </c>
      <c r="B431" s="29">
        <v>1</v>
      </c>
      <c r="C431" s="29">
        <v>1</v>
      </c>
      <c r="D431" s="29">
        <v>1</v>
      </c>
      <c r="E431" s="29">
        <v>1</v>
      </c>
      <c r="F431" s="29">
        <v>1</v>
      </c>
    </row>
    <row r="432" spans="1:6" x14ac:dyDescent="0.2">
      <c r="A432" s="30">
        <v>6900003943</v>
      </c>
      <c r="B432" s="29">
        <v>1</v>
      </c>
      <c r="C432" s="29"/>
      <c r="D432" s="29"/>
      <c r="E432" s="29"/>
      <c r="F432" s="29"/>
    </row>
    <row r="433" spans="1:6" x14ac:dyDescent="0.2">
      <c r="A433" s="30">
        <v>6900003944</v>
      </c>
      <c r="B433" s="29">
        <v>1</v>
      </c>
      <c r="C433" s="29">
        <v>1</v>
      </c>
      <c r="D433" s="29">
        <v>1</v>
      </c>
      <c r="E433" s="29">
        <v>1</v>
      </c>
      <c r="F433" s="29">
        <v>1</v>
      </c>
    </row>
    <row r="434" spans="1:6" x14ac:dyDescent="0.2">
      <c r="A434" s="30">
        <v>6900003947</v>
      </c>
      <c r="B434" s="29">
        <v>1</v>
      </c>
      <c r="C434" s="29">
        <v>1</v>
      </c>
      <c r="D434" s="29">
        <v>1</v>
      </c>
      <c r="E434" s="29">
        <v>1</v>
      </c>
      <c r="F434" s="29">
        <v>1</v>
      </c>
    </row>
    <row r="435" spans="1:6" x14ac:dyDescent="0.2">
      <c r="A435" s="30">
        <v>6900003948</v>
      </c>
      <c r="B435" s="29">
        <v>1</v>
      </c>
      <c r="C435" s="29">
        <v>1</v>
      </c>
      <c r="D435" s="29">
        <v>1</v>
      </c>
      <c r="E435" s="29">
        <v>1</v>
      </c>
      <c r="F435" s="29">
        <v>1</v>
      </c>
    </row>
    <row r="436" spans="1:6" x14ac:dyDescent="0.2">
      <c r="A436" s="30">
        <v>6900003949</v>
      </c>
      <c r="B436" s="29">
        <v>1</v>
      </c>
      <c r="C436" s="29">
        <v>1</v>
      </c>
      <c r="D436" s="29">
        <v>1</v>
      </c>
      <c r="E436" s="29">
        <v>1</v>
      </c>
      <c r="F436" s="29">
        <v>1</v>
      </c>
    </row>
    <row r="437" spans="1:6" x14ac:dyDescent="0.2">
      <c r="A437" s="26" t="s">
        <v>276</v>
      </c>
      <c r="B437" s="27">
        <v>8</v>
      </c>
      <c r="C437" s="27">
        <v>6</v>
      </c>
      <c r="D437" s="27">
        <v>6</v>
      </c>
      <c r="E437" s="27">
        <v>6</v>
      </c>
      <c r="F437" s="27">
        <v>6</v>
      </c>
    </row>
    <row r="438" spans="1:6" x14ac:dyDescent="0.2">
      <c r="A438" s="28" t="s">
        <v>277</v>
      </c>
      <c r="B438" s="29">
        <v>8</v>
      </c>
      <c r="C438" s="29">
        <v>6</v>
      </c>
      <c r="D438" s="29">
        <v>6</v>
      </c>
      <c r="E438" s="29">
        <v>6</v>
      </c>
      <c r="F438" s="29">
        <v>6</v>
      </c>
    </row>
    <row r="439" spans="1:6" x14ac:dyDescent="0.2">
      <c r="A439" s="30">
        <v>6900003291</v>
      </c>
      <c r="B439" s="29">
        <v>1</v>
      </c>
      <c r="C439" s="29"/>
      <c r="D439" s="29"/>
      <c r="E439" s="29"/>
      <c r="F439" s="29"/>
    </row>
    <row r="440" spans="1:6" x14ac:dyDescent="0.2">
      <c r="A440" s="30">
        <v>6900003292</v>
      </c>
      <c r="B440" s="29">
        <v>1</v>
      </c>
      <c r="C440" s="29"/>
      <c r="D440" s="29"/>
      <c r="E440" s="29"/>
      <c r="F440" s="29"/>
    </row>
    <row r="441" spans="1:6" x14ac:dyDescent="0.2">
      <c r="A441" s="30">
        <v>6900003928</v>
      </c>
      <c r="B441" s="29">
        <v>1</v>
      </c>
      <c r="C441" s="29">
        <v>1</v>
      </c>
      <c r="D441" s="29">
        <v>1</v>
      </c>
      <c r="E441" s="29">
        <v>1</v>
      </c>
      <c r="F441" s="29">
        <v>1</v>
      </c>
    </row>
    <row r="442" spans="1:6" x14ac:dyDescent="0.2">
      <c r="A442" s="30">
        <v>6900003929</v>
      </c>
      <c r="B442" s="29">
        <v>1</v>
      </c>
      <c r="C442" s="29">
        <v>1</v>
      </c>
      <c r="D442" s="29">
        <v>1</v>
      </c>
      <c r="E442" s="29">
        <v>1</v>
      </c>
      <c r="F442" s="29">
        <v>1</v>
      </c>
    </row>
    <row r="443" spans="1:6" x14ac:dyDescent="0.2">
      <c r="A443" s="30">
        <v>6900003930</v>
      </c>
      <c r="B443" s="29">
        <v>1</v>
      </c>
      <c r="C443" s="29">
        <v>1</v>
      </c>
      <c r="D443" s="29">
        <v>1</v>
      </c>
      <c r="E443" s="29">
        <v>1</v>
      </c>
      <c r="F443" s="29">
        <v>1</v>
      </c>
    </row>
    <row r="444" spans="1:6" x14ac:dyDescent="0.2">
      <c r="A444" s="30">
        <v>6900003931</v>
      </c>
      <c r="B444" s="29">
        <v>1</v>
      </c>
      <c r="C444" s="29">
        <v>1</v>
      </c>
      <c r="D444" s="29">
        <v>1</v>
      </c>
      <c r="E444" s="29">
        <v>1</v>
      </c>
      <c r="F444" s="29">
        <v>1</v>
      </c>
    </row>
    <row r="445" spans="1:6" x14ac:dyDescent="0.2">
      <c r="A445" s="30">
        <v>6900003932</v>
      </c>
      <c r="B445" s="29">
        <v>1</v>
      </c>
      <c r="C445" s="29">
        <v>1</v>
      </c>
      <c r="D445" s="29">
        <v>1</v>
      </c>
      <c r="E445" s="29">
        <v>1</v>
      </c>
      <c r="F445" s="29">
        <v>1</v>
      </c>
    </row>
    <row r="446" spans="1:6" x14ac:dyDescent="0.2">
      <c r="A446" s="30">
        <v>6900003933</v>
      </c>
      <c r="B446" s="29">
        <v>1</v>
      </c>
      <c r="C446" s="29">
        <v>1</v>
      </c>
      <c r="D446" s="29">
        <v>1</v>
      </c>
      <c r="E446" s="29">
        <v>1</v>
      </c>
      <c r="F446" s="29">
        <v>1</v>
      </c>
    </row>
    <row r="447" spans="1:6" x14ac:dyDescent="0.2">
      <c r="A447" s="24" t="s">
        <v>278</v>
      </c>
      <c r="B447" s="25">
        <v>22</v>
      </c>
      <c r="C447" s="25">
        <v>19</v>
      </c>
      <c r="D447" s="25">
        <v>19</v>
      </c>
      <c r="E447" s="25">
        <v>19</v>
      </c>
      <c r="F447" s="25">
        <v>19</v>
      </c>
    </row>
    <row r="448" spans="1:6" x14ac:dyDescent="0.2">
      <c r="A448" s="26" t="s">
        <v>180</v>
      </c>
      <c r="B448" s="27">
        <v>14</v>
      </c>
      <c r="C448" s="27">
        <v>10</v>
      </c>
      <c r="D448" s="27">
        <v>10</v>
      </c>
      <c r="E448" s="27">
        <v>10</v>
      </c>
      <c r="F448" s="27">
        <v>10</v>
      </c>
    </row>
    <row r="449" spans="1:6" x14ac:dyDescent="0.2">
      <c r="A449" s="28" t="s">
        <v>204</v>
      </c>
      <c r="B449" s="29"/>
      <c r="C449" s="29">
        <v>1</v>
      </c>
      <c r="D449" s="29">
        <v>1</v>
      </c>
      <c r="E449" s="29">
        <v>1</v>
      </c>
      <c r="F449" s="29">
        <v>1</v>
      </c>
    </row>
    <row r="450" spans="1:6" x14ac:dyDescent="0.2">
      <c r="A450" s="30" t="s">
        <v>279</v>
      </c>
      <c r="B450" s="29"/>
      <c r="C450" s="29">
        <v>1</v>
      </c>
      <c r="D450" s="29">
        <v>1</v>
      </c>
      <c r="E450" s="29">
        <v>1</v>
      </c>
      <c r="F450" s="29">
        <v>1</v>
      </c>
    </row>
    <row r="451" spans="1:6" x14ac:dyDescent="0.2">
      <c r="A451" s="28" t="s">
        <v>280</v>
      </c>
      <c r="B451" s="29">
        <v>5</v>
      </c>
      <c r="C451" s="29"/>
      <c r="D451" s="29"/>
      <c r="E451" s="29"/>
      <c r="F451" s="29"/>
    </row>
    <row r="452" spans="1:6" x14ac:dyDescent="0.2">
      <c r="A452" s="30">
        <v>6900002818</v>
      </c>
      <c r="B452" s="29">
        <v>1</v>
      </c>
      <c r="C452" s="29"/>
      <c r="D452" s="29"/>
      <c r="E452" s="29"/>
      <c r="F452" s="29"/>
    </row>
    <row r="453" spans="1:6" x14ac:dyDescent="0.2">
      <c r="A453" s="30">
        <v>6900002819</v>
      </c>
      <c r="B453" s="29">
        <v>1</v>
      </c>
      <c r="C453" s="29"/>
      <c r="D453" s="29"/>
      <c r="E453" s="29"/>
      <c r="F453" s="29"/>
    </row>
    <row r="454" spans="1:6" x14ac:dyDescent="0.2">
      <c r="A454" s="30">
        <v>6900002820</v>
      </c>
      <c r="B454" s="29">
        <v>1</v>
      </c>
      <c r="C454" s="29"/>
      <c r="D454" s="29"/>
      <c r="E454" s="29"/>
      <c r="F454" s="29"/>
    </row>
    <row r="455" spans="1:6" x14ac:dyDescent="0.2">
      <c r="A455" s="30">
        <v>6900003077</v>
      </c>
      <c r="B455" s="29">
        <v>1</v>
      </c>
      <c r="C455" s="29"/>
      <c r="D455" s="29"/>
      <c r="E455" s="29"/>
      <c r="F455" s="29"/>
    </row>
    <row r="456" spans="1:6" x14ac:dyDescent="0.2">
      <c r="A456" s="30">
        <v>6900003078</v>
      </c>
      <c r="B456" s="29">
        <v>1</v>
      </c>
      <c r="C456" s="29"/>
      <c r="D456" s="29"/>
      <c r="E456" s="29"/>
      <c r="F456" s="29"/>
    </row>
    <row r="457" spans="1:6" x14ac:dyDescent="0.2">
      <c r="A457" s="28" t="s">
        <v>281</v>
      </c>
      <c r="B457" s="29">
        <v>9</v>
      </c>
      <c r="C457" s="29">
        <v>9</v>
      </c>
      <c r="D457" s="29">
        <v>9</v>
      </c>
      <c r="E457" s="29">
        <v>9</v>
      </c>
      <c r="F457" s="29">
        <v>9</v>
      </c>
    </row>
    <row r="458" spans="1:6" x14ac:dyDescent="0.2">
      <c r="A458" s="30">
        <v>6900002933</v>
      </c>
      <c r="B458" s="29">
        <v>1</v>
      </c>
      <c r="C458" s="29">
        <v>1</v>
      </c>
      <c r="D458" s="29">
        <v>1</v>
      </c>
      <c r="E458" s="29">
        <v>1</v>
      </c>
      <c r="F458" s="29">
        <v>1</v>
      </c>
    </row>
    <row r="459" spans="1:6" x14ac:dyDescent="0.2">
      <c r="A459" s="30">
        <v>6900002934</v>
      </c>
      <c r="B459" s="29">
        <v>1</v>
      </c>
      <c r="C459" s="29">
        <v>1</v>
      </c>
      <c r="D459" s="29">
        <v>1</v>
      </c>
      <c r="E459" s="29">
        <v>1</v>
      </c>
      <c r="F459" s="29">
        <v>1</v>
      </c>
    </row>
    <row r="460" spans="1:6" x14ac:dyDescent="0.2">
      <c r="A460" s="30">
        <v>6900002935</v>
      </c>
      <c r="B460" s="29">
        <v>1</v>
      </c>
      <c r="C460" s="29">
        <v>1</v>
      </c>
      <c r="D460" s="29">
        <v>1</v>
      </c>
      <c r="E460" s="29">
        <v>1</v>
      </c>
      <c r="F460" s="29">
        <v>1</v>
      </c>
    </row>
    <row r="461" spans="1:6" x14ac:dyDescent="0.2">
      <c r="A461" s="30">
        <v>6900002936</v>
      </c>
      <c r="B461" s="29">
        <v>1</v>
      </c>
      <c r="C461" s="29">
        <v>1</v>
      </c>
      <c r="D461" s="29">
        <v>1</v>
      </c>
      <c r="E461" s="29">
        <v>1</v>
      </c>
      <c r="F461" s="29">
        <v>1</v>
      </c>
    </row>
    <row r="462" spans="1:6" x14ac:dyDescent="0.2">
      <c r="A462" s="30">
        <v>6900003843</v>
      </c>
      <c r="B462" s="29">
        <v>1</v>
      </c>
      <c r="C462" s="29">
        <v>1</v>
      </c>
      <c r="D462" s="29">
        <v>1</v>
      </c>
      <c r="E462" s="29">
        <v>1</v>
      </c>
      <c r="F462" s="29">
        <v>1</v>
      </c>
    </row>
    <row r="463" spans="1:6" x14ac:dyDescent="0.2">
      <c r="A463" s="30">
        <v>6900003844</v>
      </c>
      <c r="B463" s="29">
        <v>1</v>
      </c>
      <c r="C463" s="29">
        <v>1</v>
      </c>
      <c r="D463" s="29">
        <v>1</v>
      </c>
      <c r="E463" s="29">
        <v>1</v>
      </c>
      <c r="F463" s="29">
        <v>1</v>
      </c>
    </row>
    <row r="464" spans="1:6" x14ac:dyDescent="0.2">
      <c r="A464" s="30">
        <v>6900003845</v>
      </c>
      <c r="B464" s="29">
        <v>1</v>
      </c>
      <c r="C464" s="29">
        <v>1</v>
      </c>
      <c r="D464" s="29">
        <v>1</v>
      </c>
      <c r="E464" s="29">
        <v>1</v>
      </c>
      <c r="F464" s="29">
        <v>1</v>
      </c>
    </row>
    <row r="465" spans="1:6" x14ac:dyDescent="0.2">
      <c r="A465" s="30">
        <v>6900003846</v>
      </c>
      <c r="B465" s="29">
        <v>1</v>
      </c>
      <c r="C465" s="29">
        <v>1</v>
      </c>
      <c r="D465" s="29">
        <v>1</v>
      </c>
      <c r="E465" s="29">
        <v>1</v>
      </c>
      <c r="F465" s="29">
        <v>1</v>
      </c>
    </row>
    <row r="466" spans="1:6" x14ac:dyDescent="0.2">
      <c r="A466" s="30" t="s">
        <v>282</v>
      </c>
      <c r="B466" s="29">
        <v>1</v>
      </c>
      <c r="C466" s="29">
        <v>1</v>
      </c>
      <c r="D466" s="29">
        <v>1</v>
      </c>
      <c r="E466" s="29">
        <v>1</v>
      </c>
      <c r="F466" s="29">
        <v>1</v>
      </c>
    </row>
    <row r="467" spans="1:6" x14ac:dyDescent="0.2">
      <c r="A467" s="26" t="s">
        <v>265</v>
      </c>
      <c r="B467" s="27">
        <v>8</v>
      </c>
      <c r="C467" s="27">
        <v>9</v>
      </c>
      <c r="D467" s="27">
        <v>9</v>
      </c>
      <c r="E467" s="27">
        <v>9</v>
      </c>
      <c r="F467" s="27">
        <v>9</v>
      </c>
    </row>
    <row r="468" spans="1:6" x14ac:dyDescent="0.2">
      <c r="A468" s="28" t="s">
        <v>266</v>
      </c>
      <c r="B468" s="29">
        <v>5</v>
      </c>
      <c r="C468" s="29">
        <v>5</v>
      </c>
      <c r="D468" s="29">
        <v>5</v>
      </c>
      <c r="E468" s="29">
        <v>5</v>
      </c>
      <c r="F468" s="29">
        <v>5</v>
      </c>
    </row>
    <row r="469" spans="1:6" x14ac:dyDescent="0.2">
      <c r="A469" s="30">
        <v>6900002417</v>
      </c>
      <c r="B469" s="29">
        <v>1</v>
      </c>
      <c r="C469" s="29">
        <v>1</v>
      </c>
      <c r="D469" s="29">
        <v>1</v>
      </c>
      <c r="E469" s="29">
        <v>1</v>
      </c>
      <c r="F469" s="29">
        <v>1</v>
      </c>
    </row>
    <row r="470" spans="1:6" x14ac:dyDescent="0.2">
      <c r="A470" s="30">
        <v>6900002469</v>
      </c>
      <c r="B470" s="29">
        <v>1</v>
      </c>
      <c r="C470" s="29">
        <v>1</v>
      </c>
      <c r="D470" s="29">
        <v>1</v>
      </c>
      <c r="E470" s="29">
        <v>1</v>
      </c>
      <c r="F470" s="29">
        <v>1</v>
      </c>
    </row>
    <row r="471" spans="1:6" x14ac:dyDescent="0.2">
      <c r="A471" s="30">
        <v>6900002470</v>
      </c>
      <c r="B471" s="29">
        <v>1</v>
      </c>
      <c r="C471" s="29">
        <v>1</v>
      </c>
      <c r="D471" s="29">
        <v>1</v>
      </c>
      <c r="E471" s="29">
        <v>1</v>
      </c>
      <c r="F471" s="29">
        <v>1</v>
      </c>
    </row>
    <row r="472" spans="1:6" x14ac:dyDescent="0.2">
      <c r="A472" s="30">
        <v>6900002471</v>
      </c>
      <c r="B472" s="29">
        <v>1</v>
      </c>
      <c r="C472" s="29">
        <v>1</v>
      </c>
      <c r="D472" s="29">
        <v>1</v>
      </c>
      <c r="E472" s="29">
        <v>1</v>
      </c>
      <c r="F472" s="29">
        <v>1</v>
      </c>
    </row>
    <row r="473" spans="1:6" x14ac:dyDescent="0.2">
      <c r="A473" s="30">
        <v>6900002472</v>
      </c>
      <c r="B473" s="29">
        <v>1</v>
      </c>
      <c r="C473" s="29">
        <v>1</v>
      </c>
      <c r="D473" s="29">
        <v>1</v>
      </c>
      <c r="E473" s="29">
        <v>1</v>
      </c>
      <c r="F473" s="29">
        <v>1</v>
      </c>
    </row>
    <row r="474" spans="1:6" x14ac:dyDescent="0.2">
      <c r="A474" s="28" t="s">
        <v>270</v>
      </c>
      <c r="B474" s="29"/>
      <c r="C474" s="29">
        <v>1</v>
      </c>
      <c r="D474" s="29">
        <v>1</v>
      </c>
      <c r="E474" s="29">
        <v>1</v>
      </c>
      <c r="F474" s="29">
        <v>1</v>
      </c>
    </row>
    <row r="475" spans="1:6" x14ac:dyDescent="0.2">
      <c r="A475" s="30" t="s">
        <v>271</v>
      </c>
      <c r="B475" s="29"/>
      <c r="C475" s="29">
        <v>1</v>
      </c>
      <c r="D475" s="29">
        <v>1</v>
      </c>
      <c r="E475" s="29">
        <v>1</v>
      </c>
      <c r="F475" s="29">
        <v>1</v>
      </c>
    </row>
    <row r="476" spans="1:6" x14ac:dyDescent="0.2">
      <c r="A476" s="28" t="s">
        <v>272</v>
      </c>
      <c r="B476" s="29">
        <v>3</v>
      </c>
      <c r="C476" s="29">
        <v>3</v>
      </c>
      <c r="D476" s="29">
        <v>3</v>
      </c>
      <c r="E476" s="29">
        <v>3</v>
      </c>
      <c r="F476" s="29">
        <v>3</v>
      </c>
    </row>
    <row r="477" spans="1:6" x14ac:dyDescent="0.2">
      <c r="A477" s="30">
        <v>6800004915</v>
      </c>
      <c r="B477" s="29">
        <v>1</v>
      </c>
      <c r="C477" s="29">
        <v>1</v>
      </c>
      <c r="D477" s="29">
        <v>1</v>
      </c>
      <c r="E477" s="29">
        <v>1</v>
      </c>
      <c r="F477" s="29">
        <v>1</v>
      </c>
    </row>
    <row r="478" spans="1:6" x14ac:dyDescent="0.2">
      <c r="A478" s="30">
        <v>6800004916</v>
      </c>
      <c r="B478" s="29">
        <v>1</v>
      </c>
      <c r="C478" s="29">
        <v>1</v>
      </c>
      <c r="D478" s="29">
        <v>1</v>
      </c>
      <c r="E478" s="29">
        <v>1</v>
      </c>
      <c r="F478" s="29">
        <v>1</v>
      </c>
    </row>
    <row r="479" spans="1:6" x14ac:dyDescent="0.2">
      <c r="A479" s="30">
        <v>6900002247</v>
      </c>
      <c r="B479" s="29">
        <v>1</v>
      </c>
      <c r="C479" s="29">
        <v>1</v>
      </c>
      <c r="D479" s="29">
        <v>1</v>
      </c>
      <c r="E479" s="29">
        <v>1</v>
      </c>
      <c r="F479" s="29">
        <v>1</v>
      </c>
    </row>
    <row r="480" spans="1:6" x14ac:dyDescent="0.2">
      <c r="A480" s="24" t="s">
        <v>283</v>
      </c>
      <c r="B480" s="25">
        <v>39</v>
      </c>
      <c r="C480" s="25">
        <v>25</v>
      </c>
      <c r="D480" s="25">
        <v>25</v>
      </c>
      <c r="E480" s="25">
        <v>25</v>
      </c>
      <c r="F480" s="25">
        <v>25</v>
      </c>
    </row>
    <row r="481" spans="1:6" x14ac:dyDescent="0.2">
      <c r="A481" s="26" t="s">
        <v>163</v>
      </c>
      <c r="B481" s="27">
        <v>26</v>
      </c>
      <c r="C481" s="27">
        <v>11</v>
      </c>
      <c r="D481" s="27">
        <v>11</v>
      </c>
      <c r="E481" s="27">
        <v>11</v>
      </c>
      <c r="F481" s="27">
        <v>11</v>
      </c>
    </row>
    <row r="482" spans="1:6" x14ac:dyDescent="0.2">
      <c r="A482" s="28" t="s">
        <v>188</v>
      </c>
      <c r="B482" s="29">
        <v>1</v>
      </c>
      <c r="C482" s="29">
        <v>1</v>
      </c>
      <c r="D482" s="29">
        <v>1</v>
      </c>
      <c r="E482" s="29">
        <v>1</v>
      </c>
      <c r="F482" s="29">
        <v>1</v>
      </c>
    </row>
    <row r="483" spans="1:6" x14ac:dyDescent="0.2">
      <c r="A483" s="30" t="s">
        <v>284</v>
      </c>
      <c r="B483" s="29">
        <v>1</v>
      </c>
      <c r="C483" s="29">
        <v>1</v>
      </c>
      <c r="D483" s="29">
        <v>1</v>
      </c>
      <c r="E483" s="29">
        <v>1</v>
      </c>
      <c r="F483" s="29">
        <v>1</v>
      </c>
    </row>
    <row r="484" spans="1:6" x14ac:dyDescent="0.2">
      <c r="A484" s="28" t="s">
        <v>285</v>
      </c>
      <c r="B484" s="29"/>
      <c r="C484" s="29"/>
      <c r="D484" s="29"/>
      <c r="E484" s="29"/>
      <c r="F484" s="29"/>
    </row>
    <row r="485" spans="1:6" x14ac:dyDescent="0.2">
      <c r="A485" s="30" t="s">
        <v>203</v>
      </c>
      <c r="B485" s="29"/>
      <c r="C485" s="29"/>
      <c r="D485" s="29"/>
      <c r="E485" s="29"/>
      <c r="F485" s="29"/>
    </row>
    <row r="486" spans="1:6" x14ac:dyDescent="0.2">
      <c r="A486" s="28" t="s">
        <v>286</v>
      </c>
      <c r="B486" s="29">
        <v>1</v>
      </c>
      <c r="C486" s="29"/>
      <c r="D486" s="29"/>
      <c r="E486" s="29"/>
      <c r="F486" s="29"/>
    </row>
    <row r="487" spans="1:6" x14ac:dyDescent="0.2">
      <c r="A487" s="30" t="s">
        <v>284</v>
      </c>
      <c r="B487" s="29">
        <v>1</v>
      </c>
      <c r="C487" s="29"/>
      <c r="D487" s="29"/>
      <c r="E487" s="29"/>
      <c r="F487" s="29"/>
    </row>
    <row r="488" spans="1:6" x14ac:dyDescent="0.2">
      <c r="A488" s="28" t="s">
        <v>287</v>
      </c>
      <c r="B488" s="29">
        <v>1</v>
      </c>
      <c r="C488" s="29">
        <v>1</v>
      </c>
      <c r="D488" s="29">
        <v>1</v>
      </c>
      <c r="E488" s="29">
        <v>1</v>
      </c>
      <c r="F488" s="29">
        <v>1</v>
      </c>
    </row>
    <row r="489" spans="1:6" x14ac:dyDescent="0.2">
      <c r="A489" s="30" t="s">
        <v>288</v>
      </c>
      <c r="B489" s="29">
        <v>1</v>
      </c>
      <c r="C489" s="29">
        <v>1</v>
      </c>
      <c r="D489" s="29">
        <v>1</v>
      </c>
      <c r="E489" s="29">
        <v>1</v>
      </c>
      <c r="F489" s="29">
        <v>1</v>
      </c>
    </row>
    <row r="490" spans="1:6" x14ac:dyDescent="0.2">
      <c r="A490" s="28" t="s">
        <v>189</v>
      </c>
      <c r="B490" s="29">
        <v>1</v>
      </c>
      <c r="C490" s="29">
        <v>1</v>
      </c>
      <c r="D490" s="29">
        <v>1</v>
      </c>
      <c r="E490" s="29">
        <v>1</v>
      </c>
      <c r="F490" s="29">
        <v>1</v>
      </c>
    </row>
    <row r="491" spans="1:6" x14ac:dyDescent="0.2">
      <c r="A491" s="30" t="s">
        <v>284</v>
      </c>
      <c r="B491" s="29">
        <v>1</v>
      </c>
      <c r="C491" s="29">
        <v>1</v>
      </c>
      <c r="D491" s="29">
        <v>1</v>
      </c>
      <c r="E491" s="29">
        <v>1</v>
      </c>
      <c r="F491" s="29">
        <v>1</v>
      </c>
    </row>
    <row r="492" spans="1:6" x14ac:dyDescent="0.2">
      <c r="A492" s="28" t="s">
        <v>289</v>
      </c>
      <c r="B492" s="29">
        <v>1</v>
      </c>
      <c r="C492" s="29"/>
      <c r="D492" s="29"/>
      <c r="E492" s="29"/>
      <c r="F492" s="29"/>
    </row>
    <row r="493" spans="1:6" x14ac:dyDescent="0.2">
      <c r="A493" s="30" t="s">
        <v>290</v>
      </c>
      <c r="B493" s="29">
        <v>1</v>
      </c>
      <c r="C493" s="29"/>
      <c r="D493" s="29"/>
      <c r="E493" s="29"/>
      <c r="F493" s="29"/>
    </row>
    <row r="494" spans="1:6" x14ac:dyDescent="0.2">
      <c r="A494" s="28" t="s">
        <v>291</v>
      </c>
      <c r="B494" s="29">
        <v>1</v>
      </c>
      <c r="C494" s="29"/>
      <c r="D494" s="29"/>
      <c r="E494" s="29"/>
      <c r="F494" s="29"/>
    </row>
    <row r="495" spans="1:6" x14ac:dyDescent="0.2">
      <c r="A495" s="30" t="s">
        <v>288</v>
      </c>
      <c r="B495" s="29">
        <v>1</v>
      </c>
      <c r="C495" s="29"/>
      <c r="D495" s="29"/>
      <c r="E495" s="29"/>
      <c r="F495" s="29"/>
    </row>
    <row r="496" spans="1:6" x14ac:dyDescent="0.2">
      <c r="A496" s="28" t="s">
        <v>191</v>
      </c>
      <c r="B496" s="29">
        <v>4</v>
      </c>
      <c r="C496" s="29">
        <v>2</v>
      </c>
      <c r="D496" s="29">
        <v>2</v>
      </c>
      <c r="E496" s="29">
        <v>2</v>
      </c>
      <c r="F496" s="29">
        <v>2</v>
      </c>
    </row>
    <row r="497" spans="1:6" x14ac:dyDescent="0.2">
      <c r="A497" s="30" t="s">
        <v>292</v>
      </c>
      <c r="B497" s="29">
        <v>1</v>
      </c>
      <c r="C497" s="29">
        <v>1</v>
      </c>
      <c r="D497" s="29">
        <v>1</v>
      </c>
      <c r="E497" s="29">
        <v>1</v>
      </c>
      <c r="F497" s="29">
        <v>1</v>
      </c>
    </row>
    <row r="498" spans="1:6" x14ac:dyDescent="0.2">
      <c r="A498" s="30" t="s">
        <v>293</v>
      </c>
      <c r="B498" s="29">
        <v>1</v>
      </c>
      <c r="C498" s="29"/>
      <c r="D498" s="29"/>
      <c r="E498" s="29"/>
      <c r="F498" s="29"/>
    </row>
    <row r="499" spans="1:6" x14ac:dyDescent="0.2">
      <c r="A499" s="30" t="s">
        <v>294</v>
      </c>
      <c r="B499" s="29">
        <v>1</v>
      </c>
      <c r="C499" s="29">
        <v>1</v>
      </c>
      <c r="D499" s="29">
        <v>1</v>
      </c>
      <c r="E499" s="29">
        <v>1</v>
      </c>
      <c r="F499" s="29">
        <v>1</v>
      </c>
    </row>
    <row r="500" spans="1:6" x14ac:dyDescent="0.2">
      <c r="A500" s="30" t="s">
        <v>295</v>
      </c>
      <c r="B500" s="29">
        <v>1</v>
      </c>
      <c r="C500" s="29"/>
      <c r="D500" s="29"/>
      <c r="E500" s="29"/>
      <c r="F500" s="29"/>
    </row>
    <row r="501" spans="1:6" x14ac:dyDescent="0.2">
      <c r="A501" s="28" t="s">
        <v>192</v>
      </c>
      <c r="B501" s="29">
        <v>2</v>
      </c>
      <c r="C501" s="29">
        <v>1</v>
      </c>
      <c r="D501" s="29">
        <v>1</v>
      </c>
      <c r="E501" s="29">
        <v>1</v>
      </c>
      <c r="F501" s="29">
        <v>1</v>
      </c>
    </row>
    <row r="502" spans="1:6" x14ac:dyDescent="0.2">
      <c r="A502" s="30" t="s">
        <v>296</v>
      </c>
      <c r="B502" s="29">
        <v>1</v>
      </c>
      <c r="C502" s="29">
        <v>1</v>
      </c>
      <c r="D502" s="29">
        <v>1</v>
      </c>
      <c r="E502" s="29">
        <v>1</v>
      </c>
      <c r="F502" s="29">
        <v>1</v>
      </c>
    </row>
    <row r="503" spans="1:6" x14ac:dyDescent="0.2">
      <c r="A503" s="30" t="s">
        <v>297</v>
      </c>
      <c r="B503" s="29">
        <v>1</v>
      </c>
      <c r="C503" s="29"/>
      <c r="D503" s="29"/>
      <c r="E503" s="29"/>
      <c r="F503" s="29"/>
    </row>
    <row r="504" spans="1:6" x14ac:dyDescent="0.2">
      <c r="A504" s="28" t="s">
        <v>298</v>
      </c>
      <c r="B504" s="29">
        <v>1</v>
      </c>
      <c r="C504" s="29"/>
      <c r="D504" s="29"/>
      <c r="E504" s="29"/>
      <c r="F504" s="29"/>
    </row>
    <row r="505" spans="1:6" x14ac:dyDescent="0.2">
      <c r="A505" s="30" t="s">
        <v>299</v>
      </c>
      <c r="B505" s="29">
        <v>1</v>
      </c>
      <c r="C505" s="29"/>
      <c r="D505" s="29"/>
      <c r="E505" s="29"/>
      <c r="F505" s="29"/>
    </row>
    <row r="506" spans="1:6" x14ac:dyDescent="0.2">
      <c r="A506" s="28" t="s">
        <v>300</v>
      </c>
      <c r="B506" s="29"/>
      <c r="C506" s="29"/>
      <c r="D506" s="29"/>
      <c r="E506" s="29"/>
      <c r="F506" s="29"/>
    </row>
    <row r="507" spans="1:6" x14ac:dyDescent="0.2">
      <c r="A507" s="30" t="s">
        <v>203</v>
      </c>
      <c r="B507" s="29"/>
      <c r="C507" s="29"/>
      <c r="D507" s="29"/>
      <c r="E507" s="29"/>
      <c r="F507" s="29"/>
    </row>
    <row r="508" spans="1:6" x14ac:dyDescent="0.2">
      <c r="A508" s="28" t="s">
        <v>301</v>
      </c>
      <c r="B508" s="29">
        <v>2</v>
      </c>
      <c r="C508" s="29"/>
      <c r="D508" s="29"/>
      <c r="E508" s="29"/>
      <c r="F508" s="29"/>
    </row>
    <row r="509" spans="1:6" x14ac:dyDescent="0.2">
      <c r="A509" s="30" t="s">
        <v>302</v>
      </c>
      <c r="B509" s="29">
        <v>1</v>
      </c>
      <c r="C509" s="29"/>
      <c r="D509" s="29"/>
      <c r="E509" s="29"/>
      <c r="F509" s="29"/>
    </row>
    <row r="510" spans="1:6" x14ac:dyDescent="0.2">
      <c r="A510" s="30" t="s">
        <v>303</v>
      </c>
      <c r="B510" s="29">
        <v>1</v>
      </c>
      <c r="C510" s="29"/>
      <c r="D510" s="29"/>
      <c r="E510" s="29"/>
      <c r="F510" s="29"/>
    </row>
    <row r="511" spans="1:6" x14ac:dyDescent="0.2">
      <c r="A511" s="28" t="s">
        <v>304</v>
      </c>
      <c r="B511" s="29">
        <v>1</v>
      </c>
      <c r="C511" s="29">
        <v>1</v>
      </c>
      <c r="D511" s="29">
        <v>1</v>
      </c>
      <c r="E511" s="29">
        <v>1</v>
      </c>
      <c r="F511" s="29">
        <v>1</v>
      </c>
    </row>
    <row r="512" spans="1:6" x14ac:dyDescent="0.2">
      <c r="A512" s="30" t="s">
        <v>305</v>
      </c>
      <c r="B512" s="29">
        <v>1</v>
      </c>
      <c r="C512" s="29">
        <v>1</v>
      </c>
      <c r="D512" s="29">
        <v>1</v>
      </c>
      <c r="E512" s="29">
        <v>1</v>
      </c>
      <c r="F512" s="29">
        <v>1</v>
      </c>
    </row>
    <row r="513" spans="1:6" x14ac:dyDescent="0.2">
      <c r="A513" s="28" t="s">
        <v>306</v>
      </c>
      <c r="B513" s="29">
        <v>1</v>
      </c>
      <c r="C513" s="29"/>
      <c r="D513" s="29"/>
      <c r="E513" s="29"/>
      <c r="F513" s="29"/>
    </row>
    <row r="514" spans="1:6" x14ac:dyDescent="0.2">
      <c r="A514" s="30" t="s">
        <v>307</v>
      </c>
      <c r="B514" s="29">
        <v>1</v>
      </c>
      <c r="C514" s="29"/>
      <c r="D514" s="29"/>
      <c r="E514" s="29"/>
      <c r="F514" s="29"/>
    </row>
    <row r="515" spans="1:6" x14ac:dyDescent="0.2">
      <c r="A515" s="28" t="s">
        <v>308</v>
      </c>
      <c r="B515" s="29"/>
      <c r="C515" s="29">
        <v>1</v>
      </c>
      <c r="D515" s="29">
        <v>1</v>
      </c>
      <c r="E515" s="29">
        <v>1</v>
      </c>
      <c r="F515" s="29">
        <v>1</v>
      </c>
    </row>
    <row r="516" spans="1:6" x14ac:dyDescent="0.2">
      <c r="A516" s="30" t="s">
        <v>203</v>
      </c>
      <c r="B516" s="29"/>
      <c r="C516" s="29">
        <v>1</v>
      </c>
      <c r="D516" s="29">
        <v>1</v>
      </c>
      <c r="E516" s="29">
        <v>1</v>
      </c>
      <c r="F516" s="29">
        <v>1</v>
      </c>
    </row>
    <row r="517" spans="1:6" x14ac:dyDescent="0.2">
      <c r="A517" s="28" t="s">
        <v>199</v>
      </c>
      <c r="B517" s="29">
        <v>3</v>
      </c>
      <c r="C517" s="29"/>
      <c r="D517" s="29"/>
      <c r="E517" s="29"/>
      <c r="F517" s="29"/>
    </row>
    <row r="518" spans="1:6" x14ac:dyDescent="0.2">
      <c r="A518" s="30" t="s">
        <v>309</v>
      </c>
      <c r="B518" s="29">
        <v>1</v>
      </c>
      <c r="C518" s="29"/>
      <c r="D518" s="29"/>
      <c r="E518" s="29"/>
      <c r="F518" s="29"/>
    </row>
    <row r="519" spans="1:6" x14ac:dyDescent="0.2">
      <c r="A519" s="30" t="s">
        <v>310</v>
      </c>
      <c r="B519" s="29">
        <v>1</v>
      </c>
      <c r="C519" s="29"/>
      <c r="D519" s="29"/>
      <c r="E519" s="29"/>
      <c r="F519" s="29"/>
    </row>
    <row r="520" spans="1:6" x14ac:dyDescent="0.2">
      <c r="A520" s="30" t="s">
        <v>311</v>
      </c>
      <c r="B520" s="29">
        <v>1</v>
      </c>
      <c r="C520" s="29"/>
      <c r="D520" s="29"/>
      <c r="E520" s="29"/>
      <c r="F520" s="29"/>
    </row>
    <row r="521" spans="1:6" x14ac:dyDescent="0.2">
      <c r="A521" s="28" t="s">
        <v>312</v>
      </c>
      <c r="B521" s="29">
        <v>2</v>
      </c>
      <c r="C521" s="29">
        <v>1</v>
      </c>
      <c r="D521" s="29">
        <v>1</v>
      </c>
      <c r="E521" s="29">
        <v>1</v>
      </c>
      <c r="F521" s="29">
        <v>1</v>
      </c>
    </row>
    <row r="522" spans="1:6" x14ac:dyDescent="0.2">
      <c r="A522" s="30" t="s">
        <v>313</v>
      </c>
      <c r="B522" s="29">
        <v>1</v>
      </c>
      <c r="C522" s="29"/>
      <c r="D522" s="29"/>
      <c r="E522" s="29"/>
      <c r="F522" s="29"/>
    </row>
    <row r="523" spans="1:6" x14ac:dyDescent="0.2">
      <c r="A523" s="30" t="s">
        <v>314</v>
      </c>
      <c r="B523" s="29">
        <v>1</v>
      </c>
      <c r="C523" s="29">
        <v>1</v>
      </c>
      <c r="D523" s="29">
        <v>1</v>
      </c>
      <c r="E523" s="29">
        <v>1</v>
      </c>
      <c r="F523" s="29">
        <v>1</v>
      </c>
    </row>
    <row r="524" spans="1:6" x14ac:dyDescent="0.2">
      <c r="A524" s="28" t="s">
        <v>315</v>
      </c>
      <c r="B524" s="29">
        <v>4</v>
      </c>
      <c r="C524" s="29">
        <v>2</v>
      </c>
      <c r="D524" s="29">
        <v>2</v>
      </c>
      <c r="E524" s="29">
        <v>2</v>
      </c>
      <c r="F524" s="29">
        <v>2</v>
      </c>
    </row>
    <row r="525" spans="1:6" x14ac:dyDescent="0.2">
      <c r="A525" s="30" t="s">
        <v>316</v>
      </c>
      <c r="B525" s="29">
        <v>1</v>
      </c>
      <c r="C525" s="29"/>
      <c r="D525" s="29"/>
      <c r="E525" s="29"/>
      <c r="F525" s="29"/>
    </row>
    <row r="526" spans="1:6" x14ac:dyDescent="0.2">
      <c r="A526" s="30" t="s">
        <v>317</v>
      </c>
      <c r="B526" s="29">
        <v>2</v>
      </c>
      <c r="C526" s="29">
        <v>1</v>
      </c>
      <c r="D526" s="29">
        <v>1</v>
      </c>
      <c r="E526" s="29">
        <v>1</v>
      </c>
      <c r="F526" s="29">
        <v>1</v>
      </c>
    </row>
    <row r="527" spans="1:6" x14ac:dyDescent="0.2">
      <c r="A527" s="30" t="s">
        <v>318</v>
      </c>
      <c r="B527" s="29">
        <v>1</v>
      </c>
      <c r="C527" s="29">
        <v>1</v>
      </c>
      <c r="D527" s="29">
        <v>1</v>
      </c>
      <c r="E527" s="29">
        <v>1</v>
      </c>
      <c r="F527" s="29">
        <v>1</v>
      </c>
    </row>
    <row r="528" spans="1:6" x14ac:dyDescent="0.2">
      <c r="A528" s="26" t="s">
        <v>180</v>
      </c>
      <c r="B528" s="27">
        <v>13</v>
      </c>
      <c r="C528" s="27">
        <v>10</v>
      </c>
      <c r="D528" s="27">
        <v>10</v>
      </c>
      <c r="E528" s="27">
        <v>10</v>
      </c>
      <c r="F528" s="27">
        <v>10</v>
      </c>
    </row>
    <row r="529" spans="1:6" x14ac:dyDescent="0.2">
      <c r="A529" s="28" t="s">
        <v>319</v>
      </c>
      <c r="B529" s="29">
        <v>2</v>
      </c>
      <c r="C529" s="29">
        <v>2</v>
      </c>
      <c r="D529" s="29">
        <v>2</v>
      </c>
      <c r="E529" s="29">
        <v>2</v>
      </c>
      <c r="F529" s="29">
        <v>2</v>
      </c>
    </row>
    <row r="530" spans="1:6" x14ac:dyDescent="0.2">
      <c r="A530" s="30" t="s">
        <v>320</v>
      </c>
      <c r="B530" s="29">
        <v>1</v>
      </c>
      <c r="C530" s="29">
        <v>1</v>
      </c>
      <c r="D530" s="29">
        <v>1</v>
      </c>
      <c r="E530" s="29">
        <v>1</v>
      </c>
      <c r="F530" s="29">
        <v>1</v>
      </c>
    </row>
    <row r="531" spans="1:6" x14ac:dyDescent="0.2">
      <c r="A531" s="30" t="s">
        <v>321</v>
      </c>
      <c r="B531" s="29">
        <v>1</v>
      </c>
      <c r="C531" s="29">
        <v>1</v>
      </c>
      <c r="D531" s="29">
        <v>1</v>
      </c>
      <c r="E531" s="29">
        <v>1</v>
      </c>
      <c r="F531" s="29">
        <v>1</v>
      </c>
    </row>
    <row r="532" spans="1:6" x14ac:dyDescent="0.2">
      <c r="A532" s="28" t="s">
        <v>322</v>
      </c>
      <c r="B532" s="29">
        <v>3</v>
      </c>
      <c r="C532" s="29"/>
      <c r="D532" s="29"/>
      <c r="E532" s="29"/>
      <c r="F532" s="29"/>
    </row>
    <row r="533" spans="1:6" x14ac:dyDescent="0.2">
      <c r="A533" s="30" t="s">
        <v>323</v>
      </c>
      <c r="B533" s="29">
        <v>1</v>
      </c>
      <c r="C533" s="29"/>
      <c r="D533" s="29"/>
      <c r="E533" s="29"/>
      <c r="F533" s="29"/>
    </row>
    <row r="534" spans="1:6" x14ac:dyDescent="0.2">
      <c r="A534" s="30" t="s">
        <v>324</v>
      </c>
      <c r="B534" s="29">
        <v>1</v>
      </c>
      <c r="C534" s="29"/>
      <c r="D534" s="29"/>
      <c r="E534" s="29"/>
      <c r="F534" s="29"/>
    </row>
    <row r="535" spans="1:6" x14ac:dyDescent="0.2">
      <c r="A535" s="30" t="s">
        <v>325</v>
      </c>
      <c r="B535" s="29">
        <v>1</v>
      </c>
      <c r="C535" s="29"/>
      <c r="D535" s="29"/>
      <c r="E535" s="29"/>
      <c r="F535" s="29"/>
    </row>
    <row r="536" spans="1:6" x14ac:dyDescent="0.2">
      <c r="A536" s="28" t="s">
        <v>209</v>
      </c>
      <c r="B536" s="29">
        <v>1</v>
      </c>
      <c r="C536" s="29">
        <v>1</v>
      </c>
      <c r="D536" s="29">
        <v>1</v>
      </c>
      <c r="E536" s="29">
        <v>1</v>
      </c>
      <c r="F536" s="29">
        <v>1</v>
      </c>
    </row>
    <row r="537" spans="1:6" x14ac:dyDescent="0.2">
      <c r="A537" s="30" t="s">
        <v>326</v>
      </c>
      <c r="B537" s="29">
        <v>1</v>
      </c>
      <c r="C537" s="29">
        <v>1</v>
      </c>
      <c r="D537" s="29">
        <v>1</v>
      </c>
      <c r="E537" s="29">
        <v>1</v>
      </c>
      <c r="F537" s="29">
        <v>1</v>
      </c>
    </row>
    <row r="538" spans="1:6" x14ac:dyDescent="0.2">
      <c r="A538" s="28" t="s">
        <v>327</v>
      </c>
      <c r="B538" s="29">
        <v>1</v>
      </c>
      <c r="C538" s="29">
        <v>1</v>
      </c>
      <c r="D538" s="29">
        <v>1</v>
      </c>
      <c r="E538" s="29">
        <v>1</v>
      </c>
      <c r="F538" s="29">
        <v>1</v>
      </c>
    </row>
    <row r="539" spans="1:6" x14ac:dyDescent="0.2">
      <c r="A539" s="30" t="s">
        <v>328</v>
      </c>
      <c r="B539" s="29">
        <v>1</v>
      </c>
      <c r="C539" s="29">
        <v>1</v>
      </c>
      <c r="D539" s="29">
        <v>1</v>
      </c>
      <c r="E539" s="29">
        <v>1</v>
      </c>
      <c r="F539" s="29">
        <v>1</v>
      </c>
    </row>
    <row r="540" spans="1:6" x14ac:dyDescent="0.2">
      <c r="A540" s="28" t="s">
        <v>329</v>
      </c>
      <c r="B540" s="29">
        <v>1</v>
      </c>
      <c r="C540" s="29">
        <v>1</v>
      </c>
      <c r="D540" s="29">
        <v>1</v>
      </c>
      <c r="E540" s="29">
        <v>1</v>
      </c>
      <c r="F540" s="29">
        <v>1</v>
      </c>
    </row>
    <row r="541" spans="1:6" x14ac:dyDescent="0.2">
      <c r="A541" s="30" t="s">
        <v>330</v>
      </c>
      <c r="B541" s="29">
        <v>1</v>
      </c>
      <c r="C541" s="29">
        <v>1</v>
      </c>
      <c r="D541" s="29">
        <v>1</v>
      </c>
      <c r="E541" s="29">
        <v>1</v>
      </c>
      <c r="F541" s="29">
        <v>1</v>
      </c>
    </row>
    <row r="542" spans="1:6" x14ac:dyDescent="0.2">
      <c r="A542" s="28" t="s">
        <v>331</v>
      </c>
      <c r="B542" s="29">
        <v>1</v>
      </c>
      <c r="C542" s="29">
        <v>1</v>
      </c>
      <c r="D542" s="29">
        <v>1</v>
      </c>
      <c r="E542" s="29">
        <v>1</v>
      </c>
      <c r="F542" s="29">
        <v>1</v>
      </c>
    </row>
    <row r="543" spans="1:6" x14ac:dyDescent="0.2">
      <c r="A543" s="30" t="s">
        <v>332</v>
      </c>
      <c r="B543" s="29">
        <v>1</v>
      </c>
      <c r="C543" s="29">
        <v>1</v>
      </c>
      <c r="D543" s="29">
        <v>1</v>
      </c>
      <c r="E543" s="29">
        <v>1</v>
      </c>
      <c r="F543" s="29">
        <v>1</v>
      </c>
    </row>
    <row r="544" spans="1:6" x14ac:dyDescent="0.2">
      <c r="A544" s="28" t="s">
        <v>214</v>
      </c>
      <c r="B544" s="29">
        <v>1</v>
      </c>
      <c r="C544" s="29">
        <v>2</v>
      </c>
      <c r="D544" s="29">
        <v>2</v>
      </c>
      <c r="E544" s="29">
        <v>2</v>
      </c>
      <c r="F544" s="29">
        <v>2</v>
      </c>
    </row>
    <row r="545" spans="1:6" x14ac:dyDescent="0.2">
      <c r="A545" s="30" t="s">
        <v>333</v>
      </c>
      <c r="B545" s="29">
        <v>1</v>
      </c>
      <c r="C545" s="29">
        <v>1</v>
      </c>
      <c r="D545" s="29">
        <v>1</v>
      </c>
      <c r="E545" s="29">
        <v>1</v>
      </c>
      <c r="F545" s="29">
        <v>1</v>
      </c>
    </row>
    <row r="546" spans="1:6" x14ac:dyDescent="0.2">
      <c r="A546" s="30" t="s">
        <v>203</v>
      </c>
      <c r="B546" s="29"/>
      <c r="C546" s="29">
        <v>1</v>
      </c>
      <c r="D546" s="29">
        <v>1</v>
      </c>
      <c r="E546" s="29">
        <v>1</v>
      </c>
      <c r="F546" s="29">
        <v>1</v>
      </c>
    </row>
    <row r="547" spans="1:6" x14ac:dyDescent="0.2">
      <c r="A547" s="28" t="s">
        <v>334</v>
      </c>
      <c r="B547" s="29"/>
      <c r="C547" s="29">
        <v>1</v>
      </c>
      <c r="D547" s="29">
        <v>1</v>
      </c>
      <c r="E547" s="29">
        <v>1</v>
      </c>
      <c r="F547" s="29">
        <v>1</v>
      </c>
    </row>
    <row r="548" spans="1:6" x14ac:dyDescent="0.2">
      <c r="A548" s="30" t="s">
        <v>203</v>
      </c>
      <c r="B548" s="29"/>
      <c r="C548" s="29">
        <v>1</v>
      </c>
      <c r="D548" s="29">
        <v>1</v>
      </c>
      <c r="E548" s="29">
        <v>1</v>
      </c>
      <c r="F548" s="29">
        <v>1</v>
      </c>
    </row>
    <row r="549" spans="1:6" x14ac:dyDescent="0.2">
      <c r="A549" s="28" t="s">
        <v>227</v>
      </c>
      <c r="B549" s="29">
        <v>1</v>
      </c>
      <c r="C549" s="29">
        <v>1</v>
      </c>
      <c r="D549" s="29">
        <v>1</v>
      </c>
      <c r="E549" s="29">
        <v>1</v>
      </c>
      <c r="F549" s="29">
        <v>1</v>
      </c>
    </row>
    <row r="550" spans="1:6" x14ac:dyDescent="0.2">
      <c r="A550" s="30" t="s">
        <v>335</v>
      </c>
      <c r="B550" s="29">
        <v>1</v>
      </c>
      <c r="C550" s="29">
        <v>1</v>
      </c>
      <c r="D550" s="29">
        <v>1</v>
      </c>
      <c r="E550" s="29">
        <v>1</v>
      </c>
      <c r="F550" s="29">
        <v>1</v>
      </c>
    </row>
    <row r="551" spans="1:6" x14ac:dyDescent="0.2">
      <c r="A551" s="28" t="s">
        <v>230</v>
      </c>
      <c r="B551" s="29">
        <v>2</v>
      </c>
      <c r="C551" s="29"/>
      <c r="D551" s="29"/>
      <c r="E551" s="29"/>
      <c r="F551" s="29"/>
    </row>
    <row r="552" spans="1:6" x14ac:dyDescent="0.2">
      <c r="A552" s="30" t="s">
        <v>336</v>
      </c>
      <c r="B552" s="29">
        <v>1</v>
      </c>
      <c r="C552" s="29"/>
      <c r="D552" s="29"/>
      <c r="E552" s="29"/>
      <c r="F552" s="29"/>
    </row>
    <row r="553" spans="1:6" x14ac:dyDescent="0.2">
      <c r="A553" s="30" t="s">
        <v>337</v>
      </c>
      <c r="B553" s="29">
        <v>1</v>
      </c>
      <c r="C553" s="29"/>
      <c r="D553" s="29"/>
      <c r="E553" s="29"/>
      <c r="F553" s="29"/>
    </row>
    <row r="554" spans="1:6" x14ac:dyDescent="0.2">
      <c r="A554" s="26" t="s">
        <v>338</v>
      </c>
      <c r="B554" s="27"/>
      <c r="C554" s="27">
        <v>1</v>
      </c>
      <c r="D554" s="27">
        <v>1</v>
      </c>
      <c r="E554" s="27">
        <v>1</v>
      </c>
      <c r="F554" s="27">
        <v>1</v>
      </c>
    </row>
    <row r="555" spans="1:6" x14ac:dyDescent="0.2">
      <c r="A555" s="28" t="s">
        <v>339</v>
      </c>
      <c r="B555" s="29"/>
      <c r="C555" s="29">
        <v>1</v>
      </c>
      <c r="D555" s="29">
        <v>1</v>
      </c>
      <c r="E555" s="29">
        <v>1</v>
      </c>
      <c r="F555" s="29">
        <v>1</v>
      </c>
    </row>
    <row r="556" spans="1:6" x14ac:dyDescent="0.2">
      <c r="A556" s="30" t="s">
        <v>203</v>
      </c>
      <c r="B556" s="29"/>
      <c r="C556" s="29">
        <v>1</v>
      </c>
      <c r="D556" s="29">
        <v>1</v>
      </c>
      <c r="E556" s="29">
        <v>1</v>
      </c>
      <c r="F556" s="29">
        <v>1</v>
      </c>
    </row>
    <row r="557" spans="1:6" x14ac:dyDescent="0.2">
      <c r="A557" s="26" t="s">
        <v>340</v>
      </c>
      <c r="B557" s="27"/>
      <c r="C557" s="27">
        <v>1</v>
      </c>
      <c r="D557" s="27">
        <v>1</v>
      </c>
      <c r="E557" s="27">
        <v>1</v>
      </c>
      <c r="F557" s="27">
        <v>1</v>
      </c>
    </row>
    <row r="558" spans="1:6" x14ac:dyDescent="0.2">
      <c r="A558" s="28" t="s">
        <v>341</v>
      </c>
      <c r="B558" s="29"/>
      <c r="C558" s="29">
        <v>1</v>
      </c>
      <c r="D558" s="29">
        <v>1</v>
      </c>
      <c r="E558" s="29">
        <v>1</v>
      </c>
      <c r="F558" s="29">
        <v>1</v>
      </c>
    </row>
    <row r="559" spans="1:6" x14ac:dyDescent="0.2">
      <c r="A559" s="30" t="s">
        <v>203</v>
      </c>
      <c r="B559" s="29"/>
      <c r="C559" s="29">
        <v>1</v>
      </c>
      <c r="D559" s="29">
        <v>1</v>
      </c>
      <c r="E559" s="29">
        <v>1</v>
      </c>
      <c r="F559" s="29">
        <v>1</v>
      </c>
    </row>
    <row r="560" spans="1:6" x14ac:dyDescent="0.2">
      <c r="A560" s="26" t="s">
        <v>342</v>
      </c>
      <c r="B560" s="27"/>
      <c r="C560" s="27">
        <v>1</v>
      </c>
      <c r="D560" s="27">
        <v>1</v>
      </c>
      <c r="E560" s="27">
        <v>1</v>
      </c>
      <c r="F560" s="27">
        <v>1</v>
      </c>
    </row>
    <row r="561" spans="1:6" x14ac:dyDescent="0.2">
      <c r="A561" s="28" t="s">
        <v>343</v>
      </c>
      <c r="B561" s="29"/>
      <c r="C561" s="29">
        <v>1</v>
      </c>
      <c r="D561" s="29">
        <v>1</v>
      </c>
      <c r="E561" s="29">
        <v>1</v>
      </c>
      <c r="F561" s="29">
        <v>1</v>
      </c>
    </row>
    <row r="562" spans="1:6" x14ac:dyDescent="0.2">
      <c r="A562" s="30" t="s">
        <v>203</v>
      </c>
      <c r="B562" s="29"/>
      <c r="C562" s="29">
        <v>1</v>
      </c>
      <c r="D562" s="29">
        <v>1</v>
      </c>
      <c r="E562" s="29">
        <v>1</v>
      </c>
      <c r="F562" s="29">
        <v>1</v>
      </c>
    </row>
    <row r="563" spans="1:6" x14ac:dyDescent="0.2">
      <c r="A563" s="26" t="s">
        <v>344</v>
      </c>
      <c r="B563" s="27"/>
      <c r="C563" s="27">
        <v>1</v>
      </c>
      <c r="D563" s="27">
        <v>1</v>
      </c>
      <c r="E563" s="27">
        <v>1</v>
      </c>
      <c r="F563" s="27">
        <v>1</v>
      </c>
    </row>
    <row r="564" spans="1:6" x14ac:dyDescent="0.2">
      <c r="A564" s="28" t="s">
        <v>345</v>
      </c>
      <c r="B564" s="29"/>
      <c r="C564" s="29">
        <v>1</v>
      </c>
      <c r="D564" s="29">
        <v>1</v>
      </c>
      <c r="E564" s="29">
        <v>1</v>
      </c>
      <c r="F564" s="29">
        <v>1</v>
      </c>
    </row>
    <row r="565" spans="1:6" x14ac:dyDescent="0.2">
      <c r="A565" s="30">
        <v>415</v>
      </c>
      <c r="B565" s="29"/>
      <c r="C565" s="29">
        <v>1</v>
      </c>
      <c r="D565" s="29">
        <v>1</v>
      </c>
      <c r="E565" s="29">
        <v>1</v>
      </c>
      <c r="F565" s="29">
        <v>1</v>
      </c>
    </row>
    <row r="566" spans="1:6" x14ac:dyDescent="0.2">
      <c r="A566" s="24" t="s">
        <v>346</v>
      </c>
      <c r="B566" s="25"/>
      <c r="C566" s="25">
        <v>7</v>
      </c>
      <c r="D566" s="25">
        <v>7</v>
      </c>
      <c r="E566" s="25">
        <v>7</v>
      </c>
      <c r="F566" s="25">
        <v>7</v>
      </c>
    </row>
    <row r="567" spans="1:6" x14ac:dyDescent="0.2">
      <c r="A567" s="26" t="s">
        <v>163</v>
      </c>
      <c r="B567" s="27"/>
      <c r="C567" s="27">
        <v>3</v>
      </c>
      <c r="D567" s="27">
        <v>3</v>
      </c>
      <c r="E567" s="27">
        <v>3</v>
      </c>
      <c r="F567" s="27">
        <v>3</v>
      </c>
    </row>
    <row r="568" spans="1:6" x14ac:dyDescent="0.2">
      <c r="A568" s="28" t="s">
        <v>347</v>
      </c>
      <c r="B568" s="29"/>
      <c r="C568" s="29">
        <v>3</v>
      </c>
      <c r="D568" s="29">
        <v>3</v>
      </c>
      <c r="E568" s="29">
        <v>3</v>
      </c>
      <c r="F568" s="29">
        <v>3</v>
      </c>
    </row>
    <row r="569" spans="1:6" x14ac:dyDescent="0.2">
      <c r="A569" s="30" t="s">
        <v>348</v>
      </c>
      <c r="B569" s="29"/>
      <c r="C569" s="29">
        <v>1</v>
      </c>
      <c r="D569" s="29">
        <v>1</v>
      </c>
      <c r="E569" s="29">
        <v>1</v>
      </c>
      <c r="F569" s="29">
        <v>1</v>
      </c>
    </row>
    <row r="570" spans="1:6" x14ac:dyDescent="0.2">
      <c r="A570" s="30" t="s">
        <v>349</v>
      </c>
      <c r="B570" s="29"/>
      <c r="C570" s="29">
        <v>1</v>
      </c>
      <c r="D570" s="29">
        <v>1</v>
      </c>
      <c r="E570" s="29">
        <v>1</v>
      </c>
      <c r="F570" s="29">
        <v>1</v>
      </c>
    </row>
    <row r="571" spans="1:6" x14ac:dyDescent="0.2">
      <c r="A571" s="30" t="s">
        <v>350</v>
      </c>
      <c r="B571" s="29"/>
      <c r="C571" s="29">
        <v>1</v>
      </c>
      <c r="D571" s="29">
        <v>1</v>
      </c>
      <c r="E571" s="29">
        <v>1</v>
      </c>
      <c r="F571" s="29">
        <v>1</v>
      </c>
    </row>
    <row r="572" spans="1:6" x14ac:dyDescent="0.2">
      <c r="A572" s="26" t="s">
        <v>180</v>
      </c>
      <c r="B572" s="27"/>
      <c r="C572" s="27">
        <v>4</v>
      </c>
      <c r="D572" s="27">
        <v>4</v>
      </c>
      <c r="E572" s="27">
        <v>4</v>
      </c>
      <c r="F572" s="27">
        <v>4</v>
      </c>
    </row>
    <row r="573" spans="1:6" x14ac:dyDescent="0.2">
      <c r="A573" s="28" t="s">
        <v>351</v>
      </c>
      <c r="B573" s="29"/>
      <c r="C573" s="29">
        <v>4</v>
      </c>
      <c r="D573" s="29">
        <v>4</v>
      </c>
      <c r="E573" s="29">
        <v>4</v>
      </c>
      <c r="F573" s="29">
        <v>4</v>
      </c>
    </row>
    <row r="574" spans="1:6" x14ac:dyDescent="0.2">
      <c r="A574" s="30" t="s">
        <v>352</v>
      </c>
      <c r="B574" s="29"/>
      <c r="C574" s="29">
        <v>1</v>
      </c>
      <c r="D574" s="29">
        <v>1</v>
      </c>
      <c r="E574" s="29">
        <v>1</v>
      </c>
      <c r="F574" s="29">
        <v>1</v>
      </c>
    </row>
    <row r="575" spans="1:6" x14ac:dyDescent="0.2">
      <c r="A575" s="30" t="s">
        <v>353</v>
      </c>
      <c r="B575" s="29"/>
      <c r="C575" s="29">
        <v>3</v>
      </c>
      <c r="D575" s="29">
        <v>3</v>
      </c>
      <c r="E575" s="29">
        <v>3</v>
      </c>
      <c r="F575" s="29">
        <v>3</v>
      </c>
    </row>
    <row r="576" spans="1:6" x14ac:dyDescent="0.2">
      <c r="A576" s="31" t="s">
        <v>354</v>
      </c>
      <c r="B576" s="32">
        <v>365</v>
      </c>
      <c r="C576" s="32">
        <v>322</v>
      </c>
      <c r="D576" s="32">
        <v>322</v>
      </c>
      <c r="E576" s="32">
        <v>322</v>
      </c>
      <c r="F576" s="32">
        <v>322</v>
      </c>
    </row>
  </sheetData>
  <pageMargins left="0.70866141732283472" right="0.70866141732283472" top="0.74803149606299213" bottom="0.74803149606299213" header="0.31496062992125984" footer="0.31496062992125984"/>
  <pageSetup paperSize="9" scale="71" orientation="landscape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DU18"/>
  <sheetViews>
    <sheetView zoomScale="81" zoomScaleNormal="81" workbookViewId="0">
      <selection activeCell="AN15" sqref="AN15"/>
    </sheetView>
  </sheetViews>
  <sheetFormatPr defaultColWidth="2.5703125" defaultRowHeight="12.75" x14ac:dyDescent="0.2"/>
  <cols>
    <col min="3" max="3" width="6.5703125" bestFit="1" customWidth="1"/>
    <col min="4" max="4" width="3.85546875" bestFit="1" customWidth="1"/>
    <col min="5" max="5" width="4" bestFit="1" customWidth="1"/>
    <col min="6" max="6" width="6.140625" bestFit="1" customWidth="1"/>
    <col min="7" max="7" width="4.28515625" bestFit="1" customWidth="1"/>
    <col min="8" max="8" width="4.5703125" bestFit="1" customWidth="1"/>
    <col min="9" max="10" width="3.85546875" bestFit="1" customWidth="1"/>
    <col min="11" max="11" width="4.5703125" bestFit="1" customWidth="1"/>
    <col min="12" max="12" width="3.7109375" bestFit="1" customWidth="1"/>
    <col min="13" max="14" width="3.85546875" bestFit="1" customWidth="1"/>
    <col min="15" max="15" width="6.5703125" bestFit="1" customWidth="1"/>
    <col min="16" max="16" width="3.85546875" bestFit="1" customWidth="1"/>
    <col min="17" max="17" width="4" bestFit="1" customWidth="1"/>
    <col min="18" max="18" width="6.140625" bestFit="1" customWidth="1"/>
    <col min="19" max="19" width="4.28515625" bestFit="1" customWidth="1"/>
    <col min="20" max="20" width="4.5703125" bestFit="1" customWidth="1"/>
    <col min="21" max="22" width="3.85546875" bestFit="1" customWidth="1"/>
    <col min="23" max="23" width="4.5703125" bestFit="1" customWidth="1"/>
    <col min="24" max="24" width="3.7109375" bestFit="1" customWidth="1"/>
    <col min="25" max="26" width="3.85546875" bestFit="1" customWidth="1"/>
    <col min="27" max="27" width="6.5703125" bestFit="1" customWidth="1"/>
    <col min="39" max="39" width="6.5703125" bestFit="1" customWidth="1"/>
    <col min="51" max="51" width="6.5703125" bestFit="1" customWidth="1"/>
    <col min="63" max="63" width="6.5703125" bestFit="1" customWidth="1"/>
    <col min="75" max="75" width="6.5703125" bestFit="1" customWidth="1"/>
    <col min="87" max="87" width="6.5703125" bestFit="1" customWidth="1"/>
    <col min="99" max="99" width="6.5703125" bestFit="1" customWidth="1"/>
    <col min="111" max="111" width="6.5703125" bestFit="1" customWidth="1"/>
  </cols>
  <sheetData>
    <row r="1" spans="3:125" x14ac:dyDescent="0.2">
      <c r="C1" s="12" t="s">
        <v>127</v>
      </c>
      <c r="D1" s="13"/>
      <c r="E1" s="13"/>
    </row>
    <row r="3" spans="3:125" ht="13.5" thickBot="1" x14ac:dyDescent="0.25">
      <c r="C3" s="20">
        <v>42736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30</v>
      </c>
      <c r="O3" s="2">
        <v>43101</v>
      </c>
      <c r="P3" t="s">
        <v>19</v>
      </c>
      <c r="Q3" t="s">
        <v>20</v>
      </c>
      <c r="R3" t="s">
        <v>21</v>
      </c>
      <c r="S3" t="s">
        <v>22</v>
      </c>
      <c r="T3" t="s">
        <v>23</v>
      </c>
      <c r="U3" t="s">
        <v>24</v>
      </c>
      <c r="V3" t="s">
        <v>25</v>
      </c>
      <c r="W3" t="s">
        <v>26</v>
      </c>
      <c r="X3" t="s">
        <v>27</v>
      </c>
      <c r="Y3" t="s">
        <v>28</v>
      </c>
      <c r="Z3" t="s">
        <v>30</v>
      </c>
      <c r="AA3" s="2">
        <v>43466</v>
      </c>
      <c r="AB3" t="s">
        <v>19</v>
      </c>
      <c r="AC3" t="s">
        <v>20</v>
      </c>
      <c r="AD3" t="s">
        <v>21</v>
      </c>
      <c r="AE3" t="s">
        <v>22</v>
      </c>
      <c r="AF3" t="s">
        <v>23</v>
      </c>
      <c r="AG3" t="s">
        <v>24</v>
      </c>
      <c r="AH3" t="s">
        <v>25</v>
      </c>
      <c r="AI3" t="s">
        <v>26</v>
      </c>
      <c r="AJ3" t="s">
        <v>27</v>
      </c>
      <c r="AK3" t="s">
        <v>28</v>
      </c>
      <c r="AL3" t="s">
        <v>30</v>
      </c>
      <c r="AM3" s="2">
        <v>43831</v>
      </c>
      <c r="AN3" t="s">
        <v>19</v>
      </c>
      <c r="AO3" t="s">
        <v>20</v>
      </c>
      <c r="AP3" t="s">
        <v>21</v>
      </c>
      <c r="AQ3" t="s">
        <v>22</v>
      </c>
      <c r="AR3" t="s">
        <v>23</v>
      </c>
      <c r="AS3" t="s">
        <v>24</v>
      </c>
      <c r="AT3" t="s">
        <v>25</v>
      </c>
      <c r="AU3" t="s">
        <v>26</v>
      </c>
      <c r="AV3" t="s">
        <v>27</v>
      </c>
      <c r="AW3" t="s">
        <v>28</v>
      </c>
      <c r="AX3" t="s">
        <v>30</v>
      </c>
      <c r="AY3" s="2">
        <v>44197</v>
      </c>
      <c r="AZ3" t="s">
        <v>19</v>
      </c>
      <c r="BA3" t="s">
        <v>20</v>
      </c>
      <c r="BB3" t="s">
        <v>21</v>
      </c>
      <c r="BC3" t="s">
        <v>22</v>
      </c>
      <c r="BD3" t="s">
        <v>23</v>
      </c>
      <c r="BE3" t="s">
        <v>24</v>
      </c>
      <c r="BF3" t="s">
        <v>25</v>
      </c>
      <c r="BG3" t="s">
        <v>26</v>
      </c>
      <c r="BH3" t="s">
        <v>27</v>
      </c>
      <c r="BI3" t="s">
        <v>28</v>
      </c>
      <c r="BJ3" t="s">
        <v>30</v>
      </c>
      <c r="BK3" s="2">
        <v>44562</v>
      </c>
      <c r="BL3" t="s">
        <v>19</v>
      </c>
      <c r="BM3" t="s">
        <v>20</v>
      </c>
      <c r="BN3" t="s">
        <v>21</v>
      </c>
      <c r="BO3" t="s">
        <v>22</v>
      </c>
      <c r="BP3" t="s">
        <v>23</v>
      </c>
      <c r="BQ3" t="s">
        <v>24</v>
      </c>
      <c r="BR3" t="s">
        <v>25</v>
      </c>
      <c r="BS3" t="s">
        <v>26</v>
      </c>
      <c r="BT3" t="s">
        <v>27</v>
      </c>
      <c r="BU3" t="s">
        <v>28</v>
      </c>
      <c r="BV3" t="s">
        <v>30</v>
      </c>
      <c r="BW3" s="2">
        <v>44927</v>
      </c>
      <c r="BX3" t="s">
        <v>19</v>
      </c>
      <c r="BY3" t="s">
        <v>20</v>
      </c>
      <c r="BZ3" t="s">
        <v>21</v>
      </c>
      <c r="CA3" t="s">
        <v>22</v>
      </c>
      <c r="CB3" t="s">
        <v>23</v>
      </c>
      <c r="CC3" t="s">
        <v>24</v>
      </c>
      <c r="CD3" t="s">
        <v>25</v>
      </c>
      <c r="CE3" t="s">
        <v>26</v>
      </c>
      <c r="CF3" t="s">
        <v>27</v>
      </c>
      <c r="CG3" t="s">
        <v>28</v>
      </c>
      <c r="CH3" t="s">
        <v>30</v>
      </c>
      <c r="CI3" s="2">
        <v>45292</v>
      </c>
      <c r="CJ3" t="s">
        <v>19</v>
      </c>
      <c r="CK3" t="s">
        <v>20</v>
      </c>
      <c r="CL3" t="s">
        <v>21</v>
      </c>
      <c r="CM3" t="s">
        <v>22</v>
      </c>
      <c r="CN3" t="s">
        <v>23</v>
      </c>
      <c r="CO3" t="s">
        <v>24</v>
      </c>
      <c r="CP3" t="s">
        <v>25</v>
      </c>
      <c r="CQ3" t="s">
        <v>26</v>
      </c>
      <c r="CR3" t="s">
        <v>27</v>
      </c>
      <c r="CS3" t="s">
        <v>28</v>
      </c>
      <c r="CT3" t="s">
        <v>30</v>
      </c>
      <c r="CU3" s="2">
        <v>45658</v>
      </c>
      <c r="CV3" t="s">
        <v>19</v>
      </c>
      <c r="CW3" t="s">
        <v>20</v>
      </c>
      <c r="CX3" t="s">
        <v>21</v>
      </c>
      <c r="CY3" t="s">
        <v>22</v>
      </c>
      <c r="CZ3" t="s">
        <v>23</v>
      </c>
      <c r="DA3" t="s">
        <v>24</v>
      </c>
      <c r="DB3" t="s">
        <v>25</v>
      </c>
      <c r="DC3" t="s">
        <v>26</v>
      </c>
      <c r="DD3" t="s">
        <v>27</v>
      </c>
      <c r="DE3" t="s">
        <v>28</v>
      </c>
      <c r="DF3" t="s">
        <v>30</v>
      </c>
      <c r="DG3" s="2">
        <v>46023</v>
      </c>
      <c r="DH3" t="s">
        <v>19</v>
      </c>
      <c r="DI3" t="s">
        <v>20</v>
      </c>
      <c r="DJ3" t="s">
        <v>21</v>
      </c>
      <c r="DK3" t="s">
        <v>22</v>
      </c>
      <c r="DL3" t="s">
        <v>23</v>
      </c>
      <c r="DM3" t="s">
        <v>24</v>
      </c>
      <c r="DN3" t="s">
        <v>25</v>
      </c>
      <c r="DO3" t="s">
        <v>26</v>
      </c>
      <c r="DP3" t="s">
        <v>27</v>
      </c>
      <c r="DQ3" t="s">
        <v>28</v>
      </c>
      <c r="DR3" t="s">
        <v>30</v>
      </c>
      <c r="DS3" s="4"/>
      <c r="DT3" s="4"/>
      <c r="DU3" s="4"/>
    </row>
    <row r="4" spans="3:125" ht="13.5" thickBot="1" x14ac:dyDescent="0.25">
      <c r="C4" s="176" t="s">
        <v>43</v>
      </c>
      <c r="D4" s="177"/>
      <c r="E4" s="178"/>
      <c r="F4" s="176" t="s">
        <v>44</v>
      </c>
      <c r="G4" s="177"/>
      <c r="H4" s="178"/>
      <c r="I4" s="176" t="s">
        <v>45</v>
      </c>
      <c r="J4" s="177"/>
      <c r="K4" s="178"/>
      <c r="L4" s="176" t="s">
        <v>46</v>
      </c>
      <c r="M4" s="177"/>
      <c r="N4" s="178"/>
      <c r="O4" s="179" t="s">
        <v>47</v>
      </c>
      <c r="P4" s="180"/>
      <c r="Q4" s="181"/>
      <c r="R4" s="179" t="s">
        <v>48</v>
      </c>
      <c r="S4" s="180"/>
      <c r="T4" s="181"/>
      <c r="U4" s="179" t="s">
        <v>49</v>
      </c>
      <c r="V4" s="180"/>
      <c r="W4" s="181"/>
      <c r="X4" s="179" t="s">
        <v>50</v>
      </c>
      <c r="Y4" s="180"/>
      <c r="Z4" s="181"/>
      <c r="AA4" s="176" t="s">
        <v>31</v>
      </c>
      <c r="AB4" s="177"/>
      <c r="AC4" s="178"/>
      <c r="AD4" s="176" t="s">
        <v>32</v>
      </c>
      <c r="AE4" s="177"/>
      <c r="AF4" s="178"/>
      <c r="AG4" s="176" t="s">
        <v>33</v>
      </c>
      <c r="AH4" s="177"/>
      <c r="AI4" s="178"/>
      <c r="AJ4" s="176" t="s">
        <v>34</v>
      </c>
      <c r="AK4" s="177"/>
      <c r="AL4" s="178"/>
      <c r="AM4" s="179" t="s">
        <v>35</v>
      </c>
      <c r="AN4" s="180"/>
      <c r="AO4" s="181"/>
      <c r="AP4" s="179" t="s">
        <v>36</v>
      </c>
      <c r="AQ4" s="180"/>
      <c r="AR4" s="181"/>
      <c r="AS4" s="179" t="s">
        <v>37</v>
      </c>
      <c r="AT4" s="180"/>
      <c r="AU4" s="181"/>
      <c r="AV4" s="179" t="s">
        <v>38</v>
      </c>
      <c r="AW4" s="180"/>
      <c r="AX4" s="181"/>
      <c r="AY4" s="176" t="s">
        <v>39</v>
      </c>
      <c r="AZ4" s="177"/>
      <c r="BA4" s="178"/>
      <c r="BB4" s="176" t="s">
        <v>40</v>
      </c>
      <c r="BC4" s="177"/>
      <c r="BD4" s="178"/>
      <c r="BE4" s="176" t="s">
        <v>41</v>
      </c>
      <c r="BF4" s="177"/>
      <c r="BG4" s="178"/>
      <c r="BH4" s="176" t="s">
        <v>42</v>
      </c>
      <c r="BI4" s="177"/>
      <c r="BJ4" s="178"/>
      <c r="BK4" s="176" t="s">
        <v>56</v>
      </c>
      <c r="BL4" s="177"/>
      <c r="BM4" s="178"/>
      <c r="BN4" s="176" t="s">
        <v>57</v>
      </c>
      <c r="BO4" s="177"/>
      <c r="BP4" s="178"/>
      <c r="BQ4" s="176" t="s">
        <v>58</v>
      </c>
      <c r="BR4" s="177"/>
      <c r="BS4" s="178"/>
      <c r="BT4" s="176" t="s">
        <v>59</v>
      </c>
      <c r="BU4" s="177"/>
      <c r="BV4" s="178"/>
      <c r="BW4" s="179" t="s">
        <v>60</v>
      </c>
      <c r="BX4" s="180"/>
      <c r="BY4" s="181"/>
      <c r="BZ4" s="179" t="s">
        <v>61</v>
      </c>
      <c r="CA4" s="180"/>
      <c r="CB4" s="181"/>
      <c r="CC4" s="179" t="s">
        <v>62</v>
      </c>
      <c r="CD4" s="180"/>
      <c r="CE4" s="181"/>
      <c r="CF4" s="179" t="s">
        <v>63</v>
      </c>
      <c r="CG4" s="180"/>
      <c r="CH4" s="181"/>
      <c r="CI4" s="176" t="s">
        <v>64</v>
      </c>
      <c r="CJ4" s="177"/>
      <c r="CK4" s="178"/>
      <c r="CL4" s="176" t="s">
        <v>65</v>
      </c>
      <c r="CM4" s="177"/>
      <c r="CN4" s="178"/>
      <c r="CO4" s="176" t="s">
        <v>66</v>
      </c>
      <c r="CP4" s="177"/>
      <c r="CQ4" s="178"/>
      <c r="CR4" s="176" t="s">
        <v>67</v>
      </c>
      <c r="CS4" s="177"/>
      <c r="CT4" s="178"/>
      <c r="CU4" s="179" t="s">
        <v>68</v>
      </c>
      <c r="CV4" s="180"/>
      <c r="CW4" s="181"/>
      <c r="CX4" s="179" t="s">
        <v>69</v>
      </c>
      <c r="CY4" s="180"/>
      <c r="CZ4" s="181"/>
      <c r="DA4" s="179" t="s">
        <v>70</v>
      </c>
      <c r="DB4" s="180"/>
      <c r="DC4" s="181"/>
      <c r="DD4" s="179" t="s">
        <v>71</v>
      </c>
      <c r="DE4" s="180"/>
      <c r="DF4" s="181"/>
      <c r="DG4" s="176" t="s">
        <v>129</v>
      </c>
      <c r="DH4" s="177"/>
      <c r="DI4" s="178"/>
      <c r="DJ4" s="176" t="s">
        <v>130</v>
      </c>
      <c r="DK4" s="177"/>
      <c r="DL4" s="178"/>
      <c r="DM4" s="176" t="s">
        <v>131</v>
      </c>
      <c r="DN4" s="177"/>
      <c r="DO4" s="178"/>
      <c r="DP4" s="176" t="s">
        <v>132</v>
      </c>
      <c r="DQ4" s="177"/>
      <c r="DR4" s="178"/>
      <c r="DS4" s="5"/>
      <c r="DT4" s="5"/>
      <c r="DU4" s="5"/>
    </row>
    <row r="6" spans="3:125" ht="13.5" thickBot="1" x14ac:dyDescent="0.25"/>
    <row r="7" spans="3:125" ht="13.5" thickBot="1" x14ac:dyDescent="0.25">
      <c r="C7" s="176" t="s">
        <v>18</v>
      </c>
      <c r="D7" s="177"/>
      <c r="E7" s="177"/>
      <c r="F7" s="177"/>
      <c r="G7" s="177"/>
      <c r="H7" s="177"/>
      <c r="I7" s="177"/>
      <c r="J7" s="177"/>
      <c r="K7" s="177"/>
      <c r="L7" s="177"/>
      <c r="M7" s="177"/>
      <c r="N7" s="177"/>
      <c r="O7" s="177"/>
      <c r="P7" s="177"/>
      <c r="Q7" s="177"/>
      <c r="R7" s="177"/>
      <c r="S7" s="177"/>
      <c r="T7" s="177"/>
      <c r="U7" s="177"/>
      <c r="V7" s="177"/>
      <c r="W7" s="177"/>
      <c r="X7" s="177"/>
      <c r="Y7" s="177"/>
      <c r="Z7" s="178"/>
      <c r="AA7" s="176" t="s">
        <v>53</v>
      </c>
      <c r="AB7" s="177"/>
      <c r="AC7" s="177"/>
      <c r="AD7" s="177"/>
      <c r="AE7" s="177"/>
      <c r="AF7" s="177"/>
      <c r="AG7" s="177"/>
      <c r="AH7" s="177"/>
      <c r="AI7" s="177"/>
      <c r="AJ7" s="177"/>
      <c r="AK7" s="177"/>
      <c r="AL7" s="178"/>
      <c r="AM7" s="176" t="s">
        <v>54</v>
      </c>
      <c r="AN7" s="177"/>
      <c r="AO7" s="177"/>
      <c r="AP7" s="177"/>
      <c r="AQ7" s="177"/>
      <c r="AR7" s="177"/>
      <c r="AS7" s="177"/>
      <c r="AT7" s="177"/>
      <c r="AU7" s="177"/>
      <c r="AV7" s="177"/>
      <c r="AW7" s="177"/>
      <c r="AX7" s="178"/>
      <c r="AY7" s="176" t="s">
        <v>55</v>
      </c>
      <c r="AZ7" s="177"/>
      <c r="BA7" s="177"/>
      <c r="BB7" s="177"/>
      <c r="BC7" s="177"/>
      <c r="BD7" s="177"/>
      <c r="BE7" s="177"/>
      <c r="BF7" s="177"/>
      <c r="BG7" s="177"/>
      <c r="BH7" s="177"/>
      <c r="BI7" s="177"/>
      <c r="BJ7" s="178"/>
      <c r="BK7" s="176" t="s">
        <v>72</v>
      </c>
      <c r="BL7" s="177"/>
      <c r="BM7" s="177"/>
      <c r="BN7" s="177"/>
      <c r="BO7" s="177"/>
      <c r="BP7" s="177"/>
      <c r="BQ7" s="177"/>
      <c r="BR7" s="177"/>
      <c r="BS7" s="177"/>
      <c r="BT7" s="177"/>
      <c r="BU7" s="177"/>
      <c r="BV7" s="178"/>
      <c r="BW7" s="176" t="s">
        <v>73</v>
      </c>
      <c r="BX7" s="177"/>
      <c r="BY7" s="177"/>
      <c r="BZ7" s="177"/>
      <c r="CA7" s="177"/>
      <c r="CB7" s="177"/>
      <c r="CC7" s="177"/>
      <c r="CD7" s="177"/>
      <c r="CE7" s="177"/>
      <c r="CF7" s="177"/>
      <c r="CG7" s="177"/>
      <c r="CH7" s="178"/>
      <c r="CI7" s="176" t="s">
        <v>74</v>
      </c>
      <c r="CJ7" s="177"/>
      <c r="CK7" s="177"/>
      <c r="CL7" s="177"/>
      <c r="CM7" s="177"/>
      <c r="CN7" s="177"/>
      <c r="CO7" s="177"/>
      <c r="CP7" s="177"/>
      <c r="CQ7" s="177"/>
      <c r="CR7" s="177"/>
      <c r="CS7" s="177"/>
      <c r="CT7" s="178"/>
      <c r="CU7" s="176" t="s">
        <v>75</v>
      </c>
      <c r="CV7" s="177"/>
      <c r="CW7" s="177"/>
      <c r="CX7" s="177"/>
      <c r="CY7" s="177"/>
      <c r="CZ7" s="177"/>
      <c r="DA7" s="177"/>
      <c r="DB7" s="177"/>
      <c r="DC7" s="177"/>
      <c r="DD7" s="177"/>
      <c r="DE7" s="177"/>
      <c r="DF7" s="178"/>
      <c r="DG7" s="176" t="s">
        <v>76</v>
      </c>
      <c r="DH7" s="177"/>
      <c r="DI7" s="177"/>
      <c r="DJ7" s="177"/>
      <c r="DK7" s="177"/>
      <c r="DL7" s="177"/>
      <c r="DM7" s="177"/>
      <c r="DN7" s="177"/>
      <c r="DO7" s="177"/>
      <c r="DP7" s="177"/>
      <c r="DQ7" s="177"/>
      <c r="DR7" s="178"/>
    </row>
    <row r="8" spans="3:125" ht="13.5" thickBot="1" x14ac:dyDescent="0.25"/>
    <row r="9" spans="3:125" ht="13.5" thickBot="1" x14ac:dyDescent="0.25">
      <c r="F9" s="176" t="s">
        <v>29</v>
      </c>
      <c r="G9" s="177"/>
      <c r="H9" s="177"/>
      <c r="I9" s="177"/>
      <c r="J9" s="177"/>
      <c r="K9" s="177"/>
      <c r="L9" s="177"/>
      <c r="M9" s="177"/>
      <c r="N9" s="177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77"/>
      <c r="Z9" s="177"/>
      <c r="AA9" s="177"/>
      <c r="AB9" s="177"/>
      <c r="AC9" s="178"/>
      <c r="AD9" s="176" t="s">
        <v>53</v>
      </c>
      <c r="AE9" s="177"/>
      <c r="AF9" s="177"/>
      <c r="AG9" s="177"/>
      <c r="AH9" s="177"/>
      <c r="AI9" s="177"/>
      <c r="AJ9" s="177"/>
      <c r="AK9" s="177"/>
      <c r="AL9" s="177"/>
      <c r="AM9" s="177"/>
      <c r="AN9" s="177"/>
      <c r="AO9" s="178"/>
      <c r="AP9" s="176" t="s">
        <v>54</v>
      </c>
      <c r="AQ9" s="177"/>
      <c r="AR9" s="177"/>
      <c r="AS9" s="177"/>
      <c r="AT9" s="177"/>
      <c r="AU9" s="177"/>
      <c r="AV9" s="177"/>
      <c r="AW9" s="177"/>
      <c r="AX9" s="177"/>
      <c r="AY9" s="177"/>
      <c r="AZ9" s="177"/>
      <c r="BA9" s="178"/>
      <c r="BB9" s="176" t="s">
        <v>55</v>
      </c>
      <c r="BC9" s="177"/>
      <c r="BD9" s="177"/>
      <c r="BE9" s="177"/>
      <c r="BF9" s="177"/>
      <c r="BG9" s="177"/>
      <c r="BH9" s="177"/>
      <c r="BI9" s="177"/>
      <c r="BJ9" s="177"/>
      <c r="BK9" s="177"/>
      <c r="BL9" s="177"/>
      <c r="BM9" s="178"/>
      <c r="BN9" s="176" t="s">
        <v>72</v>
      </c>
      <c r="BO9" s="177"/>
      <c r="BP9" s="177"/>
      <c r="BQ9" s="177"/>
      <c r="BR9" s="177"/>
      <c r="BS9" s="177"/>
      <c r="BT9" s="177"/>
      <c r="BU9" s="177"/>
      <c r="BV9" s="177"/>
      <c r="BW9" s="177"/>
      <c r="BX9" s="177"/>
      <c r="BY9" s="178"/>
      <c r="BZ9" s="176" t="s">
        <v>73</v>
      </c>
      <c r="CA9" s="177"/>
      <c r="CB9" s="177"/>
      <c r="CC9" s="177"/>
      <c r="CD9" s="177"/>
      <c r="CE9" s="177"/>
      <c r="CF9" s="177"/>
      <c r="CG9" s="177"/>
      <c r="CH9" s="177"/>
      <c r="CI9" s="177"/>
      <c r="CJ9" s="177"/>
      <c r="CK9" s="178"/>
      <c r="CL9" s="176" t="s">
        <v>74</v>
      </c>
      <c r="CM9" s="177"/>
      <c r="CN9" s="177"/>
      <c r="CO9" s="177"/>
      <c r="CP9" s="177"/>
      <c r="CQ9" s="177"/>
      <c r="CR9" s="177"/>
      <c r="CS9" s="177"/>
      <c r="CT9" s="177"/>
      <c r="CU9" s="177"/>
      <c r="CV9" s="177"/>
      <c r="CW9" s="178"/>
      <c r="CX9" s="176" t="s">
        <v>75</v>
      </c>
      <c r="CY9" s="177"/>
      <c r="CZ9" s="177"/>
      <c r="DA9" s="177"/>
      <c r="DB9" s="177"/>
      <c r="DC9" s="177"/>
      <c r="DD9" s="177"/>
      <c r="DE9" s="177"/>
      <c r="DF9" s="177"/>
      <c r="DG9" s="177"/>
      <c r="DH9" s="177"/>
      <c r="DI9" s="178"/>
      <c r="DJ9" s="176" t="s">
        <v>76</v>
      </c>
      <c r="DK9" s="177"/>
      <c r="DL9" s="177"/>
      <c r="DM9" s="177"/>
      <c r="DN9" s="177"/>
      <c r="DO9" s="177"/>
      <c r="DP9" s="177"/>
      <c r="DQ9" s="177"/>
      <c r="DR9" s="177"/>
      <c r="DS9" s="177"/>
      <c r="DT9" s="177"/>
      <c r="DU9" s="178"/>
    </row>
    <row r="12" spans="3:125" ht="13.5" thickBot="1" x14ac:dyDescent="0.25"/>
    <row r="13" spans="3:125" ht="13.5" thickBot="1" x14ac:dyDescent="0.25">
      <c r="C13" s="3" t="s">
        <v>18</v>
      </c>
      <c r="D13" s="3"/>
      <c r="E13" s="3"/>
      <c r="F13" s="9" t="s">
        <v>51</v>
      </c>
      <c r="G13" s="9" t="s">
        <v>51</v>
      </c>
      <c r="H13" s="9" t="s">
        <v>51</v>
      </c>
      <c r="I13" s="9" t="s">
        <v>51</v>
      </c>
      <c r="J13" s="9" t="s">
        <v>51</v>
      </c>
      <c r="K13" s="9" t="s">
        <v>51</v>
      </c>
      <c r="L13" s="9" t="s">
        <v>51</v>
      </c>
      <c r="M13" s="9" t="s">
        <v>51</v>
      </c>
      <c r="N13" s="9" t="s">
        <v>51</v>
      </c>
      <c r="O13" s="9" t="s">
        <v>51</v>
      </c>
      <c r="P13" s="9" t="s">
        <v>51</v>
      </c>
      <c r="Q13" s="9" t="s">
        <v>51</v>
      </c>
      <c r="R13" s="9" t="s">
        <v>51</v>
      </c>
      <c r="S13" s="9" t="s">
        <v>51</v>
      </c>
      <c r="T13" s="9" t="s">
        <v>51</v>
      </c>
      <c r="U13" s="9" t="s">
        <v>51</v>
      </c>
      <c r="V13" s="9" t="s">
        <v>51</v>
      </c>
      <c r="W13" s="9" t="s">
        <v>51</v>
      </c>
      <c r="X13" s="9" t="s">
        <v>51</v>
      </c>
      <c r="Y13" s="9" t="s">
        <v>51</v>
      </c>
      <c r="Z13" s="9" t="s">
        <v>51</v>
      </c>
      <c r="AA13" s="182" t="s">
        <v>52</v>
      </c>
      <c r="AB13" s="183"/>
      <c r="AC13" s="184"/>
      <c r="AD13" s="182" t="s">
        <v>52</v>
      </c>
      <c r="AE13" s="183"/>
      <c r="AF13" s="184"/>
      <c r="AG13" s="182" t="s">
        <v>52</v>
      </c>
      <c r="AH13" s="183"/>
      <c r="AI13" s="184"/>
      <c r="AJ13" s="182" t="s">
        <v>52</v>
      </c>
      <c r="AK13" s="183"/>
      <c r="AL13" s="184"/>
      <c r="AM13" s="182" t="s">
        <v>52</v>
      </c>
      <c r="AN13" s="183"/>
      <c r="AO13" s="184"/>
      <c r="AP13" s="182" t="s">
        <v>52</v>
      </c>
      <c r="AQ13" s="183"/>
      <c r="AR13" s="184"/>
      <c r="AS13" s="182" t="s">
        <v>52</v>
      </c>
      <c r="AT13" s="183"/>
      <c r="AU13" s="184"/>
      <c r="AV13" s="182" t="s">
        <v>52</v>
      </c>
      <c r="AW13" s="183"/>
      <c r="AX13" s="184"/>
      <c r="AY13" s="182" t="s">
        <v>52</v>
      </c>
      <c r="AZ13" s="183"/>
      <c r="BA13" s="184"/>
      <c r="BB13" s="182" t="s">
        <v>52</v>
      </c>
      <c r="BC13" s="183"/>
      <c r="BD13" s="184"/>
      <c r="BE13" s="182" t="s">
        <v>52</v>
      </c>
      <c r="BF13" s="183"/>
      <c r="BG13" s="184"/>
      <c r="BH13" s="182" t="s">
        <v>52</v>
      </c>
      <c r="BI13" s="183"/>
      <c r="BJ13" s="184"/>
      <c r="BK13" s="182" t="s">
        <v>52</v>
      </c>
      <c r="BL13" s="183"/>
      <c r="BM13" s="184"/>
      <c r="BN13" s="182" t="s">
        <v>52</v>
      </c>
      <c r="BO13" s="183"/>
      <c r="BP13" s="184"/>
      <c r="BQ13" s="182" t="s">
        <v>52</v>
      </c>
      <c r="BR13" s="183"/>
      <c r="BS13" s="184"/>
      <c r="BT13" s="182" t="s">
        <v>52</v>
      </c>
      <c r="BU13" s="183"/>
      <c r="BV13" s="184"/>
      <c r="BW13" s="182" t="s">
        <v>52</v>
      </c>
      <c r="BX13" s="183"/>
      <c r="BY13" s="184"/>
      <c r="BZ13" s="182" t="s">
        <v>52</v>
      </c>
      <c r="CA13" s="183"/>
      <c r="CB13" s="184"/>
      <c r="CC13" s="182" t="s">
        <v>52</v>
      </c>
      <c r="CD13" s="183"/>
      <c r="CE13" s="184"/>
      <c r="CF13" s="182" t="s">
        <v>52</v>
      </c>
      <c r="CG13" s="183"/>
      <c r="CH13" s="184"/>
      <c r="CI13" s="182" t="s">
        <v>52</v>
      </c>
      <c r="CJ13" s="183"/>
      <c r="CK13" s="184"/>
      <c r="CL13" s="182" t="s">
        <v>52</v>
      </c>
      <c r="CM13" s="183"/>
      <c r="CN13" s="184"/>
      <c r="CO13" s="182" t="s">
        <v>52</v>
      </c>
      <c r="CP13" s="183"/>
      <c r="CQ13" s="184"/>
      <c r="CR13" s="182" t="s">
        <v>52</v>
      </c>
      <c r="CS13" s="183"/>
      <c r="CT13" s="184"/>
      <c r="CU13" s="182" t="s">
        <v>52</v>
      </c>
      <c r="CV13" s="183"/>
      <c r="CW13" s="184"/>
      <c r="CX13" s="182" t="s">
        <v>52</v>
      </c>
      <c r="CY13" s="183"/>
      <c r="CZ13" s="184"/>
      <c r="DA13" s="182" t="s">
        <v>52</v>
      </c>
      <c r="DB13" s="183"/>
      <c r="DC13" s="184"/>
      <c r="DD13" s="182" t="s">
        <v>52</v>
      </c>
      <c r="DE13" s="183"/>
      <c r="DF13" s="184"/>
      <c r="DG13" s="182" t="s">
        <v>52</v>
      </c>
      <c r="DH13" s="183"/>
      <c r="DI13" s="184"/>
      <c r="DJ13" s="182" t="s">
        <v>52</v>
      </c>
      <c r="DK13" s="183"/>
      <c r="DL13" s="184"/>
      <c r="DM13" s="182" t="s">
        <v>52</v>
      </c>
      <c r="DN13" s="183"/>
      <c r="DO13" s="184"/>
      <c r="DP13" s="182" t="s">
        <v>52</v>
      </c>
      <c r="DQ13" s="183"/>
      <c r="DR13" s="184"/>
      <c r="DS13" s="182" t="s">
        <v>52</v>
      </c>
      <c r="DT13" s="183"/>
      <c r="DU13" s="184"/>
    </row>
    <row r="15" spans="3:125" x14ac:dyDescent="0.2">
      <c r="F15" s="6" t="s">
        <v>80</v>
      </c>
      <c r="AA15" s="6" t="s">
        <v>81</v>
      </c>
    </row>
    <row r="18" spans="3:3" x14ac:dyDescent="0.2">
      <c r="C18" t="s">
        <v>575</v>
      </c>
    </row>
  </sheetData>
  <mergeCells count="91">
    <mergeCell ref="DG13:DI13"/>
    <mergeCell ref="DG7:DR7"/>
    <mergeCell ref="DJ9:DU9"/>
    <mergeCell ref="DJ13:DL13"/>
    <mergeCell ref="DM13:DO13"/>
    <mergeCell ref="DP13:DR13"/>
    <mergeCell ref="DS13:DU13"/>
    <mergeCell ref="DD13:DF13"/>
    <mergeCell ref="BW13:BY13"/>
    <mergeCell ref="BZ13:CB13"/>
    <mergeCell ref="CC13:CE13"/>
    <mergeCell ref="CF13:CH13"/>
    <mergeCell ref="CI13:CK13"/>
    <mergeCell ref="CL13:CN13"/>
    <mergeCell ref="CO13:CQ13"/>
    <mergeCell ref="CR13:CT13"/>
    <mergeCell ref="CU13:CW13"/>
    <mergeCell ref="CX13:CZ13"/>
    <mergeCell ref="DA13:DC13"/>
    <mergeCell ref="BW7:CH7"/>
    <mergeCell ref="CI7:CT7"/>
    <mergeCell ref="CU7:DF7"/>
    <mergeCell ref="BN9:BY9"/>
    <mergeCell ref="BZ9:CK9"/>
    <mergeCell ref="CL9:CW9"/>
    <mergeCell ref="CX9:DI9"/>
    <mergeCell ref="DM4:DO4"/>
    <mergeCell ref="DP4:DR4"/>
    <mergeCell ref="CO4:CQ4"/>
    <mergeCell ref="CR4:CT4"/>
    <mergeCell ref="CU4:CW4"/>
    <mergeCell ref="CX4:CZ4"/>
    <mergeCell ref="DA4:DC4"/>
    <mergeCell ref="DD4:DF4"/>
    <mergeCell ref="CC4:CE4"/>
    <mergeCell ref="CF4:CH4"/>
    <mergeCell ref="CI4:CK4"/>
    <mergeCell ref="DG4:DI4"/>
    <mergeCell ref="DJ4:DL4"/>
    <mergeCell ref="CL4:CN4"/>
    <mergeCell ref="BE13:BG13"/>
    <mergeCell ref="BH13:BJ13"/>
    <mergeCell ref="BK13:BM13"/>
    <mergeCell ref="BN4:BP4"/>
    <mergeCell ref="BQ4:BS4"/>
    <mergeCell ref="BE4:BG4"/>
    <mergeCell ref="BH4:BJ4"/>
    <mergeCell ref="BT4:BV4"/>
    <mergeCell ref="BK7:BV7"/>
    <mergeCell ref="BN13:BP13"/>
    <mergeCell ref="BQ13:BS13"/>
    <mergeCell ref="BT13:BV13"/>
    <mergeCell ref="BK4:BM4"/>
    <mergeCell ref="BW4:BY4"/>
    <mergeCell ref="BZ4:CB4"/>
    <mergeCell ref="AA13:AC13"/>
    <mergeCell ref="AD13:AF13"/>
    <mergeCell ref="AG13:AI13"/>
    <mergeCell ref="AJ13:AL13"/>
    <mergeCell ref="AM13:AO13"/>
    <mergeCell ref="AY7:BJ7"/>
    <mergeCell ref="AD9:AO9"/>
    <mergeCell ref="AP9:BA9"/>
    <mergeCell ref="BB9:BM9"/>
    <mergeCell ref="BB13:BD13"/>
    <mergeCell ref="AP13:AR13"/>
    <mergeCell ref="AS13:AU13"/>
    <mergeCell ref="AV13:AX13"/>
    <mergeCell ref="AY13:BA13"/>
    <mergeCell ref="F9:AC9"/>
    <mergeCell ref="C4:E4"/>
    <mergeCell ref="F4:H4"/>
    <mergeCell ref="I4:K4"/>
    <mergeCell ref="L4:N4"/>
    <mergeCell ref="O4:Q4"/>
    <mergeCell ref="BB4:BD4"/>
    <mergeCell ref="C7:Z7"/>
    <mergeCell ref="AA4:AC4"/>
    <mergeCell ref="AD4:AF4"/>
    <mergeCell ref="AG4:AI4"/>
    <mergeCell ref="AJ4:AL4"/>
    <mergeCell ref="R4:T4"/>
    <mergeCell ref="U4:W4"/>
    <mergeCell ref="X4:Z4"/>
    <mergeCell ref="AA7:AL7"/>
    <mergeCell ref="AM4:AO4"/>
    <mergeCell ref="AP4:AR4"/>
    <mergeCell ref="AS4:AU4"/>
    <mergeCell ref="AV4:AX4"/>
    <mergeCell ref="AY4:BA4"/>
    <mergeCell ref="AM7:AX7"/>
  </mergeCells>
  <pageMargins left="0.70866141732283472" right="0.70866141732283472" top="0.74803149606299213" bottom="0.74803149606299213" header="0.31496062992125984" footer="0.31496062992125984"/>
  <pageSetup paperSize="9" scale="3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0"/>
  <sheetViews>
    <sheetView zoomScaleNormal="100" workbookViewId="0">
      <selection activeCell="D25" sqref="D25"/>
    </sheetView>
  </sheetViews>
  <sheetFormatPr defaultColWidth="11.42578125" defaultRowHeight="12.75" x14ac:dyDescent="0.2"/>
  <cols>
    <col min="1" max="1" width="19.42578125" bestFit="1" customWidth="1"/>
    <col min="2" max="2" width="26.85546875" bestFit="1" customWidth="1"/>
    <col min="3" max="3" width="32" bestFit="1" customWidth="1"/>
    <col min="4" max="4" width="45.140625" bestFit="1" customWidth="1"/>
    <col min="5" max="5" width="13.5703125" bestFit="1" customWidth="1"/>
  </cols>
  <sheetData>
    <row r="1" spans="1:5" x14ac:dyDescent="0.2">
      <c r="B1" s="13" t="s">
        <v>128</v>
      </c>
    </row>
    <row r="2" spans="1:5" s="18" customFormat="1" x14ac:dyDescent="0.2"/>
    <row r="3" spans="1:5" x14ac:dyDescent="0.2">
      <c r="A3" s="16" t="s">
        <v>120</v>
      </c>
      <c r="B3" s="17"/>
    </row>
    <row r="4" spans="1:5" s="11" customFormat="1" x14ac:dyDescent="0.2">
      <c r="A4" s="11" t="s">
        <v>97</v>
      </c>
      <c r="B4" s="11" t="s">
        <v>96</v>
      </c>
      <c r="C4" s="11" t="s">
        <v>98</v>
      </c>
      <c r="D4" s="11" t="s">
        <v>99</v>
      </c>
      <c r="E4" s="11" t="s">
        <v>100</v>
      </c>
    </row>
    <row r="5" spans="1:5" x14ac:dyDescent="0.2">
      <c r="A5" t="s">
        <v>93</v>
      </c>
      <c r="B5" t="s">
        <v>84</v>
      </c>
      <c r="C5" t="s">
        <v>86</v>
      </c>
      <c r="D5" t="s">
        <v>90</v>
      </c>
      <c r="E5" t="s">
        <v>101</v>
      </c>
    </row>
    <row r="6" spans="1:5" x14ac:dyDescent="0.2">
      <c r="A6" t="s">
        <v>422</v>
      </c>
      <c r="B6" t="s">
        <v>84</v>
      </c>
      <c r="C6" t="s">
        <v>87</v>
      </c>
      <c r="D6" t="s">
        <v>90</v>
      </c>
      <c r="E6" t="s">
        <v>101</v>
      </c>
    </row>
    <row r="7" spans="1:5" x14ac:dyDescent="0.2">
      <c r="A7" t="s">
        <v>85</v>
      </c>
      <c r="B7" t="s">
        <v>94</v>
      </c>
      <c r="C7" t="s">
        <v>88</v>
      </c>
      <c r="D7" t="s">
        <v>91</v>
      </c>
      <c r="E7" t="s">
        <v>133</v>
      </c>
    </row>
    <row r="8" spans="1:5" x14ac:dyDescent="0.2">
      <c r="A8" t="s">
        <v>95</v>
      </c>
      <c r="B8" t="s">
        <v>94</v>
      </c>
      <c r="C8" t="s">
        <v>89</v>
      </c>
      <c r="D8" t="s">
        <v>92</v>
      </c>
      <c r="E8" t="s">
        <v>133</v>
      </c>
    </row>
    <row r="11" spans="1:5" x14ac:dyDescent="0.2">
      <c r="A11" s="16" t="s">
        <v>121</v>
      </c>
      <c r="B11" s="16"/>
      <c r="C11" s="18"/>
    </row>
    <row r="12" spans="1:5" s="11" customFormat="1" x14ac:dyDescent="0.2">
      <c r="A12" s="11" t="s">
        <v>110</v>
      </c>
      <c r="B12" s="11" t="s">
        <v>109</v>
      </c>
      <c r="C12" s="11" t="s">
        <v>100</v>
      </c>
      <c r="D12" s="33" t="s">
        <v>112</v>
      </c>
    </row>
    <row r="13" spans="1:5" x14ac:dyDescent="0.2">
      <c r="A13" t="s">
        <v>576</v>
      </c>
      <c r="B13" t="s">
        <v>108</v>
      </c>
      <c r="C13" t="s">
        <v>134</v>
      </c>
      <c r="D13" s="22" t="s">
        <v>111</v>
      </c>
    </row>
    <row r="14" spans="1:5" x14ac:dyDescent="0.2">
      <c r="A14" t="s">
        <v>103</v>
      </c>
      <c r="B14" t="s">
        <v>108</v>
      </c>
      <c r="C14" t="s">
        <v>134</v>
      </c>
      <c r="D14" s="22" t="s">
        <v>111</v>
      </c>
    </row>
    <row r="15" spans="1:5" x14ac:dyDescent="0.2">
      <c r="A15" t="s">
        <v>104</v>
      </c>
      <c r="B15" t="s">
        <v>108</v>
      </c>
      <c r="C15" t="s">
        <v>134</v>
      </c>
      <c r="D15" s="22" t="s">
        <v>111</v>
      </c>
    </row>
    <row r="16" spans="1:5" x14ac:dyDescent="0.2">
      <c r="A16" t="s">
        <v>105</v>
      </c>
      <c r="B16" t="s">
        <v>108</v>
      </c>
      <c r="C16" t="s">
        <v>134</v>
      </c>
      <c r="D16" s="22" t="s">
        <v>111</v>
      </c>
    </row>
    <row r="17" spans="1:4" x14ac:dyDescent="0.2">
      <c r="A17" t="s">
        <v>577</v>
      </c>
      <c r="B17" t="s">
        <v>108</v>
      </c>
      <c r="C17" t="s">
        <v>134</v>
      </c>
      <c r="D17" s="22" t="s">
        <v>111</v>
      </c>
    </row>
    <row r="18" spans="1:4" x14ac:dyDescent="0.2">
      <c r="A18" t="s">
        <v>107</v>
      </c>
      <c r="B18" t="s">
        <v>108</v>
      </c>
      <c r="C18" t="s">
        <v>134</v>
      </c>
      <c r="D18" s="22" t="s">
        <v>111</v>
      </c>
    </row>
    <row r="19" spans="1:4" x14ac:dyDescent="0.2">
      <c r="A19" s="21" t="s">
        <v>136</v>
      </c>
    </row>
    <row r="21" spans="1:4" x14ac:dyDescent="0.2">
      <c r="A21" s="16" t="s">
        <v>135</v>
      </c>
      <c r="B21" s="17"/>
    </row>
    <row r="22" spans="1:4" x14ac:dyDescent="0.2">
      <c r="A22" t="s">
        <v>113</v>
      </c>
    </row>
    <row r="23" spans="1:4" x14ac:dyDescent="0.2">
      <c r="A23" t="s">
        <v>114</v>
      </c>
    </row>
    <row r="24" spans="1:4" x14ac:dyDescent="0.2">
      <c r="A24" t="s">
        <v>115</v>
      </c>
    </row>
    <row r="25" spans="1:4" x14ac:dyDescent="0.2">
      <c r="A25" s="21" t="s">
        <v>136</v>
      </c>
    </row>
    <row r="27" spans="1:4" x14ac:dyDescent="0.2">
      <c r="A27" s="17" t="s">
        <v>122</v>
      </c>
      <c r="B27" s="17"/>
    </row>
    <row r="28" spans="1:4" x14ac:dyDescent="0.2">
      <c r="A28" t="s">
        <v>118</v>
      </c>
    </row>
    <row r="29" spans="1:4" x14ac:dyDescent="0.2">
      <c r="A29" t="s">
        <v>117</v>
      </c>
    </row>
    <row r="30" spans="1:4" x14ac:dyDescent="0.2">
      <c r="A30" t="s">
        <v>116</v>
      </c>
    </row>
    <row r="31" spans="1:4" x14ac:dyDescent="0.2">
      <c r="A31" t="s">
        <v>119</v>
      </c>
    </row>
    <row r="32" spans="1:4" x14ac:dyDescent="0.2">
      <c r="A32" s="21" t="s">
        <v>136</v>
      </c>
    </row>
    <row r="39" spans="5:6" x14ac:dyDescent="0.2">
      <c r="E39">
        <v>110</v>
      </c>
      <c r="F39">
        <f>+E39+F40</f>
        <v>108</v>
      </c>
    </row>
    <row r="40" spans="5:6" x14ac:dyDescent="0.2">
      <c r="F40">
        <v>-2</v>
      </c>
    </row>
  </sheetData>
  <pageMargins left="0.70866141732283472" right="0.70866141732283472" top="0.74803149606299213" bottom="0.74803149606299213" header="0.31496062992125984" footer="0.31496062992125984"/>
  <pageSetup paperSize="9" scale="97" orientation="landscape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31"/>
  <sheetViews>
    <sheetView topLeftCell="A2" zoomScale="90" zoomScaleNormal="90" workbookViewId="0">
      <selection activeCell="K18" sqref="K18"/>
    </sheetView>
  </sheetViews>
  <sheetFormatPr defaultColWidth="11.42578125" defaultRowHeight="12.75" x14ac:dyDescent="0.2"/>
  <cols>
    <col min="9" max="9" width="27.85546875" bestFit="1" customWidth="1"/>
    <col min="74" max="74" width="11.5703125" bestFit="1" customWidth="1"/>
    <col min="86" max="86" width="11.42578125" bestFit="1" customWidth="1"/>
  </cols>
  <sheetData>
    <row r="1" spans="1:86" ht="74.45" customHeight="1" x14ac:dyDescent="0.2">
      <c r="I1" s="185" t="s">
        <v>580</v>
      </c>
      <c r="J1" s="185"/>
      <c r="K1" s="185"/>
      <c r="L1" s="185"/>
      <c r="M1" s="185"/>
      <c r="N1" s="185"/>
      <c r="O1" s="185"/>
      <c r="P1" s="185"/>
    </row>
    <row r="2" spans="1:86" ht="72" x14ac:dyDescent="0.2">
      <c r="A2" s="91" t="s">
        <v>451</v>
      </c>
      <c r="B2" s="92" t="s">
        <v>452</v>
      </c>
      <c r="C2" s="92" t="s">
        <v>137</v>
      </c>
      <c r="D2" s="92" t="s">
        <v>126</v>
      </c>
      <c r="E2" s="92" t="s">
        <v>453</v>
      </c>
      <c r="F2" s="93" t="s">
        <v>454</v>
      </c>
      <c r="G2" s="91" t="s">
        <v>455</v>
      </c>
      <c r="H2" s="91" t="s">
        <v>456</v>
      </c>
      <c r="I2" s="94" t="s">
        <v>457</v>
      </c>
      <c r="J2" s="95" t="s">
        <v>458</v>
      </c>
      <c r="K2" s="96" t="s">
        <v>459</v>
      </c>
      <c r="L2" s="95" t="s">
        <v>460</v>
      </c>
      <c r="M2" s="95" t="s">
        <v>461</v>
      </c>
      <c r="N2" s="95" t="s">
        <v>462</v>
      </c>
      <c r="O2" s="95" t="s">
        <v>463</v>
      </c>
      <c r="P2" s="95" t="s">
        <v>464</v>
      </c>
      <c r="Q2" s="95" t="s">
        <v>465</v>
      </c>
      <c r="R2" s="95" t="s">
        <v>466</v>
      </c>
      <c r="S2" s="95" t="s">
        <v>467</v>
      </c>
      <c r="T2" s="95" t="s">
        <v>468</v>
      </c>
      <c r="U2" s="95" t="s">
        <v>469</v>
      </c>
      <c r="V2" s="95" t="s">
        <v>470</v>
      </c>
      <c r="W2" s="95" t="s">
        <v>471</v>
      </c>
      <c r="X2" s="95" t="s">
        <v>472</v>
      </c>
      <c r="Y2" s="95" t="s">
        <v>473</v>
      </c>
      <c r="Z2" s="95" t="s">
        <v>474</v>
      </c>
      <c r="AA2" s="95" t="s">
        <v>475</v>
      </c>
      <c r="AB2" s="95" t="s">
        <v>476</v>
      </c>
      <c r="AC2" s="95" t="s">
        <v>477</v>
      </c>
      <c r="AD2" s="95" t="s">
        <v>478</v>
      </c>
      <c r="AE2" s="95" t="s">
        <v>479</v>
      </c>
      <c r="AF2" s="95" t="s">
        <v>480</v>
      </c>
      <c r="AG2" s="95" t="s">
        <v>481</v>
      </c>
      <c r="AH2" s="95" t="s">
        <v>482</v>
      </c>
      <c r="AI2" s="95" t="s">
        <v>483</v>
      </c>
      <c r="AJ2" s="95" t="s">
        <v>484</v>
      </c>
      <c r="AK2" s="95" t="s">
        <v>485</v>
      </c>
      <c r="AL2" s="95" t="s">
        <v>486</v>
      </c>
      <c r="AM2" s="95" t="s">
        <v>487</v>
      </c>
      <c r="AN2" s="95" t="s">
        <v>488</v>
      </c>
      <c r="AO2" s="95" t="s">
        <v>489</v>
      </c>
      <c r="AP2" s="95" t="s">
        <v>490</v>
      </c>
      <c r="AQ2" s="95" t="s">
        <v>491</v>
      </c>
      <c r="AR2" s="95" t="s">
        <v>492</v>
      </c>
      <c r="AS2" s="95" t="s">
        <v>493</v>
      </c>
      <c r="AT2" s="95" t="s">
        <v>494</v>
      </c>
      <c r="AU2" s="97" t="s">
        <v>495</v>
      </c>
      <c r="AV2" s="95" t="s">
        <v>496</v>
      </c>
      <c r="AW2" s="95" t="s">
        <v>497</v>
      </c>
      <c r="AX2" s="95" t="s">
        <v>498</v>
      </c>
      <c r="AY2" s="95" t="s">
        <v>499</v>
      </c>
      <c r="AZ2" s="95" t="s">
        <v>500</v>
      </c>
      <c r="BA2" s="95" t="s">
        <v>501</v>
      </c>
      <c r="BB2" s="95" t="s">
        <v>502</v>
      </c>
      <c r="BC2" s="95" t="s">
        <v>503</v>
      </c>
      <c r="BD2" s="95" t="s">
        <v>504</v>
      </c>
      <c r="BE2" s="95" t="s">
        <v>505</v>
      </c>
      <c r="BF2" s="95" t="s">
        <v>506</v>
      </c>
      <c r="BG2" s="95" t="s">
        <v>507</v>
      </c>
      <c r="BH2" s="97" t="s">
        <v>508</v>
      </c>
      <c r="BI2" s="95" t="s">
        <v>509</v>
      </c>
      <c r="BJ2" s="95" t="s">
        <v>510</v>
      </c>
      <c r="BK2" s="95" t="s">
        <v>511</v>
      </c>
      <c r="BL2" s="95" t="s">
        <v>512</v>
      </c>
      <c r="BM2" s="95" t="s">
        <v>513</v>
      </c>
      <c r="BN2" s="95" t="s">
        <v>514</v>
      </c>
      <c r="BO2" s="95" t="s">
        <v>515</v>
      </c>
      <c r="BP2" s="95" t="s">
        <v>516</v>
      </c>
      <c r="BQ2" s="95" t="s">
        <v>517</v>
      </c>
      <c r="BR2" s="95" t="s">
        <v>518</v>
      </c>
      <c r="BS2" s="95" t="s">
        <v>519</v>
      </c>
      <c r="BT2" s="95" t="s">
        <v>520</v>
      </c>
      <c r="BU2" s="98" t="s">
        <v>521</v>
      </c>
      <c r="BV2" s="95" t="s">
        <v>522</v>
      </c>
      <c r="BW2" s="95" t="s">
        <v>523</v>
      </c>
      <c r="BX2" s="95" t="s">
        <v>524</v>
      </c>
      <c r="BY2" s="95" t="s">
        <v>525</v>
      </c>
      <c r="BZ2" s="95" t="s">
        <v>526</v>
      </c>
      <c r="CA2" s="95" t="s">
        <v>527</v>
      </c>
      <c r="CB2" s="95" t="s">
        <v>528</v>
      </c>
      <c r="CC2" s="95" t="s">
        <v>529</v>
      </c>
      <c r="CD2" s="95" t="s">
        <v>530</v>
      </c>
      <c r="CE2" s="95" t="s">
        <v>531</v>
      </c>
      <c r="CF2" s="95" t="s">
        <v>532</v>
      </c>
      <c r="CG2" s="95" t="s">
        <v>533</v>
      </c>
      <c r="CH2" s="98" t="s">
        <v>534</v>
      </c>
    </row>
    <row r="3" spans="1:86" ht="15.75" x14ac:dyDescent="0.25">
      <c r="A3" s="99">
        <v>1</v>
      </c>
      <c r="B3" s="99" t="s">
        <v>180</v>
      </c>
      <c r="C3" s="99" t="s">
        <v>238</v>
      </c>
      <c r="D3" s="99" t="s">
        <v>535</v>
      </c>
      <c r="E3" s="99" t="s">
        <v>536</v>
      </c>
      <c r="F3" s="99">
        <f>+F13</f>
        <v>6300001022</v>
      </c>
      <c r="G3" s="99" t="s">
        <v>537</v>
      </c>
      <c r="H3" s="99" t="s">
        <v>538</v>
      </c>
      <c r="I3" s="99" t="s">
        <v>539</v>
      </c>
      <c r="J3" s="108">
        <v>181.73417349999991</v>
      </c>
      <c r="K3" s="108">
        <v>176.19709759149993</v>
      </c>
      <c r="L3" s="108">
        <v>176.19709759149993</v>
      </c>
      <c r="M3" s="108">
        <v>176.19709759149993</v>
      </c>
      <c r="N3" s="108">
        <v>174.24209759149991</v>
      </c>
      <c r="O3" s="108">
        <v>174.24209759149991</v>
      </c>
      <c r="P3" s="108">
        <v>174.41009759149992</v>
      </c>
      <c r="Q3" s="108">
        <v>174.41009759149992</v>
      </c>
      <c r="R3" s="108">
        <v>174.31009759149993</v>
      </c>
      <c r="S3" s="108">
        <v>174.31009759149993</v>
      </c>
      <c r="T3" s="108">
        <v>174.31009759149993</v>
      </c>
      <c r="U3" s="108">
        <v>174.31009759149993</v>
      </c>
      <c r="V3" s="108">
        <v>171.06009759149993</v>
      </c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  <c r="AH3" s="108"/>
      <c r="AI3" s="109">
        <v>3331</v>
      </c>
      <c r="AJ3" s="109">
        <v>3329</v>
      </c>
      <c r="AK3" s="109">
        <v>3665</v>
      </c>
      <c r="AL3" s="109">
        <v>3498</v>
      </c>
      <c r="AM3" s="109">
        <v>1013</v>
      </c>
      <c r="AN3" s="109">
        <v>3322</v>
      </c>
      <c r="AO3" s="109">
        <v>3332</v>
      </c>
      <c r="AP3" s="109">
        <v>3499</v>
      </c>
      <c r="AQ3" s="109">
        <v>2500</v>
      </c>
      <c r="AR3" s="109">
        <v>3335</v>
      </c>
      <c r="AS3" s="109">
        <v>3032</v>
      </c>
      <c r="AT3" s="109">
        <v>3487</v>
      </c>
      <c r="AU3" s="109">
        <v>37343</v>
      </c>
      <c r="AV3" s="110"/>
      <c r="AW3" s="110"/>
      <c r="AX3" s="110"/>
      <c r="AY3" s="110"/>
      <c r="AZ3" s="110"/>
      <c r="BA3" s="110"/>
      <c r="BB3" s="110"/>
      <c r="BC3" s="110"/>
      <c r="BD3" s="110"/>
      <c r="BE3" s="110"/>
      <c r="BF3" s="110"/>
      <c r="BG3" s="110"/>
      <c r="BH3" s="109"/>
      <c r="BI3" s="109">
        <f>+K3*AI3</f>
        <v>586912.53207728628</v>
      </c>
      <c r="BJ3" s="109">
        <f t="shared" ref="BJ3:BT3" si="0">+L3*AJ3</f>
        <v>586560.13788210321</v>
      </c>
      <c r="BK3" s="109">
        <f t="shared" si="0"/>
        <v>645762.36267284723</v>
      </c>
      <c r="BL3" s="109">
        <f t="shared" si="0"/>
        <v>609498.85737506673</v>
      </c>
      <c r="BM3" s="109">
        <f t="shared" si="0"/>
        <v>176507.24486018941</v>
      </c>
      <c r="BN3" s="109">
        <f t="shared" si="0"/>
        <v>579390.34419896279</v>
      </c>
      <c r="BO3" s="109">
        <f t="shared" si="0"/>
        <v>581134.44517487776</v>
      </c>
      <c r="BP3" s="109">
        <f t="shared" si="0"/>
        <v>609911.03147265827</v>
      </c>
      <c r="BQ3" s="109">
        <f t="shared" si="0"/>
        <v>435775.24397874979</v>
      </c>
      <c r="BR3" s="109">
        <f t="shared" si="0"/>
        <v>581324.17546765227</v>
      </c>
      <c r="BS3" s="109">
        <f t="shared" si="0"/>
        <v>528508.21589742776</v>
      </c>
      <c r="BT3" s="109">
        <f t="shared" si="0"/>
        <v>596486.56030156021</v>
      </c>
      <c r="BU3" s="109">
        <f>SUBTOTAL(9,BI3:BT3)</f>
        <v>6517771.1513593812</v>
      </c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4"/>
    </row>
    <row r="4" spans="1:86" ht="15" x14ac:dyDescent="0.2">
      <c r="A4" s="100">
        <v>2</v>
      </c>
      <c r="B4" s="100" t="s">
        <v>180</v>
      </c>
      <c r="C4" s="100" t="s">
        <v>238</v>
      </c>
      <c r="D4" s="100" t="s">
        <v>535</v>
      </c>
      <c r="E4" s="100" t="s">
        <v>536</v>
      </c>
      <c r="F4" s="100">
        <f>+F13</f>
        <v>6300001022</v>
      </c>
      <c r="G4" s="100" t="s">
        <v>537</v>
      </c>
      <c r="H4" s="100" t="s">
        <v>538</v>
      </c>
      <c r="I4" s="100" t="s">
        <v>540</v>
      </c>
      <c r="J4" s="111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3">
        <v>3331</v>
      </c>
      <c r="AJ4" s="113">
        <v>3329</v>
      </c>
      <c r="AK4" s="113">
        <v>3665</v>
      </c>
      <c r="AL4" s="113">
        <v>3498</v>
      </c>
      <c r="AM4" s="113">
        <v>1013</v>
      </c>
      <c r="AN4" s="113">
        <v>3322</v>
      </c>
      <c r="AO4" s="113">
        <v>3332</v>
      </c>
      <c r="AP4" s="113">
        <v>3499</v>
      </c>
      <c r="AQ4" s="113">
        <v>2500</v>
      </c>
      <c r="AR4" s="113">
        <v>3335</v>
      </c>
      <c r="AS4" s="113">
        <v>3032</v>
      </c>
      <c r="AT4" s="113">
        <v>3487</v>
      </c>
      <c r="AU4" s="113">
        <v>37343</v>
      </c>
      <c r="AV4" s="114"/>
      <c r="AW4" s="114"/>
      <c r="AX4" s="114"/>
      <c r="AY4" s="114"/>
      <c r="AZ4" s="114"/>
      <c r="BA4" s="114"/>
      <c r="BB4" s="114"/>
      <c r="BC4" s="114"/>
      <c r="BD4" s="114"/>
      <c r="BE4" s="114"/>
      <c r="BF4" s="114"/>
      <c r="BG4" s="114"/>
      <c r="BH4" s="113"/>
      <c r="BI4" s="145">
        <v>586912.53207728628</v>
      </c>
      <c r="BJ4" s="145">
        <v>586560.13788210321</v>
      </c>
      <c r="BK4" s="145">
        <v>645762.36267284723</v>
      </c>
      <c r="BL4" s="145">
        <v>609498.85737506673</v>
      </c>
      <c r="BM4" s="145">
        <v>176507.24486018941</v>
      </c>
      <c r="BN4" s="145">
        <v>579390.34419896279</v>
      </c>
      <c r="BO4" s="145">
        <v>581134.44517487776</v>
      </c>
      <c r="BP4" s="145">
        <v>609911.03147265827</v>
      </c>
      <c r="BQ4" s="145">
        <v>435775.24397874979</v>
      </c>
      <c r="BR4" s="145">
        <v>581324.17546765227</v>
      </c>
      <c r="BS4" s="145">
        <v>528508.21589742776</v>
      </c>
      <c r="BT4" s="145">
        <v>596486.56030156021</v>
      </c>
      <c r="BU4" s="145">
        <f t="shared" ref="BU4:BU12" si="1">SUBTOTAL(9,BI4:BT4)</f>
        <v>6517771.1513593812</v>
      </c>
      <c r="BV4" s="146"/>
      <c r="BW4" s="146"/>
      <c r="BX4" s="146"/>
      <c r="BY4" s="146"/>
      <c r="BZ4" s="146"/>
      <c r="CA4" s="146"/>
      <c r="CB4" s="146"/>
      <c r="CC4" s="146"/>
      <c r="CD4" s="146"/>
      <c r="CE4" s="146"/>
      <c r="CF4" s="146"/>
      <c r="CG4" s="146"/>
      <c r="CH4" s="146"/>
    </row>
    <row r="5" spans="1:86" ht="15" x14ac:dyDescent="0.2">
      <c r="A5" s="100">
        <v>3</v>
      </c>
      <c r="B5" s="100" t="s">
        <v>180</v>
      </c>
      <c r="C5" s="100" t="s">
        <v>238</v>
      </c>
      <c r="D5" s="100" t="s">
        <v>535</v>
      </c>
      <c r="E5" s="100" t="s">
        <v>536</v>
      </c>
      <c r="F5" s="100">
        <f>+F13</f>
        <v>6300001022</v>
      </c>
      <c r="G5" s="100" t="s">
        <v>537</v>
      </c>
      <c r="H5" s="100" t="s">
        <v>538</v>
      </c>
      <c r="I5" s="100" t="s">
        <v>541</v>
      </c>
      <c r="J5" s="111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3">
        <v>3331</v>
      </c>
      <c r="AJ5" s="113">
        <v>3329</v>
      </c>
      <c r="AK5" s="113">
        <v>3665</v>
      </c>
      <c r="AL5" s="113">
        <v>3498</v>
      </c>
      <c r="AM5" s="113">
        <v>1013</v>
      </c>
      <c r="AN5" s="113">
        <v>3322</v>
      </c>
      <c r="AO5" s="113">
        <v>3332</v>
      </c>
      <c r="AP5" s="113">
        <v>3499</v>
      </c>
      <c r="AQ5" s="113">
        <v>2500</v>
      </c>
      <c r="AR5" s="113">
        <v>3335</v>
      </c>
      <c r="AS5" s="113">
        <v>3032</v>
      </c>
      <c r="AT5" s="113">
        <v>3487</v>
      </c>
      <c r="AU5" s="113">
        <v>37343</v>
      </c>
      <c r="AV5" s="114"/>
      <c r="AW5" s="114"/>
      <c r="AX5" s="114"/>
      <c r="AY5" s="114"/>
      <c r="AZ5" s="114"/>
      <c r="BA5" s="114"/>
      <c r="BB5" s="114"/>
      <c r="BC5" s="114"/>
      <c r="BD5" s="114"/>
      <c r="BE5" s="114"/>
      <c r="BF5" s="114"/>
      <c r="BG5" s="114"/>
      <c r="BH5" s="113"/>
      <c r="BI5" s="145">
        <v>586912.53207728628</v>
      </c>
      <c r="BJ5" s="145">
        <v>586560.13788210321</v>
      </c>
      <c r="BK5" s="145">
        <v>645762.36267284723</v>
      </c>
      <c r="BL5" s="145">
        <v>609498.85737506673</v>
      </c>
      <c r="BM5" s="145">
        <v>176507.24486018941</v>
      </c>
      <c r="BN5" s="145">
        <v>579390.34419896279</v>
      </c>
      <c r="BO5" s="145">
        <v>581134.44517487776</v>
      </c>
      <c r="BP5" s="145">
        <v>609911.03147265827</v>
      </c>
      <c r="BQ5" s="145">
        <v>435775.24397874979</v>
      </c>
      <c r="BR5" s="145">
        <v>581324.17546765227</v>
      </c>
      <c r="BS5" s="145">
        <v>528508.21589742776</v>
      </c>
      <c r="BT5" s="145">
        <v>596486.56030156021</v>
      </c>
      <c r="BU5" s="145">
        <f t="shared" si="1"/>
        <v>6517771.1513593812</v>
      </c>
      <c r="BV5" s="146"/>
      <c r="BW5" s="146"/>
      <c r="BX5" s="146"/>
      <c r="BY5" s="146"/>
      <c r="BZ5" s="146"/>
      <c r="CA5" s="146"/>
      <c r="CB5" s="146"/>
      <c r="CC5" s="146"/>
      <c r="CD5" s="146"/>
      <c r="CE5" s="146"/>
      <c r="CF5" s="146"/>
      <c r="CG5" s="146"/>
      <c r="CH5" s="146"/>
    </row>
    <row r="6" spans="1:86" ht="15" x14ac:dyDescent="0.2">
      <c r="A6" s="100">
        <v>4</v>
      </c>
      <c r="B6" s="100" t="s">
        <v>180</v>
      </c>
      <c r="C6" s="100" t="s">
        <v>238</v>
      </c>
      <c r="D6" s="100" t="s">
        <v>535</v>
      </c>
      <c r="E6" s="100" t="s">
        <v>536</v>
      </c>
      <c r="F6" s="100">
        <f>+F13</f>
        <v>6300001022</v>
      </c>
      <c r="G6" s="100" t="s">
        <v>537</v>
      </c>
      <c r="H6" s="100" t="s">
        <v>538</v>
      </c>
      <c r="I6" s="100" t="s">
        <v>542</v>
      </c>
      <c r="J6" s="111"/>
      <c r="K6" s="112">
        <v>-5.8000000000000003E-2</v>
      </c>
      <c r="L6" s="112"/>
      <c r="M6" s="112"/>
      <c r="N6" s="112">
        <v>-2.21</v>
      </c>
      <c r="O6" s="112"/>
      <c r="P6" s="112">
        <v>0</v>
      </c>
      <c r="Q6" s="112"/>
      <c r="R6" s="112"/>
      <c r="S6" s="112"/>
      <c r="T6" s="112"/>
      <c r="U6" s="112"/>
      <c r="V6" s="112">
        <v>-3.25</v>
      </c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3">
        <v>3331</v>
      </c>
      <c r="AJ6" s="113">
        <v>3329</v>
      </c>
      <c r="AK6" s="113">
        <v>3665</v>
      </c>
      <c r="AL6" s="113">
        <v>3498</v>
      </c>
      <c r="AM6" s="113">
        <v>1013</v>
      </c>
      <c r="AN6" s="113">
        <v>3322</v>
      </c>
      <c r="AO6" s="113">
        <v>3332</v>
      </c>
      <c r="AP6" s="113">
        <v>3499</v>
      </c>
      <c r="AQ6" s="113">
        <v>2500</v>
      </c>
      <c r="AR6" s="113">
        <v>3335</v>
      </c>
      <c r="AS6" s="113">
        <v>3032</v>
      </c>
      <c r="AT6" s="113">
        <v>3487</v>
      </c>
      <c r="AU6" s="113">
        <v>37343</v>
      </c>
      <c r="AV6" s="114"/>
      <c r="AW6" s="114"/>
      <c r="AX6" s="114"/>
      <c r="AY6" s="114"/>
      <c r="AZ6" s="114"/>
      <c r="BA6" s="114"/>
      <c r="BB6" s="114"/>
      <c r="BC6" s="114"/>
      <c r="BD6" s="114"/>
      <c r="BE6" s="114"/>
      <c r="BF6" s="114"/>
      <c r="BG6" s="114"/>
      <c r="BH6" s="113"/>
      <c r="BI6" s="145">
        <v>586912.53207728628</v>
      </c>
      <c r="BJ6" s="145">
        <v>586560.13788210321</v>
      </c>
      <c r="BK6" s="145">
        <v>645762.36267284723</v>
      </c>
      <c r="BL6" s="145">
        <v>609498.85737506673</v>
      </c>
      <c r="BM6" s="145">
        <v>176507.24486018941</v>
      </c>
      <c r="BN6" s="145">
        <v>579390.34419896279</v>
      </c>
      <c r="BO6" s="145">
        <v>581134.44517487776</v>
      </c>
      <c r="BP6" s="145">
        <v>609911.03147265827</v>
      </c>
      <c r="BQ6" s="145">
        <v>435775.24397874979</v>
      </c>
      <c r="BR6" s="145">
        <v>581324.17546765227</v>
      </c>
      <c r="BS6" s="145">
        <v>528508.21589742776</v>
      </c>
      <c r="BT6" s="145">
        <v>596486.56030156021</v>
      </c>
      <c r="BU6" s="145">
        <f t="shared" si="1"/>
        <v>6517771.1513593812</v>
      </c>
      <c r="BV6" s="146"/>
      <c r="BW6" s="146"/>
      <c r="BX6" s="146"/>
      <c r="BY6" s="146"/>
      <c r="BZ6" s="146"/>
      <c r="CA6" s="146"/>
      <c r="CB6" s="146"/>
      <c r="CC6" s="146"/>
      <c r="CD6" s="146"/>
      <c r="CE6" s="146"/>
      <c r="CF6" s="146"/>
      <c r="CG6" s="146"/>
      <c r="CH6" s="146"/>
    </row>
    <row r="7" spans="1:86" ht="15" x14ac:dyDescent="0.2">
      <c r="A7" s="100">
        <v>5</v>
      </c>
      <c r="B7" s="100" t="s">
        <v>180</v>
      </c>
      <c r="C7" s="100" t="s">
        <v>238</v>
      </c>
      <c r="D7" s="100" t="s">
        <v>535</v>
      </c>
      <c r="E7" s="100" t="s">
        <v>536</v>
      </c>
      <c r="F7" s="100">
        <f>+F13</f>
        <v>6300001022</v>
      </c>
      <c r="G7" s="100" t="s">
        <v>537</v>
      </c>
      <c r="H7" s="100" t="s">
        <v>538</v>
      </c>
      <c r="I7" s="100" t="s">
        <v>543</v>
      </c>
      <c r="J7" s="111"/>
      <c r="K7" s="112">
        <v>-3.47</v>
      </c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3">
        <v>3331</v>
      </c>
      <c r="AJ7" s="113">
        <v>3329</v>
      </c>
      <c r="AK7" s="113">
        <v>3665</v>
      </c>
      <c r="AL7" s="113">
        <v>3498</v>
      </c>
      <c r="AM7" s="113">
        <v>1013</v>
      </c>
      <c r="AN7" s="113">
        <v>3322</v>
      </c>
      <c r="AO7" s="113">
        <v>3332</v>
      </c>
      <c r="AP7" s="113">
        <v>3499</v>
      </c>
      <c r="AQ7" s="113">
        <v>2500</v>
      </c>
      <c r="AR7" s="113">
        <v>3335</v>
      </c>
      <c r="AS7" s="113">
        <v>3032</v>
      </c>
      <c r="AT7" s="113">
        <v>3487</v>
      </c>
      <c r="AU7" s="113">
        <v>37343</v>
      </c>
      <c r="AV7" s="114"/>
      <c r="AW7" s="114"/>
      <c r="AX7" s="114"/>
      <c r="AY7" s="114"/>
      <c r="AZ7" s="114"/>
      <c r="BA7" s="114"/>
      <c r="BB7" s="114"/>
      <c r="BC7" s="114"/>
      <c r="BD7" s="114"/>
      <c r="BE7" s="114"/>
      <c r="BF7" s="114"/>
      <c r="BG7" s="114"/>
      <c r="BH7" s="113"/>
      <c r="BI7" s="145">
        <v>586912.53207728628</v>
      </c>
      <c r="BJ7" s="145">
        <v>586560.13788210321</v>
      </c>
      <c r="BK7" s="145">
        <v>645762.36267284723</v>
      </c>
      <c r="BL7" s="145">
        <v>609498.85737506673</v>
      </c>
      <c r="BM7" s="145">
        <v>176507.24486018941</v>
      </c>
      <c r="BN7" s="145">
        <v>579390.34419896279</v>
      </c>
      <c r="BO7" s="145">
        <v>581134.44517487776</v>
      </c>
      <c r="BP7" s="145">
        <v>609911.03147265827</v>
      </c>
      <c r="BQ7" s="145">
        <v>435775.24397874979</v>
      </c>
      <c r="BR7" s="145">
        <v>581324.17546765227</v>
      </c>
      <c r="BS7" s="145">
        <v>528508.21589742776</v>
      </c>
      <c r="BT7" s="145">
        <v>596486.56030156021</v>
      </c>
      <c r="BU7" s="145">
        <f t="shared" si="1"/>
        <v>6517771.1513593812</v>
      </c>
      <c r="BV7" s="146"/>
      <c r="BW7" s="146"/>
      <c r="BX7" s="146"/>
      <c r="BY7" s="146"/>
      <c r="BZ7" s="146"/>
      <c r="CA7" s="146"/>
      <c r="CB7" s="146"/>
      <c r="CC7" s="146"/>
      <c r="CD7" s="146"/>
      <c r="CE7" s="146"/>
      <c r="CF7" s="146"/>
      <c r="CG7" s="146"/>
      <c r="CH7" s="146"/>
    </row>
    <row r="8" spans="1:86" ht="15" x14ac:dyDescent="0.2">
      <c r="A8" s="100">
        <v>6</v>
      </c>
      <c r="B8" s="100" t="s">
        <v>180</v>
      </c>
      <c r="C8" s="100" t="s">
        <v>238</v>
      </c>
      <c r="D8" s="100" t="s">
        <v>535</v>
      </c>
      <c r="E8" s="100" t="s">
        <v>536</v>
      </c>
      <c r="F8" s="100">
        <f>+F13</f>
        <v>6300001022</v>
      </c>
      <c r="G8" s="100" t="s">
        <v>537</v>
      </c>
      <c r="H8" s="100" t="s">
        <v>538</v>
      </c>
      <c r="I8" s="100" t="s">
        <v>544</v>
      </c>
      <c r="J8" s="111"/>
      <c r="K8" s="112">
        <v>-0.01</v>
      </c>
      <c r="L8" s="112"/>
      <c r="M8" s="112"/>
      <c r="N8" s="112">
        <v>0.255</v>
      </c>
      <c r="O8" s="112"/>
      <c r="P8" s="112">
        <v>0.16800000000000001</v>
      </c>
      <c r="Q8" s="112"/>
      <c r="R8" s="112">
        <v>-0.1</v>
      </c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3">
        <v>3331</v>
      </c>
      <c r="AJ8" s="113">
        <v>3329</v>
      </c>
      <c r="AK8" s="113">
        <v>3665</v>
      </c>
      <c r="AL8" s="113">
        <v>3498</v>
      </c>
      <c r="AM8" s="113">
        <v>1013</v>
      </c>
      <c r="AN8" s="113">
        <v>3322</v>
      </c>
      <c r="AO8" s="113">
        <v>3332</v>
      </c>
      <c r="AP8" s="113">
        <v>3499</v>
      </c>
      <c r="AQ8" s="113">
        <v>2500</v>
      </c>
      <c r="AR8" s="113">
        <v>3335</v>
      </c>
      <c r="AS8" s="113">
        <v>3032</v>
      </c>
      <c r="AT8" s="113">
        <v>3487</v>
      </c>
      <c r="AU8" s="113">
        <v>37343</v>
      </c>
      <c r="AV8" s="114"/>
      <c r="AW8" s="114"/>
      <c r="AX8" s="114"/>
      <c r="AY8" s="114"/>
      <c r="AZ8" s="114"/>
      <c r="BA8" s="114"/>
      <c r="BB8" s="114"/>
      <c r="BC8" s="114"/>
      <c r="BD8" s="114"/>
      <c r="BE8" s="114"/>
      <c r="BF8" s="114"/>
      <c r="BG8" s="114"/>
      <c r="BH8" s="113"/>
      <c r="BI8" s="145">
        <v>586912.53207728628</v>
      </c>
      <c r="BJ8" s="145">
        <v>586560.13788210321</v>
      </c>
      <c r="BK8" s="145">
        <v>645762.36267284723</v>
      </c>
      <c r="BL8" s="145">
        <v>609498.85737506673</v>
      </c>
      <c r="BM8" s="145">
        <v>176507.24486018941</v>
      </c>
      <c r="BN8" s="145">
        <v>579390.34419896279</v>
      </c>
      <c r="BO8" s="145">
        <v>581134.44517487776</v>
      </c>
      <c r="BP8" s="145">
        <v>609911.03147265827</v>
      </c>
      <c r="BQ8" s="145">
        <v>435775.24397874979</v>
      </c>
      <c r="BR8" s="145">
        <v>581324.17546765227</v>
      </c>
      <c r="BS8" s="145">
        <v>528508.21589742776</v>
      </c>
      <c r="BT8" s="145">
        <v>596486.56030156021</v>
      </c>
      <c r="BU8" s="145">
        <f t="shared" si="1"/>
        <v>6517771.1513593812</v>
      </c>
      <c r="BV8" s="146"/>
      <c r="BW8" s="146"/>
      <c r="BX8" s="146"/>
      <c r="BY8" s="146"/>
      <c r="BZ8" s="146"/>
      <c r="CA8" s="146"/>
      <c r="CB8" s="146"/>
      <c r="CC8" s="146"/>
      <c r="CD8" s="146"/>
      <c r="CE8" s="146"/>
      <c r="CF8" s="146"/>
      <c r="CG8" s="146"/>
      <c r="CH8" s="146"/>
    </row>
    <row r="9" spans="1:86" ht="15" x14ac:dyDescent="0.2">
      <c r="A9" s="100">
        <v>7</v>
      </c>
      <c r="B9" s="100" t="s">
        <v>180</v>
      </c>
      <c r="C9" s="100" t="s">
        <v>238</v>
      </c>
      <c r="D9" s="100" t="s">
        <v>535</v>
      </c>
      <c r="E9" s="100" t="s">
        <v>536</v>
      </c>
      <c r="F9" s="100">
        <f>+F13</f>
        <v>6300001022</v>
      </c>
      <c r="G9" s="100" t="s">
        <v>537</v>
      </c>
      <c r="H9" s="100" t="s">
        <v>538</v>
      </c>
      <c r="I9" s="100" t="s">
        <v>545</v>
      </c>
      <c r="J9" s="111"/>
      <c r="K9" s="112">
        <v>-1.9990759084999989</v>
      </c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3">
        <v>3331</v>
      </c>
      <c r="AJ9" s="113">
        <v>3329</v>
      </c>
      <c r="AK9" s="113">
        <v>3665</v>
      </c>
      <c r="AL9" s="113">
        <v>3498</v>
      </c>
      <c r="AM9" s="113">
        <v>1013</v>
      </c>
      <c r="AN9" s="113">
        <v>3322</v>
      </c>
      <c r="AO9" s="113">
        <v>3332</v>
      </c>
      <c r="AP9" s="113">
        <v>3499</v>
      </c>
      <c r="AQ9" s="113">
        <v>2500</v>
      </c>
      <c r="AR9" s="113">
        <v>3335</v>
      </c>
      <c r="AS9" s="113">
        <v>3032</v>
      </c>
      <c r="AT9" s="113">
        <v>3487</v>
      </c>
      <c r="AU9" s="113">
        <v>37343</v>
      </c>
      <c r="AV9" s="114"/>
      <c r="AW9" s="114"/>
      <c r="AX9" s="114"/>
      <c r="AY9" s="114"/>
      <c r="AZ9" s="114"/>
      <c r="BA9" s="114"/>
      <c r="BB9" s="114"/>
      <c r="BC9" s="114"/>
      <c r="BD9" s="114"/>
      <c r="BE9" s="114"/>
      <c r="BF9" s="114"/>
      <c r="BG9" s="114"/>
      <c r="BH9" s="113"/>
      <c r="BI9" s="145">
        <v>586912.53207728628</v>
      </c>
      <c r="BJ9" s="145">
        <v>586560.13788210321</v>
      </c>
      <c r="BK9" s="145">
        <v>645762.36267284723</v>
      </c>
      <c r="BL9" s="145">
        <v>609498.85737506673</v>
      </c>
      <c r="BM9" s="145">
        <v>176507.24486018941</v>
      </c>
      <c r="BN9" s="145">
        <v>579390.34419896279</v>
      </c>
      <c r="BO9" s="145">
        <v>581134.44517487776</v>
      </c>
      <c r="BP9" s="145">
        <v>609911.03147265827</v>
      </c>
      <c r="BQ9" s="145">
        <v>435775.24397874979</v>
      </c>
      <c r="BR9" s="145">
        <v>581324.17546765227</v>
      </c>
      <c r="BS9" s="145">
        <v>528508.21589742776</v>
      </c>
      <c r="BT9" s="145">
        <v>596486.56030156021</v>
      </c>
      <c r="BU9" s="145">
        <f t="shared" si="1"/>
        <v>6517771.1513593812</v>
      </c>
      <c r="BV9" s="146"/>
      <c r="BW9" s="146"/>
      <c r="BX9" s="146"/>
      <c r="BY9" s="146"/>
      <c r="BZ9" s="146"/>
      <c r="CA9" s="146"/>
      <c r="CB9" s="146"/>
      <c r="CC9" s="146"/>
      <c r="CD9" s="146"/>
      <c r="CE9" s="146"/>
      <c r="CF9" s="146"/>
      <c r="CG9" s="146"/>
      <c r="CH9" s="146"/>
    </row>
    <row r="10" spans="1:86" ht="15" x14ac:dyDescent="0.2">
      <c r="A10" s="100">
        <v>8</v>
      </c>
      <c r="B10" s="100" t="str">
        <f>+B9</f>
        <v>RNPO</v>
      </c>
      <c r="C10" s="100" t="str">
        <f>+C9</f>
        <v>JAPL</v>
      </c>
      <c r="D10" s="100" t="s">
        <v>535</v>
      </c>
      <c r="E10" s="100" t="s">
        <v>536</v>
      </c>
      <c r="F10" s="100">
        <f>+F13</f>
        <v>6300001022</v>
      </c>
      <c r="G10" s="100" t="str">
        <f>+G9</f>
        <v>CEPS</v>
      </c>
      <c r="H10" s="100" t="s">
        <v>538</v>
      </c>
      <c r="I10" s="100" t="s">
        <v>546</v>
      </c>
      <c r="J10" s="111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3">
        <v>3331</v>
      </c>
      <c r="AJ10" s="113">
        <v>3329</v>
      </c>
      <c r="AK10" s="113">
        <v>3665</v>
      </c>
      <c r="AL10" s="113">
        <v>3498</v>
      </c>
      <c r="AM10" s="113">
        <v>1013</v>
      </c>
      <c r="AN10" s="113">
        <v>3322</v>
      </c>
      <c r="AO10" s="113">
        <v>3332</v>
      </c>
      <c r="AP10" s="113">
        <v>3499</v>
      </c>
      <c r="AQ10" s="113">
        <v>2500</v>
      </c>
      <c r="AR10" s="113">
        <v>3335</v>
      </c>
      <c r="AS10" s="113">
        <v>3032</v>
      </c>
      <c r="AT10" s="113">
        <v>3487</v>
      </c>
      <c r="AU10" s="113">
        <v>37343</v>
      </c>
      <c r="AV10" s="114"/>
      <c r="AW10" s="114"/>
      <c r="AX10" s="114"/>
      <c r="AY10" s="114"/>
      <c r="AZ10" s="114"/>
      <c r="BA10" s="114"/>
      <c r="BB10" s="114"/>
      <c r="BC10" s="114"/>
      <c r="BD10" s="114"/>
      <c r="BE10" s="114"/>
      <c r="BF10" s="114"/>
      <c r="BG10" s="114"/>
      <c r="BH10" s="113"/>
      <c r="BI10" s="145">
        <v>586912.53207728628</v>
      </c>
      <c r="BJ10" s="145">
        <v>586560.13788210321</v>
      </c>
      <c r="BK10" s="145">
        <v>645762.36267284723</v>
      </c>
      <c r="BL10" s="145">
        <v>609498.85737506673</v>
      </c>
      <c r="BM10" s="145">
        <v>176507.24486018941</v>
      </c>
      <c r="BN10" s="145">
        <v>579390.34419896279</v>
      </c>
      <c r="BO10" s="145">
        <v>581134.44517487776</v>
      </c>
      <c r="BP10" s="145">
        <v>609911.03147265827</v>
      </c>
      <c r="BQ10" s="145">
        <v>435775.24397874979</v>
      </c>
      <c r="BR10" s="145">
        <v>581324.17546765227</v>
      </c>
      <c r="BS10" s="145">
        <v>528508.21589742776</v>
      </c>
      <c r="BT10" s="145">
        <v>596486.56030156021</v>
      </c>
      <c r="BU10" s="145">
        <f t="shared" si="1"/>
        <v>6517771.1513593812</v>
      </c>
      <c r="BV10" s="146"/>
      <c r="BW10" s="146"/>
      <c r="BX10" s="146"/>
      <c r="BY10" s="146"/>
      <c r="BZ10" s="146"/>
      <c r="CA10" s="146"/>
      <c r="CB10" s="146"/>
      <c r="CC10" s="146"/>
      <c r="CD10" s="146"/>
      <c r="CE10" s="146"/>
      <c r="CF10" s="146"/>
      <c r="CG10" s="146"/>
      <c r="CH10" s="146"/>
    </row>
    <row r="11" spans="1:86" ht="15" x14ac:dyDescent="0.2">
      <c r="A11" s="101">
        <v>9</v>
      </c>
      <c r="B11" s="101" t="s">
        <v>180</v>
      </c>
      <c r="C11" s="101" t="s">
        <v>238</v>
      </c>
      <c r="D11" s="101" t="s">
        <v>535</v>
      </c>
      <c r="E11" s="101" t="s">
        <v>536</v>
      </c>
      <c r="F11" s="101">
        <f>+F13</f>
        <v>6300001022</v>
      </c>
      <c r="G11" s="101" t="s">
        <v>537</v>
      </c>
      <c r="H11" s="101" t="s">
        <v>538</v>
      </c>
      <c r="I11" s="101" t="s">
        <v>547</v>
      </c>
      <c r="J11" s="115"/>
      <c r="K11" s="116">
        <v>-3.6346834699999984</v>
      </c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7">
        <v>3331</v>
      </c>
      <c r="AJ11" s="117">
        <v>3329</v>
      </c>
      <c r="AK11" s="117">
        <v>3665</v>
      </c>
      <c r="AL11" s="117">
        <v>3498</v>
      </c>
      <c r="AM11" s="117">
        <v>1013</v>
      </c>
      <c r="AN11" s="117">
        <v>3322</v>
      </c>
      <c r="AO11" s="117">
        <v>3332</v>
      </c>
      <c r="AP11" s="117">
        <v>3499</v>
      </c>
      <c r="AQ11" s="117">
        <v>2500</v>
      </c>
      <c r="AR11" s="117">
        <v>3335</v>
      </c>
      <c r="AS11" s="117">
        <v>3032</v>
      </c>
      <c r="AT11" s="117">
        <v>3487</v>
      </c>
      <c r="AU11" s="117">
        <v>37343</v>
      </c>
      <c r="AV11" s="118"/>
      <c r="AW11" s="118"/>
      <c r="AX11" s="118"/>
      <c r="AY11" s="118"/>
      <c r="AZ11" s="118"/>
      <c r="BA11" s="118"/>
      <c r="BB11" s="118"/>
      <c r="BC11" s="118"/>
      <c r="BD11" s="118"/>
      <c r="BE11" s="118"/>
      <c r="BF11" s="118"/>
      <c r="BG11" s="118"/>
      <c r="BH11" s="117"/>
      <c r="BI11" s="147">
        <v>586912.53207728628</v>
      </c>
      <c r="BJ11" s="147">
        <v>586560.13788210321</v>
      </c>
      <c r="BK11" s="147">
        <v>645762.36267284723</v>
      </c>
      <c r="BL11" s="147">
        <v>609498.85737506673</v>
      </c>
      <c r="BM11" s="147">
        <v>176507.24486018941</v>
      </c>
      <c r="BN11" s="147">
        <v>579390.34419896279</v>
      </c>
      <c r="BO11" s="147">
        <v>581134.44517487776</v>
      </c>
      <c r="BP11" s="147">
        <v>609911.03147265827</v>
      </c>
      <c r="BQ11" s="147">
        <v>435775.24397874979</v>
      </c>
      <c r="BR11" s="147">
        <v>581324.17546765227</v>
      </c>
      <c r="BS11" s="147">
        <v>528508.21589742776</v>
      </c>
      <c r="BT11" s="147">
        <v>596486.56030156021</v>
      </c>
      <c r="BU11" s="147">
        <f t="shared" si="1"/>
        <v>6517771.1513593812</v>
      </c>
      <c r="BV11" s="148"/>
      <c r="BW11" s="148"/>
      <c r="BX11" s="148"/>
      <c r="BY11" s="148"/>
      <c r="BZ11" s="148"/>
      <c r="CA11" s="148"/>
      <c r="CB11" s="148"/>
      <c r="CC11" s="148"/>
      <c r="CD11" s="148"/>
      <c r="CE11" s="148"/>
      <c r="CF11" s="148"/>
      <c r="CG11" s="148"/>
      <c r="CH11" s="148"/>
    </row>
    <row r="12" spans="1:86" ht="15" x14ac:dyDescent="0.2">
      <c r="A12" s="101">
        <v>10</v>
      </c>
      <c r="B12" s="101" t="s">
        <v>180</v>
      </c>
      <c r="C12" s="101" t="s">
        <v>238</v>
      </c>
      <c r="D12" s="101" t="s">
        <v>535</v>
      </c>
      <c r="E12" s="101" t="s">
        <v>536</v>
      </c>
      <c r="F12" s="101">
        <f>+F13</f>
        <v>6300001022</v>
      </c>
      <c r="G12" s="101" t="s">
        <v>537</v>
      </c>
      <c r="H12" s="101" t="s">
        <v>538</v>
      </c>
      <c r="I12" s="101" t="s">
        <v>548</v>
      </c>
      <c r="J12" s="115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7">
        <v>3331</v>
      </c>
      <c r="AJ12" s="117">
        <v>3329</v>
      </c>
      <c r="AK12" s="117">
        <v>3665</v>
      </c>
      <c r="AL12" s="117">
        <v>3498</v>
      </c>
      <c r="AM12" s="117">
        <v>1013</v>
      </c>
      <c r="AN12" s="117">
        <v>3322</v>
      </c>
      <c r="AO12" s="117">
        <v>3332</v>
      </c>
      <c r="AP12" s="117">
        <v>3499</v>
      </c>
      <c r="AQ12" s="117">
        <v>2500</v>
      </c>
      <c r="AR12" s="117">
        <v>3335</v>
      </c>
      <c r="AS12" s="117">
        <v>3032</v>
      </c>
      <c r="AT12" s="117">
        <v>3487</v>
      </c>
      <c r="AU12" s="117">
        <v>37343</v>
      </c>
      <c r="AV12" s="118"/>
      <c r="AW12" s="118"/>
      <c r="AX12" s="118"/>
      <c r="AY12" s="118"/>
      <c r="AZ12" s="118"/>
      <c r="BA12" s="118"/>
      <c r="BB12" s="118"/>
      <c r="BC12" s="118"/>
      <c r="BD12" s="118"/>
      <c r="BE12" s="118"/>
      <c r="BF12" s="118"/>
      <c r="BG12" s="118"/>
      <c r="BH12" s="117"/>
      <c r="BI12" s="147">
        <v>586912.53207728628</v>
      </c>
      <c r="BJ12" s="147">
        <v>586560.13788210321</v>
      </c>
      <c r="BK12" s="147">
        <v>645762.36267284723</v>
      </c>
      <c r="BL12" s="147">
        <v>609498.85737506673</v>
      </c>
      <c r="BM12" s="147">
        <v>176507.24486018941</v>
      </c>
      <c r="BN12" s="147">
        <v>579390.34419896279</v>
      </c>
      <c r="BO12" s="147">
        <v>581134.44517487776</v>
      </c>
      <c r="BP12" s="147">
        <v>609911.03147265827</v>
      </c>
      <c r="BQ12" s="147">
        <v>435775.24397874979</v>
      </c>
      <c r="BR12" s="147">
        <v>581324.17546765227</v>
      </c>
      <c r="BS12" s="147">
        <v>528508.21589742776</v>
      </c>
      <c r="BT12" s="147">
        <v>596486.56030156021</v>
      </c>
      <c r="BU12" s="147">
        <f t="shared" si="1"/>
        <v>6517771.1513593812</v>
      </c>
      <c r="BV12" s="148"/>
      <c r="BW12" s="148"/>
      <c r="BX12" s="148"/>
      <c r="BY12" s="148"/>
      <c r="BZ12" s="148"/>
      <c r="CA12" s="148"/>
      <c r="CB12" s="148"/>
      <c r="CC12" s="148"/>
      <c r="CD12" s="148"/>
      <c r="CE12" s="148"/>
      <c r="CF12" s="148"/>
      <c r="CG12" s="148"/>
      <c r="CH12" s="148"/>
    </row>
    <row r="13" spans="1:86" x14ac:dyDescent="0.2">
      <c r="A13" s="102">
        <v>11</v>
      </c>
      <c r="B13" s="102" t="s">
        <v>180</v>
      </c>
      <c r="C13" s="102" t="s">
        <v>238</v>
      </c>
      <c r="D13" s="102" t="s">
        <v>535</v>
      </c>
      <c r="E13" s="102" t="s">
        <v>536</v>
      </c>
      <c r="F13" s="102">
        <v>6300001022</v>
      </c>
      <c r="G13" s="102" t="s">
        <v>537</v>
      </c>
      <c r="H13" s="102" t="s">
        <v>538</v>
      </c>
      <c r="I13" s="102" t="s">
        <v>549</v>
      </c>
      <c r="J13" s="119">
        <v>181.1639999999999</v>
      </c>
      <c r="K13" s="120">
        <f>J13+K14+K15+K16+K17+K18+K19+K20+K21+K22+K23</f>
        <v>178.55399999999989</v>
      </c>
      <c r="L13" s="121">
        <f>+K13+L14+L15+L16+L17+L18+L19+L20+L21+L22+L23</f>
        <v>178.55399999999989</v>
      </c>
      <c r="M13" s="122">
        <f t="shared" ref="M13:V13" si="2">+L13+M14+M15+M16+M17+M18+M19+M20+M21+M22+M23</f>
        <v>179.06699999999989</v>
      </c>
      <c r="N13" s="122">
        <f t="shared" si="2"/>
        <v>177.00390599999992</v>
      </c>
      <c r="O13" s="122">
        <f t="shared" si="2"/>
        <v>176.93390599999992</v>
      </c>
      <c r="P13" s="122">
        <f t="shared" si="2"/>
        <v>174.68190599999994</v>
      </c>
      <c r="Q13" s="122">
        <f t="shared" si="2"/>
        <v>174.75590599999992</v>
      </c>
      <c r="R13" s="122">
        <f t="shared" si="2"/>
        <v>174.94090599999993</v>
      </c>
      <c r="S13" s="122">
        <f t="shared" si="2"/>
        <v>174.60090599999992</v>
      </c>
      <c r="T13" s="122">
        <f t="shared" si="2"/>
        <v>174.60090599999992</v>
      </c>
      <c r="U13" s="122">
        <f t="shared" si="2"/>
        <v>174.60090599999992</v>
      </c>
      <c r="V13" s="122">
        <f t="shared" si="2"/>
        <v>174.60090599999992</v>
      </c>
      <c r="W13" s="123">
        <f>V13+W14+W15+W16+W17+W18+W19+W20+W21+W22+W23</f>
        <v>166.0762824439999</v>
      </c>
      <c r="X13" s="122">
        <f>+W13+X14+X15+X16+X17+X18+X19+X20+X21+X22+X23</f>
        <v>166.0762824439999</v>
      </c>
      <c r="Y13" s="122">
        <f>+X13+Y14+Y15+Y16+Y17+Y18+Y19+Y20+Y21+Y22+Y23</f>
        <v>166.0762824439999</v>
      </c>
      <c r="Z13" s="122">
        <f t="shared" ref="Z13:AH13" si="3">+Y13+Z14+Z15+Z16+Z17+Z18+Z19+Z20+Z21+Z22+Z23</f>
        <v>166.0762824439999</v>
      </c>
      <c r="AA13" s="122">
        <f t="shared" si="3"/>
        <v>166.0762824439999</v>
      </c>
      <c r="AB13" s="122">
        <f t="shared" si="3"/>
        <v>166.0762824439999</v>
      </c>
      <c r="AC13" s="122">
        <f t="shared" si="3"/>
        <v>166.0762824439999</v>
      </c>
      <c r="AD13" s="122">
        <f t="shared" si="3"/>
        <v>166.0762824439999</v>
      </c>
      <c r="AE13" s="122">
        <f t="shared" si="3"/>
        <v>163.43628244399991</v>
      </c>
      <c r="AF13" s="122">
        <f t="shared" si="3"/>
        <v>163.43628244399991</v>
      </c>
      <c r="AG13" s="122">
        <f t="shared" si="3"/>
        <v>162.8262824439999</v>
      </c>
      <c r="AH13" s="122">
        <f t="shared" si="3"/>
        <v>162.7612824439999</v>
      </c>
      <c r="AI13" s="124">
        <v>3399</v>
      </c>
      <c r="AJ13" s="124">
        <v>3330</v>
      </c>
      <c r="AK13" s="124">
        <v>3011</v>
      </c>
      <c r="AL13" s="124">
        <v>2718</v>
      </c>
      <c r="AM13" s="124">
        <v>1492</v>
      </c>
      <c r="AN13" s="124">
        <v>3666</v>
      </c>
      <c r="AO13" s="124">
        <v>3252</v>
      </c>
      <c r="AP13" s="124">
        <v>3155</v>
      </c>
      <c r="AQ13" s="124">
        <v>2020</v>
      </c>
      <c r="AR13" s="124">
        <v>3628</v>
      </c>
      <c r="AS13" s="124">
        <v>3455</v>
      </c>
      <c r="AT13" s="124">
        <v>3974</v>
      </c>
      <c r="AU13" s="124">
        <f>SUBTOTAL(9,AI13:AT13)</f>
        <v>37100</v>
      </c>
      <c r="AV13" s="125">
        <v>11971</v>
      </c>
      <c r="AW13" s="125">
        <v>15444</v>
      </c>
      <c r="AX13" s="125">
        <v>12704</v>
      </c>
      <c r="AY13" s="125">
        <v>14092</v>
      </c>
      <c r="AZ13" s="125">
        <v>4614</v>
      </c>
      <c r="BA13" s="125">
        <v>13702</v>
      </c>
      <c r="BB13" s="125">
        <v>12962</v>
      </c>
      <c r="BC13" s="125">
        <v>11102</v>
      </c>
      <c r="BD13" s="125">
        <v>8953</v>
      </c>
      <c r="BE13" s="125">
        <v>14717</v>
      </c>
      <c r="BF13" s="125">
        <v>14016</v>
      </c>
      <c r="BG13" s="125">
        <v>15418</v>
      </c>
      <c r="BH13" s="124">
        <f>SUM(AV13:BG13)</f>
        <v>149695</v>
      </c>
      <c r="BI13" s="149">
        <f>+K13*AI13</f>
        <v>606905.04599999962</v>
      </c>
      <c r="BJ13" s="149">
        <f t="shared" ref="BJ13:BT13" si="4">+L13*AJ13</f>
        <v>594584.8199999996</v>
      </c>
      <c r="BK13" s="149">
        <f t="shared" si="4"/>
        <v>539170.73699999973</v>
      </c>
      <c r="BL13" s="149">
        <f t="shared" si="4"/>
        <v>481096.61650799977</v>
      </c>
      <c r="BM13" s="149">
        <f t="shared" si="4"/>
        <v>263985.38775199989</v>
      </c>
      <c r="BN13" s="149">
        <f t="shared" si="4"/>
        <v>640383.86739599984</v>
      </c>
      <c r="BO13" s="149">
        <f t="shared" si="4"/>
        <v>568306.2063119997</v>
      </c>
      <c r="BP13" s="149">
        <f t="shared" si="4"/>
        <v>551938.55842999974</v>
      </c>
      <c r="BQ13" s="149">
        <f t="shared" si="4"/>
        <v>352693.83011999982</v>
      </c>
      <c r="BR13" s="149">
        <f t="shared" si="4"/>
        <v>633452.0869679997</v>
      </c>
      <c r="BS13" s="149">
        <f t="shared" si="4"/>
        <v>603246.13022999978</v>
      </c>
      <c r="BT13" s="149">
        <f t="shared" si="4"/>
        <v>693864.00044399966</v>
      </c>
      <c r="BU13" s="149">
        <f>SUBTOTAL(9,BI13:BT13)</f>
        <v>6529627.287159997</v>
      </c>
      <c r="BV13" s="160">
        <f>+AV13*W13</f>
        <v>1988099.1771371227</v>
      </c>
      <c r="BW13" s="160">
        <f>+AW13*X13</f>
        <v>2564882.1060651345</v>
      </c>
      <c r="BX13" s="150">
        <f t="shared" ref="BX13:CG13" si="5">+J13*AI13</f>
        <v>615776.43599999964</v>
      </c>
      <c r="BY13" s="150">
        <f t="shared" si="5"/>
        <v>594584.8199999996</v>
      </c>
      <c r="BZ13" s="150">
        <f t="shared" si="5"/>
        <v>537626.09399999969</v>
      </c>
      <c r="CA13" s="150">
        <f t="shared" si="5"/>
        <v>486704.10599999974</v>
      </c>
      <c r="CB13" s="150">
        <f t="shared" si="5"/>
        <v>264089.8277519999</v>
      </c>
      <c r="CC13" s="150">
        <f t="shared" si="5"/>
        <v>648639.69939599966</v>
      </c>
      <c r="CD13" s="150">
        <f t="shared" si="5"/>
        <v>568065.55831199978</v>
      </c>
      <c r="CE13" s="150">
        <f t="shared" si="5"/>
        <v>551354.88342999981</v>
      </c>
      <c r="CF13" s="150">
        <f t="shared" si="5"/>
        <v>353380.63011999987</v>
      </c>
      <c r="CG13" s="150">
        <f t="shared" si="5"/>
        <v>633452.0869679997</v>
      </c>
      <c r="CH13" s="160">
        <f>SUM(BV13:CG13)</f>
        <v>9806655.4251802526</v>
      </c>
    </row>
    <row r="14" spans="1:86" x14ac:dyDescent="0.2">
      <c r="A14" s="103">
        <v>12</v>
      </c>
      <c r="B14" s="103" t="s">
        <v>180</v>
      </c>
      <c r="C14" s="103" t="s">
        <v>238</v>
      </c>
      <c r="D14" s="103" t="s">
        <v>535</v>
      </c>
      <c r="E14" s="103" t="s">
        <v>536</v>
      </c>
      <c r="F14" s="103">
        <f>+F13</f>
        <v>6300001022</v>
      </c>
      <c r="G14" s="103" t="s">
        <v>537</v>
      </c>
      <c r="H14" s="103" t="s">
        <v>538</v>
      </c>
      <c r="I14" s="103" t="s">
        <v>550</v>
      </c>
      <c r="J14" s="126"/>
      <c r="K14" s="126"/>
      <c r="L14" s="127"/>
      <c r="M14" s="126"/>
      <c r="N14" s="126"/>
      <c r="O14" s="126"/>
      <c r="P14" s="126"/>
      <c r="Q14" s="126"/>
      <c r="R14" s="126"/>
      <c r="S14" s="126"/>
      <c r="T14" s="126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  <c r="AE14" s="128"/>
      <c r="AF14" s="128"/>
      <c r="AG14" s="128"/>
      <c r="AH14" s="128"/>
      <c r="AI14" s="129">
        <v>3399</v>
      </c>
      <c r="AJ14" s="129">
        <v>3330</v>
      </c>
      <c r="AK14" s="129">
        <v>3011</v>
      </c>
      <c r="AL14" s="129">
        <v>2718</v>
      </c>
      <c r="AM14" s="129">
        <v>1492</v>
      </c>
      <c r="AN14" s="129">
        <v>3666</v>
      </c>
      <c r="AO14" s="129">
        <v>3252</v>
      </c>
      <c r="AP14" s="129">
        <v>3155</v>
      </c>
      <c r="AQ14" s="129">
        <v>2020</v>
      </c>
      <c r="AR14" s="129">
        <v>3628</v>
      </c>
      <c r="AS14" s="129">
        <v>3455</v>
      </c>
      <c r="AT14" s="129">
        <v>3974</v>
      </c>
      <c r="AU14" s="129">
        <f t="shared" ref="AU14" si="6">+AU13</f>
        <v>37100</v>
      </c>
      <c r="AV14" s="130">
        <v>11971</v>
      </c>
      <c r="AW14" s="130">
        <v>15444</v>
      </c>
      <c r="AX14" s="130">
        <v>12704</v>
      </c>
      <c r="AY14" s="130">
        <v>14092</v>
      </c>
      <c r="AZ14" s="130">
        <v>4614</v>
      </c>
      <c r="BA14" s="130">
        <v>13702</v>
      </c>
      <c r="BB14" s="130">
        <v>12962</v>
      </c>
      <c r="BC14" s="130">
        <v>11102</v>
      </c>
      <c r="BD14" s="130">
        <v>8953</v>
      </c>
      <c r="BE14" s="130">
        <v>14717</v>
      </c>
      <c r="BF14" s="130">
        <v>14016</v>
      </c>
      <c r="BG14" s="130">
        <v>15418</v>
      </c>
      <c r="BH14" s="129">
        <f t="shared" ref="BH14:BH23" si="7">SUBTOTAL(9,AV14:BG14)</f>
        <v>149695</v>
      </c>
      <c r="BI14" s="151">
        <f>+(K14)*AI14</f>
        <v>0</v>
      </c>
      <c r="BJ14" s="151">
        <f>+(K14+L14)*AJ14</f>
        <v>0</v>
      </c>
      <c r="BK14" s="151">
        <f>+(K14+L14+M14)*AK14</f>
        <v>0</v>
      </c>
      <c r="BL14" s="151">
        <f>+(K14+L14+M14+N14)*AL14</f>
        <v>0</v>
      </c>
      <c r="BM14" s="151">
        <f>+(K14+L14+M14+N14+O14)*AM14</f>
        <v>0</v>
      </c>
      <c r="BN14" s="151">
        <f>+(K14+L14+M14+N14+O14+P14)*AN14</f>
        <v>0</v>
      </c>
      <c r="BO14" s="151">
        <f>+(K14+L14+M14+N14+O14+P14+Q14)*AO14</f>
        <v>0</v>
      </c>
      <c r="BP14" s="151">
        <f>+(K14+L14+M14+N14+O14+P14+Q14+R14)*AP14</f>
        <v>0</v>
      </c>
      <c r="BQ14" s="151">
        <f>+(K14+L14+M14+N14+O14+P14+Q14+R14+S14)*AQ14</f>
        <v>0</v>
      </c>
      <c r="BR14" s="151">
        <f>+(K14+L14+M14+N14+O14+P14+Q14+R14+S14+T14)*AR14</f>
        <v>0</v>
      </c>
      <c r="BS14" s="151">
        <f>+(K14+L14+M14+N14+O14+P14+Q14+R14+S14+T14+U14)*AS14</f>
        <v>0</v>
      </c>
      <c r="BT14" s="151">
        <f>+(K14+L14+M14+N14+O14+P14+Q14+R14+S14+T14+U14+V14)*AT14</f>
        <v>0</v>
      </c>
      <c r="BU14" s="151">
        <f>SUM(BI14:BT14)</f>
        <v>0</v>
      </c>
      <c r="BV14" s="152">
        <f>+(W14)*AV14</f>
        <v>0</v>
      </c>
      <c r="BW14" s="152">
        <f>+(W14+X14)*AW14</f>
        <v>0</v>
      </c>
      <c r="BX14" s="152">
        <f>+(W14+X14+Y14)*AX14</f>
        <v>0</v>
      </c>
      <c r="BY14" s="152">
        <f>+(W14+X14+Y14+Z14)*AY14</f>
        <v>0</v>
      </c>
      <c r="BZ14" s="152">
        <f>+(W14+X14+Y14+Z14+AA14)*AZ14</f>
        <v>0</v>
      </c>
      <c r="CA14" s="152">
        <f>+(W14+X14+Y14+Z14+AA14+AB14)*BA14</f>
        <v>0</v>
      </c>
      <c r="CB14" s="152">
        <f>+(W14+X14+Y14+Z14+AA14+AB14+AC14)*BB14</f>
        <v>0</v>
      </c>
      <c r="CC14" s="152">
        <f>+(W14+X14+Y14+Z14+AA14+AB14+AC14+AD14)*BC14</f>
        <v>0</v>
      </c>
      <c r="CD14" s="152">
        <f>+(W14+X14+Y14+Z14+AA14+AB14+AC14+AD14+AE14)*BD14</f>
        <v>0</v>
      </c>
      <c r="CE14" s="152">
        <f>+(W14+X14+Y14+Z14+AA14+AB14+AC14+AD14+AE14+AF14)*BE14</f>
        <v>0</v>
      </c>
      <c r="CF14" s="152">
        <f>+(W14+X14+Y14+Z14+AA14+AB14+AC14+AD14+AE14+AF14+AG14)*BF14</f>
        <v>0</v>
      </c>
      <c r="CG14" s="152">
        <f>+(W14+X14+Y14+Z14+AA14+AB14+AC14+AD14+AE14+AF14+AG14+AH14)*BG14</f>
        <v>0</v>
      </c>
      <c r="CH14" s="152">
        <f t="shared" ref="CH14" si="8">SUM(BV14:CG14)</f>
        <v>0</v>
      </c>
    </row>
    <row r="15" spans="1:86" x14ac:dyDescent="0.2">
      <c r="A15" s="103">
        <v>13</v>
      </c>
      <c r="B15" s="103" t="s">
        <v>180</v>
      </c>
      <c r="C15" s="103" t="s">
        <v>238</v>
      </c>
      <c r="D15" s="103" t="s">
        <v>535</v>
      </c>
      <c r="E15" s="103" t="s">
        <v>536</v>
      </c>
      <c r="F15" s="103">
        <f>+F13</f>
        <v>6300001022</v>
      </c>
      <c r="G15" s="103" t="s">
        <v>537</v>
      </c>
      <c r="H15" s="103" t="s">
        <v>538</v>
      </c>
      <c r="I15" s="103" t="s">
        <v>551</v>
      </c>
      <c r="J15" s="126"/>
      <c r="K15" s="126"/>
      <c r="L15" s="127"/>
      <c r="M15" s="126"/>
      <c r="N15" s="126"/>
      <c r="O15" s="126"/>
      <c r="P15" s="126"/>
      <c r="Q15" s="127">
        <f>0.041+0.023</f>
        <v>6.4000000000000001E-2</v>
      </c>
      <c r="R15" s="126"/>
      <c r="S15" s="126"/>
      <c r="T15" s="126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  <c r="AI15" s="129">
        <v>3399</v>
      </c>
      <c r="AJ15" s="129">
        <v>3330</v>
      </c>
      <c r="AK15" s="129">
        <v>3011</v>
      </c>
      <c r="AL15" s="129">
        <v>2718</v>
      </c>
      <c r="AM15" s="129">
        <v>1492</v>
      </c>
      <c r="AN15" s="129">
        <v>3666</v>
      </c>
      <c r="AO15" s="129">
        <v>3252</v>
      </c>
      <c r="AP15" s="129">
        <v>3155</v>
      </c>
      <c r="AQ15" s="129">
        <v>2020</v>
      </c>
      <c r="AR15" s="129">
        <v>3628</v>
      </c>
      <c r="AS15" s="129">
        <v>3455</v>
      </c>
      <c r="AT15" s="129">
        <v>3974</v>
      </c>
      <c r="AU15" s="129">
        <f t="shared" ref="AU15" si="9">+AU13</f>
        <v>37100</v>
      </c>
      <c r="AV15" s="130">
        <v>11971</v>
      </c>
      <c r="AW15" s="130">
        <v>15444</v>
      </c>
      <c r="AX15" s="130">
        <v>12704</v>
      </c>
      <c r="AY15" s="130">
        <v>14092</v>
      </c>
      <c r="AZ15" s="130">
        <v>4614</v>
      </c>
      <c r="BA15" s="130">
        <v>13702</v>
      </c>
      <c r="BB15" s="130">
        <v>12962</v>
      </c>
      <c r="BC15" s="130">
        <v>11102</v>
      </c>
      <c r="BD15" s="130">
        <v>8953</v>
      </c>
      <c r="BE15" s="130">
        <v>14717</v>
      </c>
      <c r="BF15" s="130">
        <v>14016</v>
      </c>
      <c r="BG15" s="130">
        <v>15418</v>
      </c>
      <c r="BH15" s="129">
        <f t="shared" si="7"/>
        <v>149695</v>
      </c>
      <c r="BI15" s="151">
        <f t="shared" ref="BI15:BI23" si="10">+(K15)*AI15</f>
        <v>0</v>
      </c>
      <c r="BJ15" s="151">
        <f t="shared" ref="BJ15:BJ23" si="11">+(K15+L15)*AJ15</f>
        <v>0</v>
      </c>
      <c r="BK15" s="151">
        <f t="shared" ref="BK15:BK23" si="12">+(K15+L15+M15)*AK15</f>
        <v>0</v>
      </c>
      <c r="BL15" s="151">
        <f t="shared" ref="BL15:BL23" si="13">+(K15+L15+M15+N15)*AL15</f>
        <v>0</v>
      </c>
      <c r="BM15" s="151">
        <f t="shared" ref="BM15:BM23" si="14">+(K15+L15+M15+N15+O15)*AM15</f>
        <v>0</v>
      </c>
      <c r="BN15" s="151">
        <f t="shared" ref="BN15:BN23" si="15">+(K15+L15+M15+N15+O15+P15)*AN15</f>
        <v>0</v>
      </c>
      <c r="BO15" s="151">
        <f t="shared" ref="BO15:BO23" si="16">+(K15+L15+M15+N15+O15+P15+Q15)*AO15</f>
        <v>208.12800000000001</v>
      </c>
      <c r="BP15" s="151">
        <f t="shared" ref="BP15:BP23" si="17">+(K15+L15+M15+N15+O15+P15+Q15+R15)*AP15</f>
        <v>201.92000000000002</v>
      </c>
      <c r="BQ15" s="151">
        <f t="shared" ref="BQ15:BQ23" si="18">+(K15+L15+M15+N15+O15+P15+Q15+R15+S15)*AQ15</f>
        <v>129.28</v>
      </c>
      <c r="BR15" s="151">
        <f t="shared" ref="BR15:BR23" si="19">+(K15+L15+M15+N15+O15+P15+Q15+R15+S15+T15)*AR15</f>
        <v>232.19200000000001</v>
      </c>
      <c r="BS15" s="151">
        <f t="shared" ref="BS15:BS23" si="20">+(K15+L15+M15+N15+O15+P15+Q15+R15+S15+T15+U15)*AS15</f>
        <v>221.12</v>
      </c>
      <c r="BT15" s="151">
        <f t="shared" ref="BT15:BT23" si="21">+(K15+L15+M15+N15+O15+P15+Q15+R15+S15+T15+U15+V15)*AT15</f>
        <v>254.33600000000001</v>
      </c>
      <c r="BU15" s="151">
        <f t="shared" ref="BU15:BU22" si="22">SUBTOTAL(9,BI15:BT15)</f>
        <v>1246.9760000000001</v>
      </c>
      <c r="BV15" s="152">
        <f t="shared" ref="BV15:BV23" si="23">+(W15)*AV15</f>
        <v>0</v>
      </c>
      <c r="BW15" s="152">
        <f t="shared" ref="BW15:BW23" si="24">+(W15+X15)*AW15</f>
        <v>0</v>
      </c>
      <c r="BX15" s="152">
        <f t="shared" ref="BX15:BX23" si="25">+(W15+X15+Y15)*AX15</f>
        <v>0</v>
      </c>
      <c r="BY15" s="152">
        <f t="shared" ref="BY15:BY23" si="26">+(W15+X15+Y15+Z15)*AY15</f>
        <v>0</v>
      </c>
      <c r="BZ15" s="152">
        <f t="shared" ref="BZ15:BZ23" si="27">+(W15+X15+Y15+Z15+AA15)*AZ15</f>
        <v>0</v>
      </c>
      <c r="CA15" s="152">
        <f t="shared" ref="CA15:CA23" si="28">+(W15+X15+Y15+Z15+AA15+AB15)*BA15</f>
        <v>0</v>
      </c>
      <c r="CB15" s="152">
        <f t="shared" ref="CB15:CB23" si="29">+(W15+X15+Y15+Z15+AA15+AB15+AC15)*BB15</f>
        <v>0</v>
      </c>
      <c r="CC15" s="152">
        <f t="shared" ref="CC15:CC23" si="30">+(W15+X15+Y15+Z15+AA15+AB15+AC15+AD15)*BC15</f>
        <v>0</v>
      </c>
      <c r="CD15" s="152">
        <f t="shared" ref="CD15:CD23" si="31">+(W15+X15+Y15+Z15+AA15+AB15+AC15+AD15+AE15)*BD15</f>
        <v>0</v>
      </c>
      <c r="CE15" s="152">
        <f t="shared" ref="CE15:CE23" si="32">+(W15+X15+Y15+Z15+AA15+AB15+AC15+AD15+AE15+AF15)*BE15</f>
        <v>0</v>
      </c>
      <c r="CF15" s="152">
        <f t="shared" ref="CF15:CF23" si="33">+(W15+X15+Y15+Z15+AA15+AB15+AC15+AD15+AE15+AF15+AG15)*BF15</f>
        <v>0</v>
      </c>
      <c r="CG15" s="152">
        <f t="shared" ref="CG15:CG23" si="34">+(W15+X15+Y15+Z15+AA15+AB15+AC15+AD15+AE15+AF15+AG15+AH15)*BG15</f>
        <v>0</v>
      </c>
      <c r="CH15" s="152">
        <f t="shared" ref="CH15:CH23" si="35">SUM(BV15:CG15)</f>
        <v>0</v>
      </c>
    </row>
    <row r="16" spans="1:86" x14ac:dyDescent="0.2">
      <c r="A16" s="103">
        <v>14</v>
      </c>
      <c r="B16" s="103" t="s">
        <v>180</v>
      </c>
      <c r="C16" s="103" t="s">
        <v>238</v>
      </c>
      <c r="D16" s="103" t="s">
        <v>535</v>
      </c>
      <c r="E16" s="103" t="s">
        <v>536</v>
      </c>
      <c r="F16" s="103">
        <f>+F13</f>
        <v>6300001022</v>
      </c>
      <c r="G16" s="103" t="s">
        <v>537</v>
      </c>
      <c r="H16" s="103" t="s">
        <v>538</v>
      </c>
      <c r="I16" s="103" t="s">
        <v>552</v>
      </c>
      <c r="J16" s="126"/>
      <c r="K16" s="126"/>
      <c r="L16" s="127"/>
      <c r="M16" s="126"/>
      <c r="N16" s="126"/>
      <c r="O16" s="126"/>
      <c r="P16" s="126"/>
      <c r="Q16" s="127">
        <v>-8.1000000000000003E-2</v>
      </c>
      <c r="R16" s="126"/>
      <c r="S16" s="126"/>
      <c r="T16" s="126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  <c r="AI16" s="129">
        <v>3399</v>
      </c>
      <c r="AJ16" s="129">
        <v>3330</v>
      </c>
      <c r="AK16" s="129">
        <v>3011</v>
      </c>
      <c r="AL16" s="129">
        <v>2718</v>
      </c>
      <c r="AM16" s="129">
        <v>1492</v>
      </c>
      <c r="AN16" s="129">
        <v>3666</v>
      </c>
      <c r="AO16" s="129">
        <v>3252</v>
      </c>
      <c r="AP16" s="129">
        <v>3155</v>
      </c>
      <c r="AQ16" s="129">
        <v>2020</v>
      </c>
      <c r="AR16" s="129">
        <v>3628</v>
      </c>
      <c r="AS16" s="129">
        <v>3455</v>
      </c>
      <c r="AT16" s="129">
        <v>3974</v>
      </c>
      <c r="AU16" s="129">
        <f t="shared" ref="AU16" si="36">+AU13</f>
        <v>37100</v>
      </c>
      <c r="AV16" s="130">
        <v>11971</v>
      </c>
      <c r="AW16" s="130">
        <v>15444</v>
      </c>
      <c r="AX16" s="130">
        <v>12704</v>
      </c>
      <c r="AY16" s="130">
        <v>14092</v>
      </c>
      <c r="AZ16" s="130">
        <v>4614</v>
      </c>
      <c r="BA16" s="130">
        <v>13702</v>
      </c>
      <c r="BB16" s="130">
        <v>12962</v>
      </c>
      <c r="BC16" s="130">
        <v>11102</v>
      </c>
      <c r="BD16" s="130">
        <v>8953</v>
      </c>
      <c r="BE16" s="130">
        <v>14717</v>
      </c>
      <c r="BF16" s="130">
        <v>14016</v>
      </c>
      <c r="BG16" s="130">
        <v>15418</v>
      </c>
      <c r="BH16" s="129">
        <f t="shared" si="7"/>
        <v>149695</v>
      </c>
      <c r="BI16" s="151">
        <f t="shared" si="10"/>
        <v>0</v>
      </c>
      <c r="BJ16" s="151">
        <f t="shared" si="11"/>
        <v>0</v>
      </c>
      <c r="BK16" s="151">
        <f t="shared" si="12"/>
        <v>0</v>
      </c>
      <c r="BL16" s="151">
        <f t="shared" si="13"/>
        <v>0</v>
      </c>
      <c r="BM16" s="151">
        <f t="shared" si="14"/>
        <v>0</v>
      </c>
      <c r="BN16" s="151">
        <f t="shared" si="15"/>
        <v>0</v>
      </c>
      <c r="BO16" s="151">
        <f t="shared" si="16"/>
        <v>-263.41200000000003</v>
      </c>
      <c r="BP16" s="151">
        <f t="shared" si="17"/>
        <v>-255.55500000000001</v>
      </c>
      <c r="BQ16" s="151">
        <f t="shared" si="18"/>
        <v>-163.62</v>
      </c>
      <c r="BR16" s="151">
        <f t="shared" si="19"/>
        <v>-293.86799999999999</v>
      </c>
      <c r="BS16" s="151">
        <f t="shared" si="20"/>
        <v>-279.85500000000002</v>
      </c>
      <c r="BT16" s="151">
        <f t="shared" si="21"/>
        <v>-321.89400000000001</v>
      </c>
      <c r="BU16" s="151">
        <f t="shared" si="22"/>
        <v>-1578.2040000000002</v>
      </c>
      <c r="BV16" s="152">
        <f t="shared" si="23"/>
        <v>0</v>
      </c>
      <c r="BW16" s="152">
        <f t="shared" si="24"/>
        <v>0</v>
      </c>
      <c r="BX16" s="152">
        <f t="shared" si="25"/>
        <v>0</v>
      </c>
      <c r="BY16" s="152">
        <f t="shared" si="26"/>
        <v>0</v>
      </c>
      <c r="BZ16" s="152">
        <f t="shared" si="27"/>
        <v>0</v>
      </c>
      <c r="CA16" s="152">
        <f t="shared" si="28"/>
        <v>0</v>
      </c>
      <c r="CB16" s="152">
        <f t="shared" si="29"/>
        <v>0</v>
      </c>
      <c r="CC16" s="152">
        <f t="shared" si="30"/>
        <v>0</v>
      </c>
      <c r="CD16" s="152">
        <f t="shared" si="31"/>
        <v>0</v>
      </c>
      <c r="CE16" s="152">
        <f t="shared" si="32"/>
        <v>0</v>
      </c>
      <c r="CF16" s="152">
        <f t="shared" si="33"/>
        <v>0</v>
      </c>
      <c r="CG16" s="152">
        <f t="shared" si="34"/>
        <v>0</v>
      </c>
      <c r="CH16" s="152">
        <f t="shared" si="35"/>
        <v>0</v>
      </c>
    </row>
    <row r="17" spans="1:86" x14ac:dyDescent="0.2">
      <c r="A17" s="103">
        <v>15</v>
      </c>
      <c r="B17" s="103" t="str">
        <f>+B16</f>
        <v>RNPO</v>
      </c>
      <c r="C17" s="103" t="str">
        <f>+C16</f>
        <v>JAPL</v>
      </c>
      <c r="D17" s="103" t="s">
        <v>535</v>
      </c>
      <c r="E17" s="103" t="s">
        <v>536</v>
      </c>
      <c r="F17" s="103">
        <f>+F13</f>
        <v>6300001022</v>
      </c>
      <c r="G17" s="103" t="str">
        <f>+G16</f>
        <v>CEPS</v>
      </c>
      <c r="H17" s="103" t="s">
        <v>538</v>
      </c>
      <c r="I17" s="103" t="s">
        <v>553</v>
      </c>
      <c r="J17" s="126"/>
      <c r="K17" s="126"/>
      <c r="L17" s="127"/>
      <c r="M17" s="126"/>
      <c r="N17" s="126"/>
      <c r="O17" s="126"/>
      <c r="P17" s="126"/>
      <c r="Q17" s="127">
        <v>-0.04</v>
      </c>
      <c r="R17" s="126"/>
      <c r="S17" s="126"/>
      <c r="T17" s="126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  <c r="AI17" s="129">
        <v>3399</v>
      </c>
      <c r="AJ17" s="129">
        <v>3330</v>
      </c>
      <c r="AK17" s="129">
        <v>3011</v>
      </c>
      <c r="AL17" s="129">
        <v>2718</v>
      </c>
      <c r="AM17" s="129">
        <v>1492</v>
      </c>
      <c r="AN17" s="129">
        <v>3666</v>
      </c>
      <c r="AO17" s="129">
        <v>3252</v>
      </c>
      <c r="AP17" s="129">
        <v>3155</v>
      </c>
      <c r="AQ17" s="129">
        <v>2020</v>
      </c>
      <c r="AR17" s="129">
        <v>3628</v>
      </c>
      <c r="AS17" s="129">
        <v>3455</v>
      </c>
      <c r="AT17" s="129">
        <v>3974</v>
      </c>
      <c r="AU17" s="129">
        <f t="shared" ref="AU17" si="37">+AU13</f>
        <v>37100</v>
      </c>
      <c r="AV17" s="130">
        <v>11971</v>
      </c>
      <c r="AW17" s="130">
        <v>15444</v>
      </c>
      <c r="AX17" s="130">
        <v>12704</v>
      </c>
      <c r="AY17" s="130">
        <v>14092</v>
      </c>
      <c r="AZ17" s="130">
        <v>4614</v>
      </c>
      <c r="BA17" s="130">
        <v>13702</v>
      </c>
      <c r="BB17" s="130">
        <v>12962</v>
      </c>
      <c r="BC17" s="130">
        <v>11102</v>
      </c>
      <c r="BD17" s="130">
        <v>8953</v>
      </c>
      <c r="BE17" s="130">
        <v>14717</v>
      </c>
      <c r="BF17" s="130">
        <v>14016</v>
      </c>
      <c r="BG17" s="130">
        <v>15418</v>
      </c>
      <c r="BH17" s="129">
        <f t="shared" si="7"/>
        <v>149695</v>
      </c>
      <c r="BI17" s="151">
        <f t="shared" si="10"/>
        <v>0</v>
      </c>
      <c r="BJ17" s="151">
        <f t="shared" si="11"/>
        <v>0</v>
      </c>
      <c r="BK17" s="151">
        <f t="shared" si="12"/>
        <v>0</v>
      </c>
      <c r="BL17" s="151">
        <f t="shared" si="13"/>
        <v>0</v>
      </c>
      <c r="BM17" s="151">
        <f t="shared" si="14"/>
        <v>0</v>
      </c>
      <c r="BN17" s="151">
        <f t="shared" si="15"/>
        <v>0</v>
      </c>
      <c r="BO17" s="151">
        <f t="shared" si="16"/>
        <v>-130.08000000000001</v>
      </c>
      <c r="BP17" s="151">
        <f t="shared" si="17"/>
        <v>-126.2</v>
      </c>
      <c r="BQ17" s="151">
        <f t="shared" si="18"/>
        <v>-80.8</v>
      </c>
      <c r="BR17" s="151">
        <f t="shared" si="19"/>
        <v>-145.12</v>
      </c>
      <c r="BS17" s="151">
        <f t="shared" si="20"/>
        <v>-138.20000000000002</v>
      </c>
      <c r="BT17" s="151">
        <f t="shared" si="21"/>
        <v>-158.96</v>
      </c>
      <c r="BU17" s="151">
        <f t="shared" si="22"/>
        <v>-779.36000000000013</v>
      </c>
      <c r="BV17" s="152">
        <f t="shared" si="23"/>
        <v>0</v>
      </c>
      <c r="BW17" s="152">
        <f t="shared" si="24"/>
        <v>0</v>
      </c>
      <c r="BX17" s="152">
        <f t="shared" si="25"/>
        <v>0</v>
      </c>
      <c r="BY17" s="152">
        <f t="shared" si="26"/>
        <v>0</v>
      </c>
      <c r="BZ17" s="152">
        <f t="shared" si="27"/>
        <v>0</v>
      </c>
      <c r="CA17" s="152">
        <f t="shared" si="28"/>
        <v>0</v>
      </c>
      <c r="CB17" s="152">
        <f t="shared" si="29"/>
        <v>0</v>
      </c>
      <c r="CC17" s="152">
        <f t="shared" si="30"/>
        <v>0</v>
      </c>
      <c r="CD17" s="152">
        <f t="shared" si="31"/>
        <v>0</v>
      </c>
      <c r="CE17" s="152">
        <f t="shared" si="32"/>
        <v>0</v>
      </c>
      <c r="CF17" s="152">
        <f t="shared" si="33"/>
        <v>0</v>
      </c>
      <c r="CG17" s="152">
        <f t="shared" si="34"/>
        <v>0</v>
      </c>
      <c r="CH17" s="152">
        <f t="shared" si="35"/>
        <v>0</v>
      </c>
    </row>
    <row r="18" spans="1:86" x14ac:dyDescent="0.2">
      <c r="A18" s="103">
        <v>16</v>
      </c>
      <c r="B18" s="103" t="s">
        <v>180</v>
      </c>
      <c r="C18" s="103" t="s">
        <v>238</v>
      </c>
      <c r="D18" s="103" t="s">
        <v>535</v>
      </c>
      <c r="E18" s="103" t="s">
        <v>536</v>
      </c>
      <c r="F18" s="103">
        <f>+F13</f>
        <v>6300001022</v>
      </c>
      <c r="G18" s="103" t="s">
        <v>537</v>
      </c>
      <c r="H18" s="103" t="s">
        <v>538</v>
      </c>
      <c r="I18" s="103" t="s">
        <v>554</v>
      </c>
      <c r="J18" s="126"/>
      <c r="K18" s="131">
        <v>0.04</v>
      </c>
      <c r="L18" s="127"/>
      <c r="M18" s="126"/>
      <c r="N18" s="132">
        <v>-9.9000000000000005E-2</v>
      </c>
      <c r="O18" s="126"/>
      <c r="P18" s="126"/>
      <c r="Q18" s="127">
        <v>-3.6999999999999998E-2</v>
      </c>
      <c r="R18" s="126"/>
      <c r="S18" s="126"/>
      <c r="T18" s="126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  <c r="AI18" s="129">
        <v>3399</v>
      </c>
      <c r="AJ18" s="129">
        <v>3330</v>
      </c>
      <c r="AK18" s="129">
        <v>3011</v>
      </c>
      <c r="AL18" s="129">
        <v>2718</v>
      </c>
      <c r="AM18" s="129">
        <v>1492</v>
      </c>
      <c r="AN18" s="129">
        <v>3666</v>
      </c>
      <c r="AO18" s="129">
        <v>3252</v>
      </c>
      <c r="AP18" s="129">
        <v>3155</v>
      </c>
      <c r="AQ18" s="129">
        <v>2020</v>
      </c>
      <c r="AR18" s="129">
        <v>3628</v>
      </c>
      <c r="AS18" s="129">
        <v>3455</v>
      </c>
      <c r="AT18" s="129">
        <v>3974</v>
      </c>
      <c r="AU18" s="129">
        <f t="shared" ref="AU18" si="38">+AU13</f>
        <v>37100</v>
      </c>
      <c r="AV18" s="130">
        <v>11971</v>
      </c>
      <c r="AW18" s="130">
        <v>15444</v>
      </c>
      <c r="AX18" s="130">
        <v>12704</v>
      </c>
      <c r="AY18" s="130">
        <v>14092</v>
      </c>
      <c r="AZ18" s="130">
        <v>4614</v>
      </c>
      <c r="BA18" s="130">
        <v>13702</v>
      </c>
      <c r="BB18" s="130">
        <v>12962</v>
      </c>
      <c r="BC18" s="130">
        <v>11102</v>
      </c>
      <c r="BD18" s="130">
        <v>8953</v>
      </c>
      <c r="BE18" s="130">
        <v>14717</v>
      </c>
      <c r="BF18" s="130">
        <v>14016</v>
      </c>
      <c r="BG18" s="130">
        <v>15418</v>
      </c>
      <c r="BH18" s="129">
        <f t="shared" si="7"/>
        <v>149695</v>
      </c>
      <c r="BI18" s="151">
        <f t="shared" si="10"/>
        <v>135.96</v>
      </c>
      <c r="BJ18" s="151">
        <f t="shared" si="11"/>
        <v>133.19999999999999</v>
      </c>
      <c r="BK18" s="151">
        <f t="shared" si="12"/>
        <v>120.44</v>
      </c>
      <c r="BL18" s="151">
        <f t="shared" si="13"/>
        <v>-160.36200000000002</v>
      </c>
      <c r="BM18" s="151">
        <f t="shared" si="14"/>
        <v>-88.028000000000006</v>
      </c>
      <c r="BN18" s="151">
        <f t="shared" si="15"/>
        <v>-216.29400000000001</v>
      </c>
      <c r="BO18" s="151">
        <f t="shared" si="16"/>
        <v>-312.19200000000001</v>
      </c>
      <c r="BP18" s="151">
        <f t="shared" si="17"/>
        <v>-302.88</v>
      </c>
      <c r="BQ18" s="151">
        <f t="shared" si="18"/>
        <v>-193.92000000000002</v>
      </c>
      <c r="BR18" s="151">
        <f t="shared" si="19"/>
        <v>-348.28800000000001</v>
      </c>
      <c r="BS18" s="151">
        <f t="shared" si="20"/>
        <v>-331.68</v>
      </c>
      <c r="BT18" s="151">
        <f t="shared" si="21"/>
        <v>-381.50400000000002</v>
      </c>
      <c r="BU18" s="151">
        <f t="shared" si="22"/>
        <v>-1945.5480000000002</v>
      </c>
      <c r="BV18" s="152">
        <f t="shared" si="23"/>
        <v>0</v>
      </c>
      <c r="BW18" s="152">
        <f t="shared" si="24"/>
        <v>0</v>
      </c>
      <c r="BX18" s="152">
        <f t="shared" si="25"/>
        <v>0</v>
      </c>
      <c r="BY18" s="152">
        <f t="shared" si="26"/>
        <v>0</v>
      </c>
      <c r="BZ18" s="152">
        <f t="shared" si="27"/>
        <v>0</v>
      </c>
      <c r="CA18" s="152">
        <f t="shared" si="28"/>
        <v>0</v>
      </c>
      <c r="CB18" s="152">
        <f t="shared" si="29"/>
        <v>0</v>
      </c>
      <c r="CC18" s="152">
        <f t="shared" si="30"/>
        <v>0</v>
      </c>
      <c r="CD18" s="152">
        <f t="shared" si="31"/>
        <v>0</v>
      </c>
      <c r="CE18" s="152">
        <f t="shared" si="32"/>
        <v>0</v>
      </c>
      <c r="CF18" s="152">
        <f t="shared" si="33"/>
        <v>0</v>
      </c>
      <c r="CG18" s="152">
        <f t="shared" si="34"/>
        <v>0</v>
      </c>
      <c r="CH18" s="152">
        <f t="shared" si="35"/>
        <v>0</v>
      </c>
    </row>
    <row r="19" spans="1:86" x14ac:dyDescent="0.2">
      <c r="A19" s="103">
        <v>17</v>
      </c>
      <c r="B19" s="103" t="s">
        <v>180</v>
      </c>
      <c r="C19" s="103" t="s">
        <v>238</v>
      </c>
      <c r="D19" s="103" t="s">
        <v>535</v>
      </c>
      <c r="E19" s="103" t="s">
        <v>536</v>
      </c>
      <c r="F19" s="103">
        <f>+F13</f>
        <v>6300001022</v>
      </c>
      <c r="G19" s="103" t="s">
        <v>537</v>
      </c>
      <c r="H19" s="103" t="s">
        <v>538</v>
      </c>
      <c r="I19" s="103" t="s">
        <v>555</v>
      </c>
      <c r="J19" s="128"/>
      <c r="K19" s="128"/>
      <c r="L19" s="133"/>
      <c r="M19" s="134">
        <f>0.61+0.061-0.058</f>
        <v>0.61299999999999999</v>
      </c>
      <c r="N19" s="128"/>
      <c r="O19" s="128"/>
      <c r="P19" s="126">
        <f>-1.09-1.12+0.015+0.043</f>
        <v>-2.1519999999999997</v>
      </c>
      <c r="Q19" s="135">
        <v>8.6999999999999994E-2</v>
      </c>
      <c r="R19" s="127">
        <f>0.185</f>
        <v>0.185</v>
      </c>
      <c r="S19" s="128"/>
      <c r="T19" s="128"/>
      <c r="U19" s="128"/>
      <c r="V19" s="128"/>
      <c r="W19" s="128">
        <f>-0.185-3.25</f>
        <v>-3.4350000000000001</v>
      </c>
      <c r="X19" s="128"/>
      <c r="Y19" s="128"/>
      <c r="Z19" s="128"/>
      <c r="AA19" s="128"/>
      <c r="AB19" s="128"/>
      <c r="AC19" s="128"/>
      <c r="AD19" s="128"/>
      <c r="AE19" s="136">
        <f>-1.35-1.29</f>
        <v>-2.64</v>
      </c>
      <c r="AF19" s="128"/>
      <c r="AG19" s="136">
        <v>-0.61</v>
      </c>
      <c r="AH19" s="136">
        <f>-0.05-0.015</f>
        <v>-6.5000000000000002E-2</v>
      </c>
      <c r="AI19" s="129">
        <v>3399</v>
      </c>
      <c r="AJ19" s="129">
        <v>3330</v>
      </c>
      <c r="AK19" s="129">
        <v>3011</v>
      </c>
      <c r="AL19" s="129">
        <v>2718</v>
      </c>
      <c r="AM19" s="129">
        <v>1492</v>
      </c>
      <c r="AN19" s="129">
        <v>3666</v>
      </c>
      <c r="AO19" s="129">
        <v>3252</v>
      </c>
      <c r="AP19" s="129">
        <v>3155</v>
      </c>
      <c r="AQ19" s="129">
        <v>2020</v>
      </c>
      <c r="AR19" s="129">
        <v>3628</v>
      </c>
      <c r="AS19" s="129">
        <v>3455</v>
      </c>
      <c r="AT19" s="129">
        <v>3974</v>
      </c>
      <c r="AU19" s="129">
        <f t="shared" ref="AU19" si="39">+AU13</f>
        <v>37100</v>
      </c>
      <c r="AV19" s="130">
        <v>11971</v>
      </c>
      <c r="AW19" s="130">
        <v>15444</v>
      </c>
      <c r="AX19" s="130">
        <v>12704</v>
      </c>
      <c r="AY19" s="130">
        <v>14092</v>
      </c>
      <c r="AZ19" s="130">
        <v>4614</v>
      </c>
      <c r="BA19" s="130">
        <v>13702</v>
      </c>
      <c r="BB19" s="130">
        <v>12962</v>
      </c>
      <c r="BC19" s="130">
        <v>11102</v>
      </c>
      <c r="BD19" s="130">
        <v>8953</v>
      </c>
      <c r="BE19" s="130">
        <v>14717</v>
      </c>
      <c r="BF19" s="130">
        <v>14016</v>
      </c>
      <c r="BG19" s="130">
        <v>15418</v>
      </c>
      <c r="BH19" s="129">
        <f t="shared" si="7"/>
        <v>149695</v>
      </c>
      <c r="BI19" s="151">
        <f t="shared" si="10"/>
        <v>0</v>
      </c>
      <c r="BJ19" s="151">
        <f t="shared" si="11"/>
        <v>0</v>
      </c>
      <c r="BK19" s="151">
        <f t="shared" si="12"/>
        <v>1845.7429999999999</v>
      </c>
      <c r="BL19" s="151">
        <f t="shared" si="13"/>
        <v>1666.134</v>
      </c>
      <c r="BM19" s="151">
        <f t="shared" si="14"/>
        <v>914.596</v>
      </c>
      <c r="BN19" s="151">
        <f t="shared" si="15"/>
        <v>-5641.9739999999993</v>
      </c>
      <c r="BO19" s="151">
        <f t="shared" si="16"/>
        <v>-4721.9039999999995</v>
      </c>
      <c r="BP19" s="151">
        <f t="shared" si="17"/>
        <v>-3997.3849999999989</v>
      </c>
      <c r="BQ19" s="151">
        <f t="shared" si="18"/>
        <v>-2559.3399999999992</v>
      </c>
      <c r="BR19" s="151">
        <f t="shared" si="19"/>
        <v>-4596.6759999999986</v>
      </c>
      <c r="BS19" s="151">
        <f t="shared" si="20"/>
        <v>-4377.4849999999988</v>
      </c>
      <c r="BT19" s="151">
        <f t="shared" si="21"/>
        <v>-5035.0579999999991</v>
      </c>
      <c r="BU19" s="151">
        <f t="shared" si="22"/>
        <v>-26503.348999999995</v>
      </c>
      <c r="BV19" s="152">
        <f t="shared" si="23"/>
        <v>-41120.385000000002</v>
      </c>
      <c r="BW19" s="152">
        <f t="shared" si="24"/>
        <v>-53050.14</v>
      </c>
      <c r="BX19" s="152">
        <f t="shared" si="25"/>
        <v>-43638.239999999998</v>
      </c>
      <c r="BY19" s="152">
        <f t="shared" si="26"/>
        <v>-48406.020000000004</v>
      </c>
      <c r="BZ19" s="152">
        <f t="shared" si="27"/>
        <v>-15849.09</v>
      </c>
      <c r="CA19" s="152">
        <f t="shared" si="28"/>
        <v>-47066.37</v>
      </c>
      <c r="CB19" s="152">
        <f t="shared" si="29"/>
        <v>-44524.47</v>
      </c>
      <c r="CC19" s="152">
        <f t="shared" si="30"/>
        <v>-38135.370000000003</v>
      </c>
      <c r="CD19" s="152">
        <f t="shared" si="31"/>
        <v>-54389.474999999999</v>
      </c>
      <c r="CE19" s="152">
        <f t="shared" si="32"/>
        <v>-89405.775000000009</v>
      </c>
      <c r="CF19" s="152">
        <f t="shared" si="33"/>
        <v>-93696.960000000006</v>
      </c>
      <c r="CG19" s="152">
        <f t="shared" si="34"/>
        <v>-104071.50000000001</v>
      </c>
      <c r="CH19" s="152">
        <f t="shared" si="35"/>
        <v>-673353.79499999993</v>
      </c>
    </row>
    <row r="20" spans="1:86" x14ac:dyDescent="0.2">
      <c r="A20" s="103">
        <v>18</v>
      </c>
      <c r="B20" s="103" t="s">
        <v>180</v>
      </c>
      <c r="C20" s="103" t="s">
        <v>238</v>
      </c>
      <c r="D20" s="103" t="s">
        <v>535</v>
      </c>
      <c r="E20" s="103" t="s">
        <v>536</v>
      </c>
      <c r="F20" s="103">
        <f>+F13</f>
        <v>6300001022</v>
      </c>
      <c r="G20" s="103" t="s">
        <v>537</v>
      </c>
      <c r="H20" s="103" t="s">
        <v>538</v>
      </c>
      <c r="I20" s="103" t="s">
        <v>556</v>
      </c>
      <c r="J20" s="128"/>
      <c r="K20" s="131">
        <v>-2.65</v>
      </c>
      <c r="L20" s="133"/>
      <c r="M20" s="128"/>
      <c r="N20" s="128"/>
      <c r="O20" s="128"/>
      <c r="P20" s="128"/>
      <c r="Q20" s="135"/>
      <c r="R20" s="128"/>
      <c r="S20" s="128"/>
      <c r="T20" s="128"/>
      <c r="U20" s="128"/>
      <c r="V20" s="128"/>
      <c r="W20" s="128">
        <f>-0.015*V13</f>
        <v>-2.6190135899999989</v>
      </c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  <c r="AI20" s="129">
        <v>3399</v>
      </c>
      <c r="AJ20" s="129">
        <v>3330</v>
      </c>
      <c r="AK20" s="129">
        <v>3011</v>
      </c>
      <c r="AL20" s="129">
        <v>2718</v>
      </c>
      <c r="AM20" s="129">
        <v>1492</v>
      </c>
      <c r="AN20" s="129">
        <v>3666</v>
      </c>
      <c r="AO20" s="129">
        <v>3252</v>
      </c>
      <c r="AP20" s="129">
        <v>3155</v>
      </c>
      <c r="AQ20" s="129">
        <v>2020</v>
      </c>
      <c r="AR20" s="129">
        <v>3628</v>
      </c>
      <c r="AS20" s="129">
        <v>3455</v>
      </c>
      <c r="AT20" s="129">
        <v>3974</v>
      </c>
      <c r="AU20" s="129">
        <f t="shared" ref="AU20" si="40">+AU13</f>
        <v>37100</v>
      </c>
      <c r="AV20" s="130">
        <v>11971</v>
      </c>
      <c r="AW20" s="130">
        <v>15444</v>
      </c>
      <c r="AX20" s="130">
        <v>12704</v>
      </c>
      <c r="AY20" s="130">
        <v>14092</v>
      </c>
      <c r="AZ20" s="130">
        <v>4614</v>
      </c>
      <c r="BA20" s="130">
        <v>13702</v>
      </c>
      <c r="BB20" s="130">
        <v>12962</v>
      </c>
      <c r="BC20" s="130">
        <v>11102</v>
      </c>
      <c r="BD20" s="130">
        <v>8953</v>
      </c>
      <c r="BE20" s="130">
        <v>14717</v>
      </c>
      <c r="BF20" s="130">
        <v>14016</v>
      </c>
      <c r="BG20" s="130">
        <v>15418</v>
      </c>
      <c r="BH20" s="129">
        <f t="shared" si="7"/>
        <v>149695</v>
      </c>
      <c r="BI20" s="151">
        <f t="shared" si="10"/>
        <v>-9007.35</v>
      </c>
      <c r="BJ20" s="151">
        <f t="shared" si="11"/>
        <v>-8824.5</v>
      </c>
      <c r="BK20" s="151">
        <f t="shared" si="12"/>
        <v>-7979.15</v>
      </c>
      <c r="BL20" s="151">
        <f t="shared" si="13"/>
        <v>-7202.7</v>
      </c>
      <c r="BM20" s="151">
        <f t="shared" si="14"/>
        <v>-3953.7999999999997</v>
      </c>
      <c r="BN20" s="151">
        <f t="shared" si="15"/>
        <v>-9714.9</v>
      </c>
      <c r="BO20" s="151">
        <f t="shared" si="16"/>
        <v>-8617.7999999999993</v>
      </c>
      <c r="BP20" s="151">
        <f t="shared" si="17"/>
        <v>-8360.75</v>
      </c>
      <c r="BQ20" s="151">
        <f t="shared" si="18"/>
        <v>-5353</v>
      </c>
      <c r="BR20" s="151">
        <f t="shared" si="19"/>
        <v>-9614.1999999999989</v>
      </c>
      <c r="BS20" s="151">
        <f t="shared" si="20"/>
        <v>-9155.75</v>
      </c>
      <c r="BT20" s="151">
        <f t="shared" si="21"/>
        <v>-10531.1</v>
      </c>
      <c r="BU20" s="151">
        <f t="shared" si="22"/>
        <v>-98315</v>
      </c>
      <c r="BV20" s="152">
        <f t="shared" si="23"/>
        <v>-31352.211685889986</v>
      </c>
      <c r="BW20" s="152">
        <f t="shared" si="24"/>
        <v>-40448.045883959981</v>
      </c>
      <c r="BX20" s="152">
        <f t="shared" si="25"/>
        <v>-33271.948647359983</v>
      </c>
      <c r="BY20" s="152">
        <f t="shared" si="26"/>
        <v>-36907.139510279987</v>
      </c>
      <c r="BZ20" s="152">
        <f t="shared" si="27"/>
        <v>-12084.128704259994</v>
      </c>
      <c r="CA20" s="152">
        <f t="shared" si="28"/>
        <v>-35885.724210179986</v>
      </c>
      <c r="CB20" s="152">
        <f t="shared" si="29"/>
        <v>-33947.654153579984</v>
      </c>
      <c r="CC20" s="152">
        <f t="shared" si="30"/>
        <v>-29076.288876179988</v>
      </c>
      <c r="CD20" s="152">
        <f t="shared" si="31"/>
        <v>-23448.028671269989</v>
      </c>
      <c r="CE20" s="152">
        <f t="shared" si="32"/>
        <v>-38544.023004029987</v>
      </c>
      <c r="CF20" s="152">
        <f t="shared" si="33"/>
        <v>-36708.094477439983</v>
      </c>
      <c r="CG20" s="152">
        <f t="shared" si="34"/>
        <v>-40379.951530619983</v>
      </c>
      <c r="CH20" s="152">
        <f t="shared" si="35"/>
        <v>-392053.23935504985</v>
      </c>
    </row>
    <row r="21" spans="1:86" x14ac:dyDescent="0.2">
      <c r="A21" s="103">
        <v>19</v>
      </c>
      <c r="B21" s="103" t="s">
        <v>180</v>
      </c>
      <c r="C21" s="103" t="s">
        <v>238</v>
      </c>
      <c r="D21" s="103" t="s">
        <v>535</v>
      </c>
      <c r="E21" s="103" t="s">
        <v>536</v>
      </c>
      <c r="F21" s="103">
        <f>+F13</f>
        <v>6300001022</v>
      </c>
      <c r="G21" s="103" t="s">
        <v>537</v>
      </c>
      <c r="H21" s="103" t="s">
        <v>538</v>
      </c>
      <c r="I21" s="103" t="s">
        <v>557</v>
      </c>
      <c r="J21" s="128"/>
      <c r="K21" s="126"/>
      <c r="L21" s="127"/>
      <c r="M21" s="132">
        <v>-0.1</v>
      </c>
      <c r="N21" s="128"/>
      <c r="O21" s="131">
        <v>-7.0000000000000007E-2</v>
      </c>
      <c r="P21" s="131">
        <v>-0.1</v>
      </c>
      <c r="Q21" s="135">
        <v>8.1000000000000003E-2</v>
      </c>
      <c r="R21" s="128"/>
      <c r="S21" s="128">
        <v>-0.34</v>
      </c>
      <c r="T21" s="128"/>
      <c r="U21" s="128"/>
      <c r="V21" s="128"/>
      <c r="W21" s="128">
        <f>-0.25-0.1-0.2</f>
        <v>-0.55000000000000004</v>
      </c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  <c r="AI21" s="129">
        <v>3399</v>
      </c>
      <c r="AJ21" s="129">
        <v>3330</v>
      </c>
      <c r="AK21" s="129">
        <v>3011</v>
      </c>
      <c r="AL21" s="129">
        <v>2718</v>
      </c>
      <c r="AM21" s="129">
        <v>1492</v>
      </c>
      <c r="AN21" s="129">
        <v>3666</v>
      </c>
      <c r="AO21" s="129">
        <v>3252</v>
      </c>
      <c r="AP21" s="129">
        <v>3155</v>
      </c>
      <c r="AQ21" s="129">
        <v>2020</v>
      </c>
      <c r="AR21" s="129">
        <v>3628</v>
      </c>
      <c r="AS21" s="129">
        <v>3455</v>
      </c>
      <c r="AT21" s="129">
        <v>3974</v>
      </c>
      <c r="AU21" s="129">
        <f t="shared" ref="AU21" si="41">+AU13</f>
        <v>37100</v>
      </c>
      <c r="AV21" s="130">
        <v>11971</v>
      </c>
      <c r="AW21" s="130">
        <v>15444</v>
      </c>
      <c r="AX21" s="130">
        <v>12704</v>
      </c>
      <c r="AY21" s="130">
        <v>14092</v>
      </c>
      <c r="AZ21" s="130">
        <v>4614</v>
      </c>
      <c r="BA21" s="130">
        <v>13702</v>
      </c>
      <c r="BB21" s="130">
        <v>12962</v>
      </c>
      <c r="BC21" s="130">
        <v>11102</v>
      </c>
      <c r="BD21" s="130">
        <v>8953</v>
      </c>
      <c r="BE21" s="130">
        <v>14717</v>
      </c>
      <c r="BF21" s="130">
        <v>14016</v>
      </c>
      <c r="BG21" s="130">
        <v>15418</v>
      </c>
      <c r="BH21" s="129">
        <f t="shared" si="7"/>
        <v>149695</v>
      </c>
      <c r="BI21" s="151">
        <f t="shared" si="10"/>
        <v>0</v>
      </c>
      <c r="BJ21" s="151">
        <f t="shared" si="11"/>
        <v>0</v>
      </c>
      <c r="BK21" s="151">
        <f t="shared" si="12"/>
        <v>-301.10000000000002</v>
      </c>
      <c r="BL21" s="151">
        <f t="shared" si="13"/>
        <v>-271.8</v>
      </c>
      <c r="BM21" s="151">
        <f t="shared" si="14"/>
        <v>-253.64000000000001</v>
      </c>
      <c r="BN21" s="151">
        <f t="shared" si="15"/>
        <v>-989.82</v>
      </c>
      <c r="BO21" s="151">
        <f t="shared" si="16"/>
        <v>-614.62800000000004</v>
      </c>
      <c r="BP21" s="151">
        <f t="shared" si="17"/>
        <v>-596.29499999999996</v>
      </c>
      <c r="BQ21" s="151">
        <f t="shared" si="18"/>
        <v>-1068.5800000000002</v>
      </c>
      <c r="BR21" s="151">
        <f t="shared" si="19"/>
        <v>-1919.212</v>
      </c>
      <c r="BS21" s="151">
        <f t="shared" si="20"/>
        <v>-1827.6950000000002</v>
      </c>
      <c r="BT21" s="151">
        <f t="shared" si="21"/>
        <v>-2102.2460000000001</v>
      </c>
      <c r="BU21" s="151">
        <f t="shared" si="22"/>
        <v>-9945.0159999999996</v>
      </c>
      <c r="BV21" s="152">
        <f t="shared" si="23"/>
        <v>-6584.05</v>
      </c>
      <c r="BW21" s="152">
        <f t="shared" si="24"/>
        <v>-8494.2000000000007</v>
      </c>
      <c r="BX21" s="152">
        <f t="shared" si="25"/>
        <v>-6987.2000000000007</v>
      </c>
      <c r="BY21" s="152">
        <f t="shared" si="26"/>
        <v>-7750.6</v>
      </c>
      <c r="BZ21" s="152">
        <f t="shared" si="27"/>
        <v>-2537.7000000000003</v>
      </c>
      <c r="CA21" s="152">
        <f t="shared" si="28"/>
        <v>-7536.1</v>
      </c>
      <c r="CB21" s="152">
        <f t="shared" si="29"/>
        <v>-7129.1</v>
      </c>
      <c r="CC21" s="152">
        <f t="shared" si="30"/>
        <v>-6106.1</v>
      </c>
      <c r="CD21" s="152">
        <f t="shared" si="31"/>
        <v>-4924.1500000000005</v>
      </c>
      <c r="CE21" s="152">
        <f t="shared" si="32"/>
        <v>-8094.35</v>
      </c>
      <c r="CF21" s="152">
        <f t="shared" si="33"/>
        <v>-7708.8</v>
      </c>
      <c r="CG21" s="152">
        <f t="shared" si="34"/>
        <v>-8479.9000000000015</v>
      </c>
      <c r="CH21" s="152">
        <f t="shared" si="35"/>
        <v>-82332.25</v>
      </c>
    </row>
    <row r="22" spans="1:86" x14ac:dyDescent="0.2">
      <c r="A22" s="103">
        <v>20</v>
      </c>
      <c r="B22" s="103" t="s">
        <v>180</v>
      </c>
      <c r="C22" s="103" t="s">
        <v>238</v>
      </c>
      <c r="D22" s="103" t="s">
        <v>535</v>
      </c>
      <c r="E22" s="103" t="s">
        <v>536</v>
      </c>
      <c r="F22" s="103">
        <f>+F13</f>
        <v>6300001022</v>
      </c>
      <c r="G22" s="103" t="s">
        <v>537</v>
      </c>
      <c r="H22" s="103" t="s">
        <v>538</v>
      </c>
      <c r="I22" s="103" t="s">
        <v>558</v>
      </c>
      <c r="J22" s="126"/>
      <c r="K22" s="126"/>
      <c r="L22" s="126"/>
      <c r="M22" s="126"/>
      <c r="N22" s="127">
        <f>-0.011*L13</f>
        <v>-1.9640939999999987</v>
      </c>
      <c r="O22" s="126"/>
      <c r="P22" s="126"/>
      <c r="Q22" s="126"/>
      <c r="R22" s="126"/>
      <c r="S22" s="126"/>
      <c r="T22" s="126"/>
      <c r="U22" s="137"/>
      <c r="V22" s="137"/>
      <c r="W22" s="127">
        <f>-0.011*U13</f>
        <v>-1.9206099659999991</v>
      </c>
      <c r="X22" s="137"/>
      <c r="Y22" s="137"/>
      <c r="Z22" s="137"/>
      <c r="AA22" s="137"/>
      <c r="AB22" s="137"/>
      <c r="AC22" s="137"/>
      <c r="AD22" s="137"/>
      <c r="AE22" s="137"/>
      <c r="AF22" s="137"/>
      <c r="AG22" s="137"/>
      <c r="AH22" s="137"/>
      <c r="AI22" s="129">
        <v>3399</v>
      </c>
      <c r="AJ22" s="129">
        <v>3330</v>
      </c>
      <c r="AK22" s="129">
        <v>3011</v>
      </c>
      <c r="AL22" s="129">
        <v>2718</v>
      </c>
      <c r="AM22" s="129">
        <v>1492</v>
      </c>
      <c r="AN22" s="129">
        <v>3666</v>
      </c>
      <c r="AO22" s="129">
        <v>3252</v>
      </c>
      <c r="AP22" s="129">
        <v>3155</v>
      </c>
      <c r="AQ22" s="129">
        <v>2020</v>
      </c>
      <c r="AR22" s="129">
        <v>3628</v>
      </c>
      <c r="AS22" s="129">
        <v>3455</v>
      </c>
      <c r="AT22" s="129">
        <v>3974</v>
      </c>
      <c r="AU22" s="129">
        <f t="shared" ref="AU22" si="42">+AU13</f>
        <v>37100</v>
      </c>
      <c r="AV22" s="130">
        <v>11971</v>
      </c>
      <c r="AW22" s="130">
        <v>15444</v>
      </c>
      <c r="AX22" s="130">
        <v>12704</v>
      </c>
      <c r="AY22" s="130">
        <v>14092</v>
      </c>
      <c r="AZ22" s="130">
        <v>4614</v>
      </c>
      <c r="BA22" s="130">
        <v>13702</v>
      </c>
      <c r="BB22" s="130">
        <v>12962</v>
      </c>
      <c r="BC22" s="130">
        <v>11102</v>
      </c>
      <c r="BD22" s="130">
        <v>8953</v>
      </c>
      <c r="BE22" s="130">
        <v>14717</v>
      </c>
      <c r="BF22" s="130">
        <v>14016</v>
      </c>
      <c r="BG22" s="130">
        <v>15418</v>
      </c>
      <c r="BH22" s="129">
        <f t="shared" si="7"/>
        <v>149695</v>
      </c>
      <c r="BI22" s="151">
        <f t="shared" si="10"/>
        <v>0</v>
      </c>
      <c r="BJ22" s="151">
        <f t="shared" si="11"/>
        <v>0</v>
      </c>
      <c r="BK22" s="151">
        <f t="shared" si="12"/>
        <v>0</v>
      </c>
      <c r="BL22" s="151">
        <f t="shared" si="13"/>
        <v>-5338.4074919999966</v>
      </c>
      <c r="BM22" s="151">
        <f t="shared" si="14"/>
        <v>-2930.4282479999979</v>
      </c>
      <c r="BN22" s="151">
        <f t="shared" si="15"/>
        <v>-7200.3686039999948</v>
      </c>
      <c r="BO22" s="151">
        <f t="shared" si="16"/>
        <v>-6387.2336879999957</v>
      </c>
      <c r="BP22" s="151">
        <f t="shared" si="17"/>
        <v>-6196.716569999996</v>
      </c>
      <c r="BQ22" s="151">
        <f t="shared" si="18"/>
        <v>-3967.4698799999974</v>
      </c>
      <c r="BR22" s="151">
        <f t="shared" si="19"/>
        <v>-7125.7330319999955</v>
      </c>
      <c r="BS22" s="151">
        <f t="shared" si="20"/>
        <v>-6785.9447699999955</v>
      </c>
      <c r="BT22" s="151">
        <f t="shared" si="21"/>
        <v>-7805.3095559999947</v>
      </c>
      <c r="BU22" s="151">
        <f t="shared" si="22"/>
        <v>-53737.611839999961</v>
      </c>
      <c r="BV22" s="152">
        <f t="shared" si="23"/>
        <v>-22991.621902985989</v>
      </c>
      <c r="BW22" s="152">
        <f t="shared" si="24"/>
        <v>-29661.900314903985</v>
      </c>
      <c r="BX22" s="152">
        <f t="shared" si="25"/>
        <v>-24399.429008063988</v>
      </c>
      <c r="BY22" s="152">
        <f t="shared" si="26"/>
        <v>-27065.235640871986</v>
      </c>
      <c r="BZ22" s="152">
        <f t="shared" si="27"/>
        <v>-8861.6943831239951</v>
      </c>
      <c r="CA22" s="152">
        <f t="shared" si="28"/>
        <v>-26316.197754131987</v>
      </c>
      <c r="CB22" s="152">
        <f t="shared" si="29"/>
        <v>-24894.946379291989</v>
      </c>
      <c r="CC22" s="152">
        <f t="shared" si="30"/>
        <v>-21322.611842531991</v>
      </c>
      <c r="CD22" s="152">
        <f t="shared" si="31"/>
        <v>-17195.221025597992</v>
      </c>
      <c r="CE22" s="152">
        <f t="shared" si="32"/>
        <v>-28265.616869621987</v>
      </c>
      <c r="CF22" s="152">
        <f t="shared" si="33"/>
        <v>-26919.269283455989</v>
      </c>
      <c r="CG22" s="152">
        <f t="shared" si="34"/>
        <v>-29611.964455787987</v>
      </c>
      <c r="CH22" s="152">
        <f t="shared" si="35"/>
        <v>-287505.70886036992</v>
      </c>
    </row>
    <row r="23" spans="1:86" x14ac:dyDescent="0.2">
      <c r="A23" s="103">
        <v>21</v>
      </c>
      <c r="B23" s="103" t="s">
        <v>180</v>
      </c>
      <c r="C23" s="103" t="s">
        <v>238</v>
      </c>
      <c r="D23" s="103" t="s">
        <v>535</v>
      </c>
      <c r="E23" s="103" t="s">
        <v>536</v>
      </c>
      <c r="F23" s="103">
        <f>+F13</f>
        <v>6300001022</v>
      </c>
      <c r="G23" s="103" t="s">
        <v>537</v>
      </c>
      <c r="H23" s="103" t="s">
        <v>538</v>
      </c>
      <c r="I23" s="103" t="s">
        <v>559</v>
      </c>
      <c r="J23" s="126"/>
      <c r="K23" s="126"/>
      <c r="L23" s="127"/>
      <c r="M23" s="126"/>
      <c r="N23" s="126"/>
      <c r="O23" s="126"/>
      <c r="P23" s="126"/>
      <c r="Q23" s="126"/>
      <c r="R23" s="126"/>
      <c r="S23" s="126"/>
      <c r="T23" s="126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  <c r="AI23" s="129">
        <v>3399</v>
      </c>
      <c r="AJ23" s="129">
        <v>3330</v>
      </c>
      <c r="AK23" s="129">
        <v>3011</v>
      </c>
      <c r="AL23" s="129">
        <v>2718</v>
      </c>
      <c r="AM23" s="129">
        <v>1492</v>
      </c>
      <c r="AN23" s="129">
        <v>3666</v>
      </c>
      <c r="AO23" s="129">
        <v>3252</v>
      </c>
      <c r="AP23" s="129">
        <v>3155</v>
      </c>
      <c r="AQ23" s="129">
        <v>2020</v>
      </c>
      <c r="AR23" s="129">
        <v>3628</v>
      </c>
      <c r="AS23" s="129">
        <v>3455</v>
      </c>
      <c r="AT23" s="129">
        <v>3974</v>
      </c>
      <c r="AU23" s="129">
        <f t="shared" ref="AU23" si="43">+AU13</f>
        <v>37100</v>
      </c>
      <c r="AV23" s="130">
        <v>11971</v>
      </c>
      <c r="AW23" s="130">
        <v>15444</v>
      </c>
      <c r="AX23" s="130">
        <v>12704</v>
      </c>
      <c r="AY23" s="130">
        <v>14092</v>
      </c>
      <c r="AZ23" s="130">
        <v>4614</v>
      </c>
      <c r="BA23" s="130">
        <v>13702</v>
      </c>
      <c r="BB23" s="130">
        <v>12962</v>
      </c>
      <c r="BC23" s="130">
        <v>11102</v>
      </c>
      <c r="BD23" s="130">
        <v>8953</v>
      </c>
      <c r="BE23" s="130">
        <v>14717</v>
      </c>
      <c r="BF23" s="130">
        <v>14016</v>
      </c>
      <c r="BG23" s="130">
        <v>15418</v>
      </c>
      <c r="BH23" s="129">
        <f t="shared" si="7"/>
        <v>149695</v>
      </c>
      <c r="BI23" s="151">
        <f t="shared" si="10"/>
        <v>0</v>
      </c>
      <c r="BJ23" s="151">
        <f t="shared" si="11"/>
        <v>0</v>
      </c>
      <c r="BK23" s="151">
        <f t="shared" si="12"/>
        <v>0</v>
      </c>
      <c r="BL23" s="151">
        <f t="shared" si="13"/>
        <v>0</v>
      </c>
      <c r="BM23" s="151">
        <f t="shared" si="14"/>
        <v>0</v>
      </c>
      <c r="BN23" s="151">
        <f t="shared" si="15"/>
        <v>0</v>
      </c>
      <c r="BO23" s="151">
        <f t="shared" si="16"/>
        <v>0</v>
      </c>
      <c r="BP23" s="151">
        <f t="shared" si="17"/>
        <v>0</v>
      </c>
      <c r="BQ23" s="151">
        <f t="shared" si="18"/>
        <v>0</v>
      </c>
      <c r="BR23" s="151">
        <f t="shared" si="19"/>
        <v>0</v>
      </c>
      <c r="BS23" s="151">
        <f t="shared" si="20"/>
        <v>0</v>
      </c>
      <c r="BT23" s="151">
        <f t="shared" si="21"/>
        <v>0</v>
      </c>
      <c r="BU23" s="151">
        <f>SUBTOTAL(9,BI23:BT23)</f>
        <v>0</v>
      </c>
      <c r="BV23" s="152">
        <f t="shared" si="23"/>
        <v>0</v>
      </c>
      <c r="BW23" s="152">
        <f t="shared" si="24"/>
        <v>0</v>
      </c>
      <c r="BX23" s="152">
        <f t="shared" si="25"/>
        <v>0</v>
      </c>
      <c r="BY23" s="152">
        <f t="shared" si="26"/>
        <v>0</v>
      </c>
      <c r="BZ23" s="152">
        <f t="shared" si="27"/>
        <v>0</v>
      </c>
      <c r="CA23" s="152">
        <f t="shared" si="28"/>
        <v>0</v>
      </c>
      <c r="CB23" s="152">
        <f t="shared" si="29"/>
        <v>0</v>
      </c>
      <c r="CC23" s="152">
        <f t="shared" si="30"/>
        <v>0</v>
      </c>
      <c r="CD23" s="152">
        <f t="shared" si="31"/>
        <v>0</v>
      </c>
      <c r="CE23" s="152">
        <f t="shared" si="32"/>
        <v>0</v>
      </c>
      <c r="CF23" s="152">
        <f t="shared" si="33"/>
        <v>0</v>
      </c>
      <c r="CG23" s="152">
        <f t="shared" si="34"/>
        <v>0</v>
      </c>
      <c r="CH23" s="152">
        <f t="shared" si="35"/>
        <v>0</v>
      </c>
    </row>
    <row r="24" spans="1:86" x14ac:dyDescent="0.2">
      <c r="A24" s="104">
        <v>22</v>
      </c>
      <c r="B24" s="104" t="str">
        <f>+B23</f>
        <v>RNPO</v>
      </c>
      <c r="C24" s="104" t="str">
        <f>+C23</f>
        <v>JAPL</v>
      </c>
      <c r="D24" s="104" t="s">
        <v>535</v>
      </c>
      <c r="E24" s="104" t="s">
        <v>536</v>
      </c>
      <c r="F24" s="105">
        <f>+F13</f>
        <v>6300001022</v>
      </c>
      <c r="G24" s="104" t="str">
        <f>+G23</f>
        <v>CEPS</v>
      </c>
      <c r="H24" s="104" t="s">
        <v>538</v>
      </c>
      <c r="I24" s="104" t="s">
        <v>560</v>
      </c>
      <c r="J24" s="138">
        <v>181.1639999999999</v>
      </c>
      <c r="K24" s="138">
        <f>+J24+K25+K26+K27+K28+K29+K30+K14+K15+K16+K17+K18+K19+K20+K21+K22+K23</f>
        <v>178.55399999999989</v>
      </c>
      <c r="L24" s="138">
        <f>+K24+L25+L26+L27+L28+L29+L30+L14+L15+L16+L17+L18+L19+L20+L21+L22+L23</f>
        <v>178.55399999999989</v>
      </c>
      <c r="M24" s="138">
        <f t="shared" ref="M24:V24" si="44">+L24+M25+M26+M27+M28+M29+M30+M14+M15+M16+M17+M18+M19+M20+M21+M22+M23</f>
        <v>179.06699999999989</v>
      </c>
      <c r="N24" s="138">
        <f t="shared" si="44"/>
        <v>177.00390599999992</v>
      </c>
      <c r="O24" s="138">
        <f t="shared" si="44"/>
        <v>176.93390599999992</v>
      </c>
      <c r="P24" s="138">
        <f t="shared" si="44"/>
        <v>174.68190599999994</v>
      </c>
      <c r="Q24" s="138">
        <f t="shared" si="44"/>
        <v>174.75590599999992</v>
      </c>
      <c r="R24" s="138">
        <f t="shared" si="44"/>
        <v>174.94090599999993</v>
      </c>
      <c r="S24" s="138">
        <f t="shared" si="44"/>
        <v>174.60090599999992</v>
      </c>
      <c r="T24" s="138">
        <f t="shared" si="44"/>
        <v>174.60090599999992</v>
      </c>
      <c r="U24" s="138">
        <f t="shared" si="44"/>
        <v>174.60090599999992</v>
      </c>
      <c r="V24" s="138">
        <f t="shared" si="44"/>
        <v>171.10888787999991</v>
      </c>
      <c r="W24" s="138">
        <f>+V13+W25+W26+W27+W28+W29+W30+W14+W15+W16+W17+W18+W19+W20+W21+W22+W23</f>
        <v>166.0762824439999</v>
      </c>
      <c r="X24" s="138">
        <f>+W24+X25+X26+X27+X28+X29+X30+X14+X15+X16+X17+X18+X19+X20+X21+X22+X23</f>
        <v>166.0762824439999</v>
      </c>
      <c r="Y24" s="138">
        <f t="shared" ref="Y24:AH24" si="45">+X24+Y25+Y26+Y27+Y28+Y29+Y30+Y14+Y15+Y16+Y17+Y18+Y19+Y20+Y21+Y22+Y23</f>
        <v>166.0762824439999</v>
      </c>
      <c r="Z24" s="138">
        <f t="shared" si="45"/>
        <v>162.2565279477879</v>
      </c>
      <c r="AA24" s="138">
        <f t="shared" si="45"/>
        <v>162.2565279477879</v>
      </c>
      <c r="AB24" s="138">
        <f t="shared" si="45"/>
        <v>162.2565279477879</v>
      </c>
      <c r="AC24" s="138">
        <f t="shared" si="45"/>
        <v>162.2565279477879</v>
      </c>
      <c r="AD24" s="138">
        <f t="shared" si="45"/>
        <v>162.2565279477879</v>
      </c>
      <c r="AE24" s="138">
        <f t="shared" si="45"/>
        <v>159.61652794778792</v>
      </c>
      <c r="AF24" s="138">
        <f t="shared" si="45"/>
        <v>159.61652794778792</v>
      </c>
      <c r="AG24" s="138">
        <f t="shared" si="45"/>
        <v>159.0065279477879</v>
      </c>
      <c r="AH24" s="138">
        <f t="shared" si="45"/>
        <v>158.9415279477879</v>
      </c>
      <c r="AI24" s="139">
        <v>3399</v>
      </c>
      <c r="AJ24" s="139">
        <v>3330</v>
      </c>
      <c r="AK24" s="139">
        <v>3011</v>
      </c>
      <c r="AL24" s="139">
        <v>2718</v>
      </c>
      <c r="AM24" s="139">
        <v>1492</v>
      </c>
      <c r="AN24" s="139">
        <v>3666</v>
      </c>
      <c r="AO24" s="139">
        <v>3252</v>
      </c>
      <c r="AP24" s="139">
        <v>3155</v>
      </c>
      <c r="AQ24" s="139">
        <v>2020</v>
      </c>
      <c r="AR24" s="139">
        <v>3628</v>
      </c>
      <c r="AS24" s="139">
        <v>3455</v>
      </c>
      <c r="AT24" s="139">
        <v>3974</v>
      </c>
      <c r="AU24" s="139">
        <f t="shared" ref="AU24" si="46">+AU13</f>
        <v>37100</v>
      </c>
      <c r="AV24" s="139">
        <v>11971</v>
      </c>
      <c r="AW24" s="139">
        <v>15444</v>
      </c>
      <c r="AX24" s="139">
        <v>12704</v>
      </c>
      <c r="AY24" s="139">
        <v>14092</v>
      </c>
      <c r="AZ24" s="139">
        <v>4614</v>
      </c>
      <c r="BA24" s="139">
        <v>13702</v>
      </c>
      <c r="BB24" s="139">
        <v>12962</v>
      </c>
      <c r="BC24" s="139">
        <v>11102</v>
      </c>
      <c r="BD24" s="139">
        <v>8953</v>
      </c>
      <c r="BE24" s="139">
        <v>14717</v>
      </c>
      <c r="BF24" s="139">
        <v>14016</v>
      </c>
      <c r="BG24" s="139">
        <v>15418</v>
      </c>
      <c r="BH24" s="139">
        <v>149695</v>
      </c>
      <c r="BI24" s="153">
        <f>+K24*AI24</f>
        <v>606905.04599999962</v>
      </c>
      <c r="BJ24" s="153">
        <f t="shared" ref="BJ24" si="47">+L24*AJ24</f>
        <v>594584.8199999996</v>
      </c>
      <c r="BK24" s="153">
        <f t="shared" ref="BK24" si="48">+M24*AK24</f>
        <v>539170.73699999973</v>
      </c>
      <c r="BL24" s="153">
        <f t="shared" ref="BL24" si="49">+N24*AL24</f>
        <v>481096.61650799977</v>
      </c>
      <c r="BM24" s="153">
        <f t="shared" ref="BM24" si="50">+O24*AM24</f>
        <v>263985.38775199989</v>
      </c>
      <c r="BN24" s="153">
        <f t="shared" ref="BN24" si="51">+P24*AN24</f>
        <v>640383.86739599984</v>
      </c>
      <c r="BO24" s="153">
        <f t="shared" ref="BO24" si="52">+Q24*AO24</f>
        <v>568306.2063119997</v>
      </c>
      <c r="BP24" s="153">
        <f t="shared" ref="BP24" si="53">+R24*AP24</f>
        <v>551938.55842999974</v>
      </c>
      <c r="BQ24" s="153">
        <f t="shared" ref="BQ24" si="54">+S24*AQ24</f>
        <v>352693.83011999982</v>
      </c>
      <c r="BR24" s="153">
        <f t="shared" ref="BR24" si="55">+T24*AR24</f>
        <v>633452.0869679997</v>
      </c>
      <c r="BS24" s="153">
        <f t="shared" ref="BS24" si="56">+U24*AS24</f>
        <v>603246.13022999978</v>
      </c>
      <c r="BT24" s="153">
        <f t="shared" ref="BT24" si="57">+V24*AT24</f>
        <v>679986.7204351197</v>
      </c>
      <c r="BU24" s="153">
        <f>SUBTOTAL(9,BI24:BT24)</f>
        <v>6515750.0071511175</v>
      </c>
      <c r="BV24" s="154">
        <f>+AV24*W24</f>
        <v>1988099.1771371227</v>
      </c>
      <c r="BW24" s="154">
        <f>+AW24*X24</f>
        <v>2564882.1060651345</v>
      </c>
      <c r="BX24" s="154">
        <f t="shared" ref="BX24" si="58">+J24*AI24</f>
        <v>615776.43599999964</v>
      </c>
      <c r="BY24" s="154">
        <f t="shared" ref="BY24" si="59">+K24*AJ24</f>
        <v>594584.8199999996</v>
      </c>
      <c r="BZ24" s="154">
        <f t="shared" ref="BZ24" si="60">+L24*AK24</f>
        <v>537626.09399999969</v>
      </c>
      <c r="CA24" s="154">
        <f t="shared" ref="CA24" si="61">+M24*AL24</f>
        <v>486704.10599999974</v>
      </c>
      <c r="CB24" s="154">
        <f t="shared" ref="CB24" si="62">+N24*AM24</f>
        <v>264089.8277519999</v>
      </c>
      <c r="CC24" s="154">
        <f t="shared" ref="CC24" si="63">+O24*AN24</f>
        <v>648639.69939599966</v>
      </c>
      <c r="CD24" s="154">
        <f t="shared" ref="CD24" si="64">+P24*AO24</f>
        <v>568065.55831199978</v>
      </c>
      <c r="CE24" s="154">
        <f t="shared" ref="CE24" si="65">+Q24*AP24</f>
        <v>551354.88342999981</v>
      </c>
      <c r="CF24" s="154">
        <f t="shared" ref="CF24" si="66">+R24*AQ24</f>
        <v>353380.63011999987</v>
      </c>
      <c r="CG24" s="154">
        <f t="shared" ref="CG24" si="67">+S24*AR24</f>
        <v>633452.0869679997</v>
      </c>
      <c r="CH24" s="154">
        <f>SUM(BV24:CG24)</f>
        <v>9806655.4251802526</v>
      </c>
    </row>
    <row r="25" spans="1:86" x14ac:dyDescent="0.2">
      <c r="A25" s="106">
        <v>23</v>
      </c>
      <c r="B25" s="106" t="s">
        <v>180</v>
      </c>
      <c r="C25" s="106" t="s">
        <v>238</v>
      </c>
      <c r="D25" s="106" t="s">
        <v>535</v>
      </c>
      <c r="E25" s="106" t="s">
        <v>536</v>
      </c>
      <c r="F25" s="106">
        <f>+F13</f>
        <v>6300001022</v>
      </c>
      <c r="G25" s="106" t="s">
        <v>537</v>
      </c>
      <c r="H25" s="106" t="s">
        <v>538</v>
      </c>
      <c r="I25" s="106" t="s">
        <v>561</v>
      </c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1">
        <v>3399</v>
      </c>
      <c r="AJ25" s="141">
        <v>3330</v>
      </c>
      <c r="AK25" s="141">
        <v>3011</v>
      </c>
      <c r="AL25" s="141">
        <v>2718</v>
      </c>
      <c r="AM25" s="141">
        <v>1492</v>
      </c>
      <c r="AN25" s="141">
        <v>3666</v>
      </c>
      <c r="AO25" s="141">
        <v>3252</v>
      </c>
      <c r="AP25" s="141">
        <v>3155</v>
      </c>
      <c r="AQ25" s="141">
        <v>2020</v>
      </c>
      <c r="AR25" s="141">
        <v>3628</v>
      </c>
      <c r="AS25" s="141">
        <v>3455</v>
      </c>
      <c r="AT25" s="141">
        <v>3974</v>
      </c>
      <c r="AU25" s="141">
        <f t="shared" ref="AU25" si="68">+AU13</f>
        <v>37100</v>
      </c>
      <c r="AV25" s="141">
        <v>11971</v>
      </c>
      <c r="AW25" s="141">
        <v>15444</v>
      </c>
      <c r="AX25" s="141">
        <v>12704</v>
      </c>
      <c r="AY25" s="141">
        <v>14092</v>
      </c>
      <c r="AZ25" s="141">
        <v>4614</v>
      </c>
      <c r="BA25" s="141">
        <v>13702</v>
      </c>
      <c r="BB25" s="141">
        <v>12962</v>
      </c>
      <c r="BC25" s="141">
        <v>11102</v>
      </c>
      <c r="BD25" s="141">
        <v>8953</v>
      </c>
      <c r="BE25" s="141">
        <v>14717</v>
      </c>
      <c r="BF25" s="141">
        <v>14016</v>
      </c>
      <c r="BG25" s="141">
        <v>15418</v>
      </c>
      <c r="BH25" s="141">
        <v>149695</v>
      </c>
      <c r="BI25" s="155">
        <f>+(K25)*AI25</f>
        <v>0</v>
      </c>
      <c r="BJ25" s="155">
        <f>+(K25+L25)*AJ25</f>
        <v>0</v>
      </c>
      <c r="BK25" s="155">
        <f>+(K25+L25+M25)*AK25</f>
        <v>0</v>
      </c>
      <c r="BL25" s="155">
        <f>+(K25+L25+M25+N25)*AL25</f>
        <v>0</v>
      </c>
      <c r="BM25" s="155">
        <f>+(K25+L25+M25+N25+O25)*AM25</f>
        <v>0</v>
      </c>
      <c r="BN25" s="155">
        <f>+(K25+L25+M25+N25+O25+P25)*AN25</f>
        <v>0</v>
      </c>
      <c r="BO25" s="155">
        <f>+(K25+L25+M25+N25+O25+P25+Q25)*AO25</f>
        <v>0</v>
      </c>
      <c r="BP25" s="155">
        <f>+(K25+L25+M25+N25+O25+P25+Q25+R25)*AP25</f>
        <v>0</v>
      </c>
      <c r="BQ25" s="155">
        <f>+(K25+L25+M25+N25+O25+P25+Q25+R25+S25)*AQ25</f>
        <v>0</v>
      </c>
      <c r="BR25" s="155">
        <f>+(K25+L25+M25+N25+O25+P25+Q25+R25+S25+T25)*AR25</f>
        <v>0</v>
      </c>
      <c r="BS25" s="155">
        <f>+(K25+L25+M25+N25+O25+P25+Q25+R25+S25+T25+U25)*AS25</f>
        <v>0</v>
      </c>
      <c r="BT25" s="155">
        <f>+(K25+L25+M25+N25+O25+P25+Q25+R25+S25+T25+U25+V25)*AT25</f>
        <v>0</v>
      </c>
      <c r="BU25" s="155">
        <f>SUM(BI25:BT25)</f>
        <v>0</v>
      </c>
      <c r="BV25" s="156">
        <f>+(W25)*AV25</f>
        <v>0</v>
      </c>
      <c r="BW25" s="156">
        <f>+(W25+X25)*AW25</f>
        <v>0</v>
      </c>
      <c r="BX25" s="156">
        <f>+(W25+X25+Y25)*AX25</f>
        <v>0</v>
      </c>
      <c r="BY25" s="156">
        <f>+(W25+X25+Y25+Z25)*AY25</f>
        <v>0</v>
      </c>
      <c r="BZ25" s="156">
        <f>+(W25+X25+Y25+Z25+AA25)*AZ25</f>
        <v>0</v>
      </c>
      <c r="CA25" s="156">
        <f>+(W25+X25+Y25+Z25+AA25+AB25)*BA25</f>
        <v>0</v>
      </c>
      <c r="CB25" s="156">
        <f>+(W25+X25+Y25+Z25+AA25+AB25+AC25)*BB25</f>
        <v>0</v>
      </c>
      <c r="CC25" s="156">
        <f>+(W25+X25+Y25+Z25+AA25+AB25+AC25+AD25)*BC25</f>
        <v>0</v>
      </c>
      <c r="CD25" s="156">
        <f>+(W25+X25+Y25+Z25+AA25+AB25+AC25+AD25+AE25)*BD25</f>
        <v>0</v>
      </c>
      <c r="CE25" s="156">
        <f>+(W25+X25+Y25+Z25+AA25+AB25+AC25+AD25+AE25+AF25)*BE25</f>
        <v>0</v>
      </c>
      <c r="CF25" s="156">
        <f>+(W25+X25+Y25+Z25+AA25+AB25+AC25+AD25+AE25+AF25+AG25)*BF25</f>
        <v>0</v>
      </c>
      <c r="CG25" s="156">
        <f>+(W25+X25+Y25+Z25+AA25+AB25+AC25+AD25+AE25+AF25+AG25+AH25)*BG25</f>
        <v>0</v>
      </c>
      <c r="CH25" s="156">
        <f t="shared" ref="CH25" si="69">SUM(BV25:CG25)</f>
        <v>0</v>
      </c>
    </row>
    <row r="26" spans="1:86" x14ac:dyDescent="0.2">
      <c r="A26" s="106">
        <v>24</v>
      </c>
      <c r="B26" s="106" t="s">
        <v>180</v>
      </c>
      <c r="C26" s="106" t="s">
        <v>238</v>
      </c>
      <c r="D26" s="106" t="s">
        <v>535</v>
      </c>
      <c r="E26" s="106" t="s">
        <v>536</v>
      </c>
      <c r="F26" s="106">
        <f>+F13</f>
        <v>6300001022</v>
      </c>
      <c r="G26" s="106" t="s">
        <v>537</v>
      </c>
      <c r="H26" s="106" t="s">
        <v>538</v>
      </c>
      <c r="I26" s="106" t="s">
        <v>562</v>
      </c>
      <c r="J26" s="140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  <c r="W26" s="140"/>
      <c r="X26" s="140"/>
      <c r="Y26" s="140"/>
      <c r="Z26" s="140"/>
      <c r="AA26" s="140"/>
      <c r="AB26" s="140"/>
      <c r="AC26" s="140"/>
      <c r="AD26" s="140"/>
      <c r="AE26" s="140"/>
      <c r="AF26" s="140"/>
      <c r="AG26" s="140"/>
      <c r="AH26" s="140"/>
      <c r="AI26" s="141">
        <v>3399</v>
      </c>
      <c r="AJ26" s="141">
        <v>3330</v>
      </c>
      <c r="AK26" s="141">
        <v>3011</v>
      </c>
      <c r="AL26" s="141">
        <v>2718</v>
      </c>
      <c r="AM26" s="141">
        <v>1492</v>
      </c>
      <c r="AN26" s="141">
        <v>3666</v>
      </c>
      <c r="AO26" s="141">
        <v>3252</v>
      </c>
      <c r="AP26" s="141">
        <v>3155</v>
      </c>
      <c r="AQ26" s="141">
        <v>2020</v>
      </c>
      <c r="AR26" s="141">
        <v>3628</v>
      </c>
      <c r="AS26" s="141">
        <v>3455</v>
      </c>
      <c r="AT26" s="141">
        <v>3974</v>
      </c>
      <c r="AU26" s="141">
        <f t="shared" ref="AU26" si="70">+AU13</f>
        <v>37100</v>
      </c>
      <c r="AV26" s="141">
        <v>11971</v>
      </c>
      <c r="AW26" s="141">
        <v>15444</v>
      </c>
      <c r="AX26" s="141">
        <v>12704</v>
      </c>
      <c r="AY26" s="141">
        <v>14092</v>
      </c>
      <c r="AZ26" s="141">
        <v>4614</v>
      </c>
      <c r="BA26" s="141">
        <v>13702</v>
      </c>
      <c r="BB26" s="141">
        <v>12962</v>
      </c>
      <c r="BC26" s="141">
        <v>11102</v>
      </c>
      <c r="BD26" s="141">
        <v>8953</v>
      </c>
      <c r="BE26" s="141">
        <v>14717</v>
      </c>
      <c r="BF26" s="141">
        <v>14016</v>
      </c>
      <c r="BG26" s="141">
        <v>15418</v>
      </c>
      <c r="BH26" s="141">
        <v>149695</v>
      </c>
      <c r="BI26" s="155">
        <f t="shared" ref="BI26:BI30" si="71">+(K26)*AI26</f>
        <v>0</v>
      </c>
      <c r="BJ26" s="155">
        <f t="shared" ref="BJ26:BJ30" si="72">+(K26+L26)*AJ26</f>
        <v>0</v>
      </c>
      <c r="BK26" s="155">
        <f t="shared" ref="BK26:BK30" si="73">+(K26+L26+M26)*AK26</f>
        <v>0</v>
      </c>
      <c r="BL26" s="155">
        <f t="shared" ref="BL26:BL30" si="74">+(K26+L26+M26+N26)*AL26</f>
        <v>0</v>
      </c>
      <c r="BM26" s="155">
        <f t="shared" ref="BM26:BM30" si="75">+(K26+L26+M26+N26+O26)*AM26</f>
        <v>0</v>
      </c>
      <c r="BN26" s="155">
        <f t="shared" ref="BN26:BN30" si="76">+(K26+L26+M26+N26+O26+P26)*AN26</f>
        <v>0</v>
      </c>
      <c r="BO26" s="155">
        <f t="shared" ref="BO26:BO30" si="77">+(K26+L26+M26+N26+O26+P26+Q26)*AO26</f>
        <v>0</v>
      </c>
      <c r="BP26" s="155">
        <f t="shared" ref="BP26:BP30" si="78">+(K26+L26+M26+N26+O26+P26+Q26+R26)*AP26</f>
        <v>0</v>
      </c>
      <c r="BQ26" s="155">
        <f t="shared" ref="BQ26:BQ30" si="79">+(K26+L26+M26+N26+O26+P26+Q26+R26+S26)*AQ26</f>
        <v>0</v>
      </c>
      <c r="BR26" s="155">
        <f t="shared" ref="BR26:BR30" si="80">+(K26+L26+M26+N26+O26+P26+Q26+R26+S26+T26)*AR26</f>
        <v>0</v>
      </c>
      <c r="BS26" s="155">
        <f t="shared" ref="BS26:BS30" si="81">+(K26+L26+M26+N26+O26+P26+Q26+R26+S26+T26+U26)*AS26</f>
        <v>0</v>
      </c>
      <c r="BT26" s="155">
        <f t="shared" ref="BT26:BT30" si="82">+(K26+L26+M26+N26+O26+P26+Q26+R26+S26+T26+U26+V26)*AT26</f>
        <v>0</v>
      </c>
      <c r="BU26" s="155">
        <f t="shared" ref="BU26:BU30" si="83">SUM(BI26:BT26)</f>
        <v>0</v>
      </c>
      <c r="BV26" s="156">
        <f t="shared" ref="BV26:BV30" si="84">+(W26)*AV26</f>
        <v>0</v>
      </c>
      <c r="BW26" s="156">
        <f t="shared" ref="BW26:BW30" si="85">+(W26+X26)*AW26</f>
        <v>0</v>
      </c>
      <c r="BX26" s="156">
        <f t="shared" ref="BX26:BX30" si="86">+(W26+X26+Y26)*AX26</f>
        <v>0</v>
      </c>
      <c r="BY26" s="156">
        <f t="shared" ref="BY26:BY30" si="87">+(W26+X26+Y26+Z26)*AY26</f>
        <v>0</v>
      </c>
      <c r="BZ26" s="156">
        <f t="shared" ref="BZ26:BZ30" si="88">+(W26+X26+Y26+Z26+AA26)*AZ26</f>
        <v>0</v>
      </c>
      <c r="CA26" s="156">
        <f t="shared" ref="CA26:CA30" si="89">+(W26+X26+Y26+Z26+AA26+AB26)*BA26</f>
        <v>0</v>
      </c>
      <c r="CB26" s="156">
        <f t="shared" ref="CB26:CB30" si="90">+(W26+X26+Y26+Z26+AA26+AB26+AC26)*BB26</f>
        <v>0</v>
      </c>
      <c r="CC26" s="156">
        <f t="shared" ref="CC26:CC30" si="91">+(W26+X26+Y26+Z26+AA26+AB26+AC26+AD26)*BC26</f>
        <v>0</v>
      </c>
      <c r="CD26" s="156">
        <f t="shared" ref="CD26:CD30" si="92">+(W26+X26+Y26+Z26+AA26+AB26+AC26+AD26+AE26)*BD26</f>
        <v>0</v>
      </c>
      <c r="CE26" s="156">
        <f t="shared" ref="CE26:CE30" si="93">+(W26+X26+Y26+Z26+AA26+AB26+AC26+AD26+AE26+AF26)*BE26</f>
        <v>0</v>
      </c>
      <c r="CF26" s="156">
        <f t="shared" ref="CF26:CF30" si="94">+(W26+X26+Y26+Z26+AA26+AB26+AC26+AD26+AE26+AF26+AG26)*BF26</f>
        <v>0</v>
      </c>
      <c r="CG26" s="156">
        <f t="shared" ref="CG26:CG30" si="95">+(W26+X26+Y26+Z26+AA26+AB26+AC26+AD26+AE26+AF26+AG26+AH26)*BG26</f>
        <v>0</v>
      </c>
      <c r="CH26" s="156">
        <f t="shared" ref="CH26:CH30" si="96">SUM(BV26:CG26)</f>
        <v>0</v>
      </c>
    </row>
    <row r="27" spans="1:86" x14ac:dyDescent="0.2">
      <c r="A27" s="106">
        <v>25</v>
      </c>
      <c r="B27" s="106" t="s">
        <v>180</v>
      </c>
      <c r="C27" s="106" t="s">
        <v>238</v>
      </c>
      <c r="D27" s="106" t="s">
        <v>535</v>
      </c>
      <c r="E27" s="106" t="s">
        <v>536</v>
      </c>
      <c r="F27" s="106">
        <f>+F13</f>
        <v>6300001022</v>
      </c>
      <c r="G27" s="106" t="s">
        <v>537</v>
      </c>
      <c r="H27" s="106" t="s">
        <v>538</v>
      </c>
      <c r="I27" s="106" t="s">
        <v>563</v>
      </c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140"/>
      <c r="AC27" s="140"/>
      <c r="AD27" s="140"/>
      <c r="AE27" s="140"/>
      <c r="AF27" s="140"/>
      <c r="AG27" s="140"/>
      <c r="AH27" s="140"/>
      <c r="AI27" s="141">
        <v>3399</v>
      </c>
      <c r="AJ27" s="141">
        <v>3330</v>
      </c>
      <c r="AK27" s="141">
        <v>3011</v>
      </c>
      <c r="AL27" s="141">
        <v>2718</v>
      </c>
      <c r="AM27" s="141">
        <v>1492</v>
      </c>
      <c r="AN27" s="141">
        <v>3666</v>
      </c>
      <c r="AO27" s="141">
        <v>3252</v>
      </c>
      <c r="AP27" s="141">
        <v>3155</v>
      </c>
      <c r="AQ27" s="141">
        <v>2020</v>
      </c>
      <c r="AR27" s="141">
        <v>3628</v>
      </c>
      <c r="AS27" s="141">
        <v>3455</v>
      </c>
      <c r="AT27" s="141">
        <v>3974</v>
      </c>
      <c r="AU27" s="141">
        <f t="shared" ref="AU27" si="97">+AU13</f>
        <v>37100</v>
      </c>
      <c r="AV27" s="141">
        <v>11971</v>
      </c>
      <c r="AW27" s="141">
        <v>15444</v>
      </c>
      <c r="AX27" s="141">
        <v>12704</v>
      </c>
      <c r="AY27" s="141">
        <v>14092</v>
      </c>
      <c r="AZ27" s="141">
        <v>4614</v>
      </c>
      <c r="BA27" s="141">
        <v>13702</v>
      </c>
      <c r="BB27" s="141">
        <v>12962</v>
      </c>
      <c r="BC27" s="141">
        <v>11102</v>
      </c>
      <c r="BD27" s="141">
        <v>8953</v>
      </c>
      <c r="BE27" s="141">
        <v>14717</v>
      </c>
      <c r="BF27" s="141">
        <v>14016</v>
      </c>
      <c r="BG27" s="141">
        <v>15418</v>
      </c>
      <c r="BH27" s="141">
        <v>149695</v>
      </c>
      <c r="BI27" s="155">
        <f t="shared" si="71"/>
        <v>0</v>
      </c>
      <c r="BJ27" s="155">
        <f t="shared" si="72"/>
        <v>0</v>
      </c>
      <c r="BK27" s="155">
        <f t="shared" si="73"/>
        <v>0</v>
      </c>
      <c r="BL27" s="155">
        <f t="shared" si="74"/>
        <v>0</v>
      </c>
      <c r="BM27" s="155">
        <f t="shared" si="75"/>
        <v>0</v>
      </c>
      <c r="BN27" s="155">
        <f t="shared" si="76"/>
        <v>0</v>
      </c>
      <c r="BO27" s="155">
        <f t="shared" si="77"/>
        <v>0</v>
      </c>
      <c r="BP27" s="155">
        <f t="shared" si="78"/>
        <v>0</v>
      </c>
      <c r="BQ27" s="155">
        <f t="shared" si="79"/>
        <v>0</v>
      </c>
      <c r="BR27" s="155">
        <f t="shared" si="80"/>
        <v>0</v>
      </c>
      <c r="BS27" s="155">
        <f t="shared" si="81"/>
        <v>0</v>
      </c>
      <c r="BT27" s="155">
        <f t="shared" si="82"/>
        <v>0</v>
      </c>
      <c r="BU27" s="155">
        <f t="shared" si="83"/>
        <v>0</v>
      </c>
      <c r="BV27" s="156">
        <f t="shared" si="84"/>
        <v>0</v>
      </c>
      <c r="BW27" s="156">
        <f t="shared" si="85"/>
        <v>0</v>
      </c>
      <c r="BX27" s="156">
        <f t="shared" si="86"/>
        <v>0</v>
      </c>
      <c r="BY27" s="156">
        <f t="shared" si="87"/>
        <v>0</v>
      </c>
      <c r="BZ27" s="156">
        <f t="shared" si="88"/>
        <v>0</v>
      </c>
      <c r="CA27" s="156">
        <f t="shared" si="89"/>
        <v>0</v>
      </c>
      <c r="CB27" s="156">
        <f t="shared" si="90"/>
        <v>0</v>
      </c>
      <c r="CC27" s="156">
        <f t="shared" si="91"/>
        <v>0</v>
      </c>
      <c r="CD27" s="156">
        <f t="shared" si="92"/>
        <v>0</v>
      </c>
      <c r="CE27" s="156">
        <f t="shared" si="93"/>
        <v>0</v>
      </c>
      <c r="CF27" s="156">
        <f t="shared" si="94"/>
        <v>0</v>
      </c>
      <c r="CG27" s="156">
        <f t="shared" si="95"/>
        <v>0</v>
      </c>
      <c r="CH27" s="156">
        <f t="shared" si="96"/>
        <v>0</v>
      </c>
    </row>
    <row r="28" spans="1:86" x14ac:dyDescent="0.2">
      <c r="A28" s="106">
        <v>26</v>
      </c>
      <c r="B28" s="106" t="s">
        <v>180</v>
      </c>
      <c r="C28" s="106" t="s">
        <v>238</v>
      </c>
      <c r="D28" s="106" t="s">
        <v>535</v>
      </c>
      <c r="E28" s="106" t="s">
        <v>536</v>
      </c>
      <c r="F28" s="106">
        <f>+F13</f>
        <v>6300001022</v>
      </c>
      <c r="G28" s="106" t="s">
        <v>537</v>
      </c>
      <c r="H28" s="106" t="s">
        <v>538</v>
      </c>
      <c r="I28" s="106" t="s">
        <v>564</v>
      </c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>
        <f>-0.02*T13</f>
        <v>-3.4920181199999987</v>
      </c>
      <c r="W28" s="140"/>
      <c r="X28" s="140"/>
      <c r="Y28" s="140"/>
      <c r="Z28" s="140">
        <f>-0.023*X13</f>
        <v>-3.8197544962119978</v>
      </c>
      <c r="AA28" s="140"/>
      <c r="AB28" s="140"/>
      <c r="AC28" s="140"/>
      <c r="AD28" s="140"/>
      <c r="AE28" s="140"/>
      <c r="AF28" s="140"/>
      <c r="AG28" s="140"/>
      <c r="AH28" s="140"/>
      <c r="AI28" s="141">
        <v>3399</v>
      </c>
      <c r="AJ28" s="141">
        <v>3330</v>
      </c>
      <c r="AK28" s="141">
        <v>3011</v>
      </c>
      <c r="AL28" s="141">
        <v>2718</v>
      </c>
      <c r="AM28" s="141">
        <v>1492</v>
      </c>
      <c r="AN28" s="141">
        <v>3666</v>
      </c>
      <c r="AO28" s="141">
        <v>3252</v>
      </c>
      <c r="AP28" s="141">
        <v>3155</v>
      </c>
      <c r="AQ28" s="141">
        <v>2020</v>
      </c>
      <c r="AR28" s="141">
        <v>3628</v>
      </c>
      <c r="AS28" s="141">
        <v>3455</v>
      </c>
      <c r="AT28" s="141">
        <v>3974</v>
      </c>
      <c r="AU28" s="141">
        <f t="shared" ref="AU28" si="98">+AU13</f>
        <v>37100</v>
      </c>
      <c r="AV28" s="141">
        <v>11971</v>
      </c>
      <c r="AW28" s="141">
        <v>15444</v>
      </c>
      <c r="AX28" s="141">
        <v>12704</v>
      </c>
      <c r="AY28" s="141">
        <v>14092</v>
      </c>
      <c r="AZ28" s="141">
        <v>4614</v>
      </c>
      <c r="BA28" s="141">
        <v>13702</v>
      </c>
      <c r="BB28" s="141">
        <v>12962</v>
      </c>
      <c r="BC28" s="141">
        <v>11102</v>
      </c>
      <c r="BD28" s="141">
        <v>8953</v>
      </c>
      <c r="BE28" s="141">
        <v>14717</v>
      </c>
      <c r="BF28" s="141">
        <v>14016</v>
      </c>
      <c r="BG28" s="141">
        <v>15418</v>
      </c>
      <c r="BH28" s="141">
        <v>149695</v>
      </c>
      <c r="BI28" s="155">
        <f t="shared" si="71"/>
        <v>0</v>
      </c>
      <c r="BJ28" s="155">
        <f t="shared" si="72"/>
        <v>0</v>
      </c>
      <c r="BK28" s="155">
        <f t="shared" si="73"/>
        <v>0</v>
      </c>
      <c r="BL28" s="155">
        <f t="shared" si="74"/>
        <v>0</v>
      </c>
      <c r="BM28" s="155">
        <f t="shared" si="75"/>
        <v>0</v>
      </c>
      <c r="BN28" s="155">
        <f t="shared" si="76"/>
        <v>0</v>
      </c>
      <c r="BO28" s="155">
        <f t="shared" si="77"/>
        <v>0</v>
      </c>
      <c r="BP28" s="155">
        <f t="shared" si="78"/>
        <v>0</v>
      </c>
      <c r="BQ28" s="155">
        <f t="shared" si="79"/>
        <v>0</v>
      </c>
      <c r="BR28" s="155">
        <f t="shared" si="80"/>
        <v>0</v>
      </c>
      <c r="BS28" s="155">
        <f t="shared" si="81"/>
        <v>0</v>
      </c>
      <c r="BT28" s="155">
        <f t="shared" si="82"/>
        <v>-13877.280008879994</v>
      </c>
      <c r="BU28" s="155">
        <f t="shared" si="83"/>
        <v>-13877.280008879994</v>
      </c>
      <c r="BV28" s="156">
        <f t="shared" si="84"/>
        <v>0</v>
      </c>
      <c r="BW28" s="156">
        <f t="shared" si="85"/>
        <v>0</v>
      </c>
      <c r="BX28" s="156">
        <f t="shared" si="86"/>
        <v>0</v>
      </c>
      <c r="BY28" s="156">
        <f t="shared" si="87"/>
        <v>-53827.980360619476</v>
      </c>
      <c r="BZ28" s="156">
        <f t="shared" si="88"/>
        <v>-17624.347245522156</v>
      </c>
      <c r="CA28" s="156">
        <f t="shared" si="89"/>
        <v>-52338.276107096797</v>
      </c>
      <c r="CB28" s="156">
        <f t="shared" si="90"/>
        <v>-49511.657779899913</v>
      </c>
      <c r="CC28" s="156">
        <f t="shared" si="91"/>
        <v>-42406.914416945598</v>
      </c>
      <c r="CD28" s="156">
        <f t="shared" si="92"/>
        <v>-34198.262004586017</v>
      </c>
      <c r="CE28" s="156">
        <f t="shared" si="93"/>
        <v>-56215.32692075197</v>
      </c>
      <c r="CF28" s="156">
        <f t="shared" si="94"/>
        <v>-53537.679018907358</v>
      </c>
      <c r="CG28" s="156">
        <f t="shared" si="95"/>
        <v>-58892.974822596581</v>
      </c>
      <c r="CH28" s="156">
        <f t="shared" si="96"/>
        <v>-418553.41867692588</v>
      </c>
    </row>
    <row r="29" spans="1:86" x14ac:dyDescent="0.2">
      <c r="A29" s="106">
        <v>27</v>
      </c>
      <c r="B29" s="106" t="s">
        <v>180</v>
      </c>
      <c r="C29" s="106" t="s">
        <v>238</v>
      </c>
      <c r="D29" s="106" t="s">
        <v>535</v>
      </c>
      <c r="E29" s="106" t="s">
        <v>536</v>
      </c>
      <c r="F29" s="106">
        <f>+F13</f>
        <v>6300001022</v>
      </c>
      <c r="G29" s="106" t="s">
        <v>537</v>
      </c>
      <c r="H29" s="106" t="s">
        <v>538</v>
      </c>
      <c r="I29" s="106" t="s">
        <v>565</v>
      </c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1">
        <v>3399</v>
      </c>
      <c r="AJ29" s="141">
        <v>3330</v>
      </c>
      <c r="AK29" s="141">
        <v>3011</v>
      </c>
      <c r="AL29" s="141">
        <v>2718</v>
      </c>
      <c r="AM29" s="141">
        <v>1492</v>
      </c>
      <c r="AN29" s="141">
        <v>3666</v>
      </c>
      <c r="AO29" s="141">
        <v>3252</v>
      </c>
      <c r="AP29" s="141">
        <v>3155</v>
      </c>
      <c r="AQ29" s="141">
        <v>2020</v>
      </c>
      <c r="AR29" s="141">
        <v>3628</v>
      </c>
      <c r="AS29" s="141">
        <v>3455</v>
      </c>
      <c r="AT29" s="141">
        <v>3974</v>
      </c>
      <c r="AU29" s="141">
        <f t="shared" ref="AU29" si="99">+AU13</f>
        <v>37100</v>
      </c>
      <c r="AV29" s="141">
        <v>11971</v>
      </c>
      <c r="AW29" s="141">
        <v>15444</v>
      </c>
      <c r="AX29" s="141">
        <v>12704</v>
      </c>
      <c r="AY29" s="141">
        <v>14092</v>
      </c>
      <c r="AZ29" s="141">
        <v>4614</v>
      </c>
      <c r="BA29" s="141">
        <v>13702</v>
      </c>
      <c r="BB29" s="141">
        <v>12962</v>
      </c>
      <c r="BC29" s="141">
        <v>11102</v>
      </c>
      <c r="BD29" s="141">
        <v>8953</v>
      </c>
      <c r="BE29" s="141">
        <v>14717</v>
      </c>
      <c r="BF29" s="141">
        <v>14016</v>
      </c>
      <c r="BG29" s="141">
        <v>15418</v>
      </c>
      <c r="BH29" s="141">
        <v>149695</v>
      </c>
      <c r="BI29" s="155">
        <f t="shared" si="71"/>
        <v>0</v>
      </c>
      <c r="BJ29" s="155">
        <f t="shared" si="72"/>
        <v>0</v>
      </c>
      <c r="BK29" s="155">
        <f t="shared" si="73"/>
        <v>0</v>
      </c>
      <c r="BL29" s="155">
        <f t="shared" si="74"/>
        <v>0</v>
      </c>
      <c r="BM29" s="155">
        <f t="shared" si="75"/>
        <v>0</v>
      </c>
      <c r="BN29" s="155">
        <f t="shared" si="76"/>
        <v>0</v>
      </c>
      <c r="BO29" s="155">
        <f t="shared" si="77"/>
        <v>0</v>
      </c>
      <c r="BP29" s="155">
        <f t="shared" si="78"/>
        <v>0</v>
      </c>
      <c r="BQ29" s="155">
        <f t="shared" si="79"/>
        <v>0</v>
      </c>
      <c r="BR29" s="155">
        <f t="shared" si="80"/>
        <v>0</v>
      </c>
      <c r="BS29" s="155">
        <f t="shared" si="81"/>
        <v>0</v>
      </c>
      <c r="BT29" s="155">
        <f t="shared" si="82"/>
        <v>0</v>
      </c>
      <c r="BU29" s="155">
        <f t="shared" si="83"/>
        <v>0</v>
      </c>
      <c r="BV29" s="156">
        <f t="shared" si="84"/>
        <v>0</v>
      </c>
      <c r="BW29" s="156">
        <f t="shared" si="85"/>
        <v>0</v>
      </c>
      <c r="BX29" s="156">
        <f t="shared" si="86"/>
        <v>0</v>
      </c>
      <c r="BY29" s="156">
        <f t="shared" si="87"/>
        <v>0</v>
      </c>
      <c r="BZ29" s="156">
        <f t="shared" si="88"/>
        <v>0</v>
      </c>
      <c r="CA29" s="156">
        <f t="shared" si="89"/>
        <v>0</v>
      </c>
      <c r="CB29" s="156">
        <f t="shared" si="90"/>
        <v>0</v>
      </c>
      <c r="CC29" s="156">
        <f t="shared" si="91"/>
        <v>0</v>
      </c>
      <c r="CD29" s="156">
        <f t="shared" si="92"/>
        <v>0</v>
      </c>
      <c r="CE29" s="156">
        <f t="shared" si="93"/>
        <v>0</v>
      </c>
      <c r="CF29" s="156">
        <f t="shared" si="94"/>
        <v>0</v>
      </c>
      <c r="CG29" s="156">
        <f t="shared" si="95"/>
        <v>0</v>
      </c>
      <c r="CH29" s="156">
        <f t="shared" si="96"/>
        <v>0</v>
      </c>
    </row>
    <row r="30" spans="1:86" x14ac:dyDescent="0.2">
      <c r="A30" s="106">
        <v>28</v>
      </c>
      <c r="B30" s="106" t="s">
        <v>180</v>
      </c>
      <c r="C30" s="106" t="s">
        <v>238</v>
      </c>
      <c r="D30" s="106" t="s">
        <v>535</v>
      </c>
      <c r="E30" s="106" t="s">
        <v>536</v>
      </c>
      <c r="F30" s="106">
        <f>+F13</f>
        <v>6300001022</v>
      </c>
      <c r="G30" s="106" t="s">
        <v>537</v>
      </c>
      <c r="H30" s="106" t="s">
        <v>538</v>
      </c>
      <c r="I30" s="106" t="s">
        <v>566</v>
      </c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0"/>
      <c r="AG30" s="140"/>
      <c r="AH30" s="140"/>
      <c r="AI30" s="141">
        <v>3399</v>
      </c>
      <c r="AJ30" s="141">
        <v>3330</v>
      </c>
      <c r="AK30" s="141">
        <v>3011</v>
      </c>
      <c r="AL30" s="141">
        <v>2718</v>
      </c>
      <c r="AM30" s="141">
        <v>1492</v>
      </c>
      <c r="AN30" s="141">
        <v>3666</v>
      </c>
      <c r="AO30" s="141">
        <v>3252</v>
      </c>
      <c r="AP30" s="141">
        <v>3155</v>
      </c>
      <c r="AQ30" s="141">
        <v>2020</v>
      </c>
      <c r="AR30" s="141">
        <v>3628</v>
      </c>
      <c r="AS30" s="141">
        <v>3455</v>
      </c>
      <c r="AT30" s="141">
        <v>3974</v>
      </c>
      <c r="AU30" s="141">
        <f t="shared" ref="AU30" si="100">+AU13</f>
        <v>37100</v>
      </c>
      <c r="AV30" s="141">
        <v>11971</v>
      </c>
      <c r="AW30" s="141">
        <v>15444</v>
      </c>
      <c r="AX30" s="141">
        <v>12704</v>
      </c>
      <c r="AY30" s="141">
        <v>14092</v>
      </c>
      <c r="AZ30" s="141">
        <v>4614</v>
      </c>
      <c r="BA30" s="141">
        <v>13702</v>
      </c>
      <c r="BB30" s="141">
        <v>12962</v>
      </c>
      <c r="BC30" s="141">
        <v>11102</v>
      </c>
      <c r="BD30" s="141">
        <v>8953</v>
      </c>
      <c r="BE30" s="141">
        <v>14717</v>
      </c>
      <c r="BF30" s="141">
        <v>14016</v>
      </c>
      <c r="BG30" s="141">
        <v>15418</v>
      </c>
      <c r="BH30" s="141">
        <v>149695</v>
      </c>
      <c r="BI30" s="155">
        <f t="shared" si="71"/>
        <v>0</v>
      </c>
      <c r="BJ30" s="155">
        <f t="shared" si="72"/>
        <v>0</v>
      </c>
      <c r="BK30" s="155">
        <f t="shared" si="73"/>
        <v>0</v>
      </c>
      <c r="BL30" s="155">
        <f t="shared" si="74"/>
        <v>0</v>
      </c>
      <c r="BM30" s="155">
        <f t="shared" si="75"/>
        <v>0</v>
      </c>
      <c r="BN30" s="155">
        <f t="shared" si="76"/>
        <v>0</v>
      </c>
      <c r="BO30" s="155">
        <f t="shared" si="77"/>
        <v>0</v>
      </c>
      <c r="BP30" s="155">
        <f t="shared" si="78"/>
        <v>0</v>
      </c>
      <c r="BQ30" s="155">
        <f t="shared" si="79"/>
        <v>0</v>
      </c>
      <c r="BR30" s="155">
        <f t="shared" si="80"/>
        <v>0</v>
      </c>
      <c r="BS30" s="155">
        <f t="shared" si="81"/>
        <v>0</v>
      </c>
      <c r="BT30" s="155">
        <f t="shared" si="82"/>
        <v>0</v>
      </c>
      <c r="BU30" s="155">
        <f t="shared" si="83"/>
        <v>0</v>
      </c>
      <c r="BV30" s="156">
        <f t="shared" si="84"/>
        <v>0</v>
      </c>
      <c r="BW30" s="156">
        <f t="shared" si="85"/>
        <v>0</v>
      </c>
      <c r="BX30" s="156">
        <f t="shared" si="86"/>
        <v>0</v>
      </c>
      <c r="BY30" s="156">
        <f t="shared" si="87"/>
        <v>0</v>
      </c>
      <c r="BZ30" s="156">
        <f t="shared" si="88"/>
        <v>0</v>
      </c>
      <c r="CA30" s="156">
        <f t="shared" si="89"/>
        <v>0</v>
      </c>
      <c r="CB30" s="156">
        <f t="shared" si="90"/>
        <v>0</v>
      </c>
      <c r="CC30" s="156">
        <f t="shared" si="91"/>
        <v>0</v>
      </c>
      <c r="CD30" s="156">
        <f t="shared" si="92"/>
        <v>0</v>
      </c>
      <c r="CE30" s="156">
        <f t="shared" si="93"/>
        <v>0</v>
      </c>
      <c r="CF30" s="156">
        <f t="shared" si="94"/>
        <v>0</v>
      </c>
      <c r="CG30" s="156">
        <f t="shared" si="95"/>
        <v>0</v>
      </c>
      <c r="CH30" s="156">
        <f t="shared" si="96"/>
        <v>0</v>
      </c>
    </row>
    <row r="31" spans="1:86" x14ac:dyDescent="0.2">
      <c r="A31" s="107">
        <v>29</v>
      </c>
      <c r="B31" s="107" t="str">
        <f>+B30</f>
        <v>RNPO</v>
      </c>
      <c r="C31" s="107" t="str">
        <f>+C30</f>
        <v>JAPL</v>
      </c>
      <c r="D31" s="107" t="s">
        <v>535</v>
      </c>
      <c r="E31" s="107" t="s">
        <v>536</v>
      </c>
      <c r="F31" s="107" t="str">
        <f>+G13</f>
        <v>CEPS</v>
      </c>
      <c r="G31" s="107" t="str">
        <f>+G30</f>
        <v>CEPS</v>
      </c>
      <c r="H31" s="107" t="s">
        <v>538</v>
      </c>
      <c r="I31" s="107" t="s">
        <v>567</v>
      </c>
      <c r="J31" s="142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  <c r="W31" s="142"/>
      <c r="X31" s="142"/>
      <c r="Y31" s="142"/>
      <c r="Z31" s="142"/>
      <c r="AA31" s="142"/>
      <c r="AB31" s="142"/>
      <c r="AC31" s="142"/>
      <c r="AD31" s="142"/>
      <c r="AE31" s="142"/>
      <c r="AF31" s="142"/>
      <c r="AG31" s="142"/>
      <c r="AH31" s="142"/>
      <c r="AI31" s="143"/>
      <c r="AJ31" s="143"/>
      <c r="AK31" s="143"/>
      <c r="AL31" s="143"/>
      <c r="AM31" s="143"/>
      <c r="AN31" s="143"/>
      <c r="AO31" s="143"/>
      <c r="AP31" s="143"/>
      <c r="AQ31" s="143"/>
      <c r="AR31" s="143"/>
      <c r="AS31" s="143"/>
      <c r="AT31" s="143"/>
      <c r="AU31" s="143"/>
      <c r="AV31" s="143"/>
      <c r="AW31" s="143"/>
      <c r="AX31" s="143"/>
      <c r="AY31" s="143"/>
      <c r="AZ31" s="143"/>
      <c r="BA31" s="143"/>
      <c r="BB31" s="143"/>
      <c r="BC31" s="143"/>
      <c r="BD31" s="143"/>
      <c r="BE31" s="143"/>
      <c r="BF31" s="143"/>
      <c r="BG31" s="143"/>
      <c r="BH31" s="143"/>
      <c r="BI31" s="157"/>
      <c r="BJ31" s="157"/>
      <c r="BK31" s="157"/>
      <c r="BL31" s="157"/>
      <c r="BM31" s="157"/>
      <c r="BN31" s="157"/>
      <c r="BO31" s="157"/>
      <c r="BP31" s="157"/>
      <c r="BQ31" s="157"/>
      <c r="BR31" s="157"/>
      <c r="BS31" s="157"/>
      <c r="BT31" s="157"/>
      <c r="BU31" s="157"/>
      <c r="BV31" s="158"/>
      <c r="BW31" s="158"/>
      <c r="BX31" s="158"/>
      <c r="BY31" s="158"/>
      <c r="BZ31" s="158"/>
      <c r="CA31" s="158"/>
      <c r="CB31" s="158"/>
      <c r="CC31" s="158"/>
      <c r="CD31" s="158"/>
      <c r="CE31" s="158"/>
      <c r="CF31" s="158"/>
      <c r="CG31" s="158"/>
      <c r="CH31" s="158"/>
    </row>
  </sheetData>
  <mergeCells count="1">
    <mergeCell ref="I1:P1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5"/>
  <sheetViews>
    <sheetView topLeftCell="A21" zoomScale="81" zoomScaleNormal="81" workbookViewId="0">
      <selection activeCell="J48" sqref="J48"/>
    </sheetView>
  </sheetViews>
  <sheetFormatPr defaultColWidth="11.42578125" defaultRowHeight="12.75" x14ac:dyDescent="0.2"/>
  <cols>
    <col min="6" max="6" width="5.42578125" bestFit="1" customWidth="1"/>
    <col min="7" max="7" width="10.5703125" bestFit="1" customWidth="1"/>
    <col min="8" max="8" width="9.85546875" bestFit="1" customWidth="1"/>
    <col min="9" max="9" width="10.7109375" bestFit="1" customWidth="1"/>
    <col min="11" max="11" width="6.5703125" customWidth="1"/>
  </cols>
  <sheetData>
    <row r="1" spans="1:23" x14ac:dyDescent="0.2">
      <c r="B1" s="13" t="s">
        <v>356</v>
      </c>
      <c r="C1" s="13"/>
    </row>
    <row r="2" spans="1:23" x14ac:dyDescent="0.2">
      <c r="A2" t="s">
        <v>421</v>
      </c>
    </row>
    <row r="3" spans="1:23" x14ac:dyDescent="0.2">
      <c r="A3" s="14" t="s">
        <v>123</v>
      </c>
    </row>
    <row r="4" spans="1:23" x14ac:dyDescent="0.2">
      <c r="A4" t="s">
        <v>357</v>
      </c>
    </row>
    <row r="5" spans="1:23" x14ac:dyDescent="0.2">
      <c r="A5" t="s">
        <v>358</v>
      </c>
    </row>
    <row r="6" spans="1:23" x14ac:dyDescent="0.2">
      <c r="A6" t="s">
        <v>359</v>
      </c>
    </row>
    <row r="8" spans="1:23" x14ac:dyDescent="0.2">
      <c r="A8" s="15" t="s">
        <v>124</v>
      </c>
    </row>
    <row r="9" spans="1:23" x14ac:dyDescent="0.2">
      <c r="A9" t="s">
        <v>361</v>
      </c>
    </row>
    <row r="10" spans="1:23" x14ac:dyDescent="0.2">
      <c r="A10" t="s">
        <v>360</v>
      </c>
    </row>
    <row r="11" spans="1:23" x14ac:dyDescent="0.2">
      <c r="A11" t="s">
        <v>362</v>
      </c>
    </row>
    <row r="12" spans="1:23" x14ac:dyDescent="0.2">
      <c r="A12" t="s">
        <v>363</v>
      </c>
    </row>
    <row r="13" spans="1:23" x14ac:dyDescent="0.2">
      <c r="A13" t="s">
        <v>125</v>
      </c>
    </row>
    <row r="16" spans="1:23" ht="51" x14ac:dyDescent="0.2">
      <c r="A16" s="34" t="s">
        <v>364</v>
      </c>
      <c r="B16" s="35" t="s">
        <v>365</v>
      </c>
      <c r="C16" s="35" t="s">
        <v>366</v>
      </c>
      <c r="D16" s="35" t="s">
        <v>367</v>
      </c>
      <c r="E16" s="35" t="s">
        <v>368</v>
      </c>
      <c r="F16" s="35" t="s">
        <v>137</v>
      </c>
      <c r="G16" s="35" t="s">
        <v>369</v>
      </c>
      <c r="H16" s="35" t="s">
        <v>370</v>
      </c>
      <c r="I16" s="36" t="s">
        <v>371</v>
      </c>
      <c r="J16" s="35" t="s">
        <v>372</v>
      </c>
      <c r="K16" s="37" t="s">
        <v>373</v>
      </c>
      <c r="L16" s="37" t="s">
        <v>374</v>
      </c>
      <c r="M16" s="37" t="s">
        <v>375</v>
      </c>
      <c r="N16" s="37" t="s">
        <v>376</v>
      </c>
      <c r="O16" s="37" t="s">
        <v>377</v>
      </c>
      <c r="P16" s="38">
        <v>42614</v>
      </c>
      <c r="Q16" s="38">
        <v>42644</v>
      </c>
      <c r="R16" s="38">
        <v>42675</v>
      </c>
      <c r="S16" s="37" t="s">
        <v>378</v>
      </c>
      <c r="T16" s="38">
        <v>42736</v>
      </c>
      <c r="U16" s="37" t="s">
        <v>379</v>
      </c>
      <c r="V16" s="38">
        <v>42795</v>
      </c>
      <c r="W16" s="39" t="s">
        <v>380</v>
      </c>
    </row>
    <row r="17" spans="1:23" x14ac:dyDescent="0.2">
      <c r="A17" s="40">
        <v>637</v>
      </c>
      <c r="B17" s="41" t="s">
        <v>152</v>
      </c>
      <c r="C17" s="41" t="s">
        <v>568</v>
      </c>
      <c r="D17" s="42" t="s">
        <v>381</v>
      </c>
      <c r="E17" s="41" t="s">
        <v>382</v>
      </c>
      <c r="F17" s="41" t="s">
        <v>383</v>
      </c>
      <c r="G17" s="41" t="s">
        <v>384</v>
      </c>
      <c r="H17" s="41" t="s">
        <v>385</v>
      </c>
      <c r="I17" s="40">
        <v>1</v>
      </c>
      <c r="J17" s="43">
        <v>42471</v>
      </c>
      <c r="K17" s="44"/>
      <c r="L17" s="45">
        <v>300</v>
      </c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>
        <v>300</v>
      </c>
    </row>
    <row r="18" spans="1:23" x14ac:dyDescent="0.2">
      <c r="A18" s="40">
        <v>638</v>
      </c>
      <c r="B18" s="41" t="s">
        <v>152</v>
      </c>
      <c r="C18" s="41" t="s">
        <v>568</v>
      </c>
      <c r="D18" s="42" t="s">
        <v>386</v>
      </c>
      <c r="E18" s="41" t="s">
        <v>382</v>
      </c>
      <c r="F18" s="41" t="s">
        <v>383</v>
      </c>
      <c r="G18" s="41" t="s">
        <v>384</v>
      </c>
      <c r="H18" s="41" t="s">
        <v>385</v>
      </c>
      <c r="I18" s="40">
        <v>1</v>
      </c>
      <c r="J18" s="43">
        <v>42471</v>
      </c>
      <c r="K18" s="44"/>
      <c r="L18" s="45">
        <v>500</v>
      </c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>
        <v>500</v>
      </c>
    </row>
    <row r="19" spans="1:23" x14ac:dyDescent="0.2">
      <c r="A19" s="40">
        <v>639</v>
      </c>
      <c r="B19" s="41" t="s">
        <v>152</v>
      </c>
      <c r="C19" s="41" t="s">
        <v>568</v>
      </c>
      <c r="D19" s="42" t="s">
        <v>387</v>
      </c>
      <c r="E19" s="41" t="s">
        <v>382</v>
      </c>
      <c r="F19" s="41" t="s">
        <v>383</v>
      </c>
      <c r="G19" s="41" t="s">
        <v>384</v>
      </c>
      <c r="H19" s="41" t="s">
        <v>385</v>
      </c>
      <c r="I19" s="40">
        <v>1</v>
      </c>
      <c r="J19" s="43">
        <v>42471</v>
      </c>
      <c r="K19" s="44"/>
      <c r="L19" s="45">
        <v>1100</v>
      </c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>
        <v>1100</v>
      </c>
    </row>
    <row r="20" spans="1:23" x14ac:dyDescent="0.2">
      <c r="A20" s="46">
        <v>581</v>
      </c>
      <c r="B20" s="47" t="s">
        <v>152</v>
      </c>
      <c r="C20" s="41" t="s">
        <v>568</v>
      </c>
      <c r="D20" s="48" t="s">
        <v>388</v>
      </c>
      <c r="E20" s="46" t="s">
        <v>382</v>
      </c>
      <c r="F20" s="47" t="s">
        <v>383</v>
      </c>
      <c r="G20" s="46" t="s">
        <v>384</v>
      </c>
      <c r="H20" s="49" t="s">
        <v>385</v>
      </c>
      <c r="I20" s="46">
        <v>1</v>
      </c>
      <c r="J20" s="50">
        <v>42373</v>
      </c>
      <c r="K20" s="45">
        <v>36295</v>
      </c>
      <c r="L20" s="45">
        <v>16548</v>
      </c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44">
        <v>52843</v>
      </c>
    </row>
    <row r="21" spans="1:23" x14ac:dyDescent="0.2">
      <c r="A21" s="51">
        <v>675</v>
      </c>
      <c r="B21" s="52" t="s">
        <v>152</v>
      </c>
      <c r="C21" s="51" t="s">
        <v>569</v>
      </c>
      <c r="D21" s="53" t="s">
        <v>389</v>
      </c>
      <c r="E21" s="51" t="s">
        <v>382</v>
      </c>
      <c r="F21" s="52" t="s">
        <v>383</v>
      </c>
      <c r="G21" s="51" t="s">
        <v>384</v>
      </c>
      <c r="H21" s="52" t="s">
        <v>390</v>
      </c>
      <c r="I21" s="51">
        <v>1</v>
      </c>
      <c r="J21" s="54">
        <v>42527</v>
      </c>
      <c r="K21" s="60"/>
      <c r="L21" s="60"/>
      <c r="M21" s="52"/>
      <c r="N21" s="52">
        <v>24535</v>
      </c>
      <c r="O21" s="60"/>
      <c r="P21" s="60"/>
      <c r="Q21" s="60"/>
      <c r="R21" s="60"/>
      <c r="S21" s="60"/>
      <c r="T21" s="60"/>
      <c r="U21" s="60"/>
      <c r="V21" s="60"/>
      <c r="W21" s="44">
        <v>24535</v>
      </c>
    </row>
    <row r="22" spans="1:23" x14ac:dyDescent="0.2">
      <c r="A22" s="51">
        <v>676</v>
      </c>
      <c r="B22" s="52" t="s">
        <v>152</v>
      </c>
      <c r="C22" s="51" t="s">
        <v>569</v>
      </c>
      <c r="D22" s="53" t="s">
        <v>391</v>
      </c>
      <c r="E22" s="51" t="s">
        <v>382</v>
      </c>
      <c r="F22" s="52" t="s">
        <v>383</v>
      </c>
      <c r="G22" s="51" t="s">
        <v>384</v>
      </c>
      <c r="H22" s="52" t="s">
        <v>390</v>
      </c>
      <c r="I22" s="51">
        <v>1</v>
      </c>
      <c r="J22" s="54">
        <v>42527</v>
      </c>
      <c r="K22" s="60"/>
      <c r="L22" s="60"/>
      <c r="M22" s="52"/>
      <c r="N22" s="52">
        <v>3200</v>
      </c>
      <c r="O22" s="60"/>
      <c r="P22" s="60"/>
      <c r="Q22" s="60"/>
      <c r="R22" s="60"/>
      <c r="S22" s="60"/>
      <c r="T22" s="60"/>
      <c r="U22" s="60"/>
      <c r="V22" s="60"/>
      <c r="W22" s="44">
        <v>3200</v>
      </c>
    </row>
    <row r="23" spans="1:23" x14ac:dyDescent="0.2">
      <c r="A23" s="55">
        <v>700</v>
      </c>
      <c r="B23" s="49" t="s">
        <v>152</v>
      </c>
      <c r="C23" s="55" t="s">
        <v>568</v>
      </c>
      <c r="D23" s="56" t="s">
        <v>392</v>
      </c>
      <c r="E23" s="46" t="s">
        <v>382</v>
      </c>
      <c r="F23" s="47" t="s">
        <v>383</v>
      </c>
      <c r="G23" s="46" t="s">
        <v>384</v>
      </c>
      <c r="H23" s="49" t="s">
        <v>393</v>
      </c>
      <c r="I23" s="55">
        <v>1</v>
      </c>
      <c r="J23" s="50">
        <v>42625</v>
      </c>
      <c r="K23" s="61"/>
      <c r="L23" s="61"/>
      <c r="M23" s="49"/>
      <c r="N23" s="49"/>
      <c r="O23" s="59"/>
      <c r="P23" s="59"/>
      <c r="Q23" s="59"/>
      <c r="R23" s="59"/>
      <c r="S23" s="59"/>
      <c r="T23" s="62">
        <v>63391.200000000004</v>
      </c>
      <c r="U23" s="59"/>
      <c r="V23" s="59"/>
      <c r="W23" s="44">
        <v>63391.200000000004</v>
      </c>
    </row>
    <row r="24" spans="1:23" x14ac:dyDescent="0.2">
      <c r="A24" s="55">
        <v>701</v>
      </c>
      <c r="B24" s="49" t="s">
        <v>152</v>
      </c>
      <c r="C24" s="55" t="s">
        <v>568</v>
      </c>
      <c r="D24" s="56" t="s">
        <v>394</v>
      </c>
      <c r="E24" s="46" t="s">
        <v>382</v>
      </c>
      <c r="F24" s="47" t="s">
        <v>383</v>
      </c>
      <c r="G24" s="46" t="s">
        <v>384</v>
      </c>
      <c r="H24" s="49" t="s">
        <v>393</v>
      </c>
      <c r="I24" s="55">
        <v>1</v>
      </c>
      <c r="J24" s="50">
        <v>42625</v>
      </c>
      <c r="K24" s="61"/>
      <c r="L24" s="61"/>
      <c r="M24" s="49"/>
      <c r="N24" s="49"/>
      <c r="O24" s="59"/>
      <c r="P24" s="59"/>
      <c r="Q24" s="59"/>
      <c r="R24" s="62"/>
      <c r="S24" s="59"/>
      <c r="T24" s="62">
        <v>22800</v>
      </c>
      <c r="U24" s="59"/>
      <c r="V24" s="59"/>
      <c r="W24" s="44">
        <v>22800</v>
      </c>
    </row>
    <row r="25" spans="1:23" x14ac:dyDescent="0.2">
      <c r="A25" s="55">
        <v>707</v>
      </c>
      <c r="B25" s="49" t="s">
        <v>152</v>
      </c>
      <c r="C25" s="55" t="s">
        <v>568</v>
      </c>
      <c r="D25" s="56" t="s">
        <v>395</v>
      </c>
      <c r="E25" s="46" t="s">
        <v>382</v>
      </c>
      <c r="F25" s="47" t="s">
        <v>383</v>
      </c>
      <c r="G25" s="46" t="s">
        <v>384</v>
      </c>
      <c r="H25" s="49" t="s">
        <v>393</v>
      </c>
      <c r="I25" s="55"/>
      <c r="J25" s="50"/>
      <c r="K25" s="61"/>
      <c r="L25" s="61"/>
      <c r="M25" s="49"/>
      <c r="N25" s="49"/>
      <c r="O25" s="59"/>
      <c r="P25" s="59"/>
      <c r="Q25" s="45">
        <v>1810</v>
      </c>
      <c r="R25" s="63">
        <v>750</v>
      </c>
      <c r="S25" s="59"/>
      <c r="T25" s="59"/>
      <c r="U25" s="59"/>
      <c r="V25" s="59"/>
      <c r="W25" s="44">
        <v>2560</v>
      </c>
    </row>
    <row r="26" spans="1:23" x14ac:dyDescent="0.2">
      <c r="A26" s="55">
        <v>741</v>
      </c>
      <c r="B26" s="49" t="s">
        <v>152</v>
      </c>
      <c r="C26" s="55" t="s">
        <v>568</v>
      </c>
      <c r="D26" s="56" t="s">
        <v>396</v>
      </c>
      <c r="E26" s="46"/>
      <c r="F26" s="47"/>
      <c r="G26" s="46"/>
      <c r="H26" s="49"/>
      <c r="I26" s="55"/>
      <c r="J26" s="50"/>
      <c r="K26" s="61"/>
      <c r="L26" s="61"/>
      <c r="M26" s="49"/>
      <c r="N26" s="49"/>
      <c r="O26" s="59"/>
      <c r="P26" s="59"/>
      <c r="Q26" s="59"/>
      <c r="R26" s="59"/>
      <c r="S26" s="59"/>
      <c r="T26" s="64"/>
      <c r="U26" s="64"/>
      <c r="V26" s="64"/>
      <c r="W26" s="44">
        <v>0</v>
      </c>
    </row>
    <row r="27" spans="1:23" x14ac:dyDescent="0.2">
      <c r="A27" s="55">
        <v>708</v>
      </c>
      <c r="B27" s="49" t="s">
        <v>152</v>
      </c>
      <c r="C27" s="55" t="s">
        <v>568</v>
      </c>
      <c r="D27" s="56" t="s">
        <v>397</v>
      </c>
      <c r="E27" s="46" t="s">
        <v>382</v>
      </c>
      <c r="F27" s="47" t="s">
        <v>383</v>
      </c>
      <c r="G27" s="46" t="s">
        <v>384</v>
      </c>
      <c r="H27" s="49" t="s">
        <v>393</v>
      </c>
      <c r="I27" s="55"/>
      <c r="J27" s="50"/>
      <c r="K27" s="61"/>
      <c r="L27" s="61"/>
      <c r="M27" s="49"/>
      <c r="N27" s="49"/>
      <c r="O27" s="59"/>
      <c r="P27" s="59"/>
      <c r="Q27" s="59"/>
      <c r="R27" s="64"/>
      <c r="S27" s="64"/>
      <c r="T27" s="59"/>
      <c r="U27" s="59"/>
      <c r="V27" s="59"/>
      <c r="W27" s="44">
        <v>0</v>
      </c>
    </row>
    <row r="28" spans="1:23" x14ac:dyDescent="0.2">
      <c r="A28" s="55">
        <v>702</v>
      </c>
      <c r="B28" s="49" t="s">
        <v>152</v>
      </c>
      <c r="C28" s="55" t="s">
        <v>568</v>
      </c>
      <c r="D28" s="56" t="s">
        <v>398</v>
      </c>
      <c r="E28" s="46" t="s">
        <v>382</v>
      </c>
      <c r="F28" s="47" t="s">
        <v>383</v>
      </c>
      <c r="G28" s="46" t="s">
        <v>384</v>
      </c>
      <c r="H28" s="49" t="s">
        <v>393</v>
      </c>
      <c r="I28" s="55">
        <v>1</v>
      </c>
      <c r="J28" s="50"/>
      <c r="K28" s="61"/>
      <c r="L28" s="61"/>
      <c r="M28" s="49"/>
      <c r="N28" s="49"/>
      <c r="O28" s="59"/>
      <c r="P28" s="59"/>
      <c r="Q28" s="65">
        <v>28200</v>
      </c>
      <c r="R28" s="59"/>
      <c r="S28" s="59"/>
      <c r="T28" s="59"/>
      <c r="U28" s="59"/>
      <c r="V28" s="59"/>
      <c r="W28" s="44">
        <v>28200</v>
      </c>
    </row>
    <row r="29" spans="1:23" x14ac:dyDescent="0.2">
      <c r="A29" s="55">
        <v>703</v>
      </c>
      <c r="B29" s="49" t="s">
        <v>152</v>
      </c>
      <c r="C29" s="55" t="s">
        <v>568</v>
      </c>
      <c r="D29" s="56" t="s">
        <v>399</v>
      </c>
      <c r="E29" s="46" t="s">
        <v>382</v>
      </c>
      <c r="F29" s="47" t="s">
        <v>383</v>
      </c>
      <c r="G29" s="46" t="s">
        <v>384</v>
      </c>
      <c r="H29" s="49" t="s">
        <v>393</v>
      </c>
      <c r="I29" s="57">
        <v>3</v>
      </c>
      <c r="J29" s="50">
        <v>42625</v>
      </c>
      <c r="K29" s="61"/>
      <c r="L29" s="61"/>
      <c r="M29" s="49"/>
      <c r="N29" s="49"/>
      <c r="O29" s="59"/>
      <c r="P29" s="59"/>
      <c r="Q29" s="59"/>
      <c r="R29" s="59"/>
      <c r="S29" s="59"/>
      <c r="T29" s="62">
        <v>29000</v>
      </c>
      <c r="U29" s="59"/>
      <c r="V29" s="59"/>
      <c r="W29" s="44">
        <v>29000</v>
      </c>
    </row>
    <row r="30" spans="1:23" x14ac:dyDescent="0.2">
      <c r="A30" s="55">
        <v>704</v>
      </c>
      <c r="B30" s="49" t="s">
        <v>152</v>
      </c>
      <c r="C30" s="55" t="s">
        <v>568</v>
      </c>
      <c r="D30" s="56" t="s">
        <v>400</v>
      </c>
      <c r="E30" s="46" t="s">
        <v>382</v>
      </c>
      <c r="F30" s="47" t="s">
        <v>383</v>
      </c>
      <c r="G30" s="46" t="s">
        <v>384</v>
      </c>
      <c r="H30" s="49" t="s">
        <v>393</v>
      </c>
      <c r="I30" s="57">
        <v>3</v>
      </c>
      <c r="J30" s="50">
        <v>42625</v>
      </c>
      <c r="K30" s="61"/>
      <c r="L30" s="61"/>
      <c r="M30" s="49"/>
      <c r="N30" s="49"/>
      <c r="O30" s="59"/>
      <c r="P30" s="59"/>
      <c r="Q30" s="59"/>
      <c r="R30" s="59"/>
      <c r="S30" s="59"/>
      <c r="T30" s="62">
        <v>22800</v>
      </c>
      <c r="U30" s="59"/>
      <c r="V30" s="59"/>
      <c r="W30" s="44">
        <v>22800</v>
      </c>
    </row>
    <row r="31" spans="1:23" x14ac:dyDescent="0.2">
      <c r="A31" s="55">
        <v>705</v>
      </c>
      <c r="B31" s="49" t="s">
        <v>152</v>
      </c>
      <c r="C31" s="55" t="s">
        <v>568</v>
      </c>
      <c r="D31" s="56" t="s">
        <v>401</v>
      </c>
      <c r="E31" s="46" t="s">
        <v>382</v>
      </c>
      <c r="F31" s="47" t="s">
        <v>383</v>
      </c>
      <c r="G31" s="46" t="s">
        <v>384</v>
      </c>
      <c r="H31" s="49" t="s">
        <v>393</v>
      </c>
      <c r="I31" s="58">
        <v>1</v>
      </c>
      <c r="J31" s="50">
        <v>42625</v>
      </c>
      <c r="K31" s="61"/>
      <c r="L31" s="61"/>
      <c r="M31" s="49"/>
      <c r="N31" s="49"/>
      <c r="O31" s="59"/>
      <c r="P31" s="59"/>
      <c r="Q31" s="65">
        <v>24800</v>
      </c>
      <c r="R31" s="59"/>
      <c r="S31" s="59"/>
      <c r="T31" s="59"/>
      <c r="U31" s="59"/>
      <c r="V31" s="59"/>
      <c r="W31" s="44">
        <v>24800</v>
      </c>
    </row>
    <row r="32" spans="1:23" x14ac:dyDescent="0.2">
      <c r="A32" s="55">
        <v>706</v>
      </c>
      <c r="B32" s="49" t="s">
        <v>152</v>
      </c>
      <c r="C32" s="55" t="s">
        <v>568</v>
      </c>
      <c r="D32" s="56" t="s">
        <v>402</v>
      </c>
      <c r="E32" s="46" t="s">
        <v>382</v>
      </c>
      <c r="F32" s="47" t="s">
        <v>383</v>
      </c>
      <c r="G32" s="46" t="s">
        <v>384</v>
      </c>
      <c r="H32" s="49" t="s">
        <v>393</v>
      </c>
      <c r="I32" s="57">
        <v>3</v>
      </c>
      <c r="J32" s="50">
        <v>42625</v>
      </c>
      <c r="K32" s="61"/>
      <c r="L32" s="61"/>
      <c r="M32" s="49"/>
      <c r="N32" s="49"/>
      <c r="O32" s="59"/>
      <c r="P32" s="59"/>
      <c r="Q32" s="59"/>
      <c r="R32" s="59"/>
      <c r="S32" s="59"/>
      <c r="T32" s="62">
        <v>17200</v>
      </c>
      <c r="U32" s="59"/>
      <c r="V32" s="59"/>
      <c r="W32" s="44">
        <v>17200</v>
      </c>
    </row>
    <row r="33" spans="1:23" ht="15" x14ac:dyDescent="0.2">
      <c r="A33" s="40">
        <v>582</v>
      </c>
      <c r="B33" s="41" t="s">
        <v>152</v>
      </c>
      <c r="C33" s="40" t="s">
        <v>569</v>
      </c>
      <c r="D33" s="42" t="s">
        <v>403</v>
      </c>
      <c r="E33" s="40" t="s">
        <v>382</v>
      </c>
      <c r="F33" s="41" t="s">
        <v>383</v>
      </c>
      <c r="G33" s="40" t="s">
        <v>384</v>
      </c>
      <c r="H33" s="41" t="s">
        <v>390</v>
      </c>
      <c r="I33" s="40">
        <v>1</v>
      </c>
      <c r="J33" s="43">
        <v>42373</v>
      </c>
      <c r="K33" s="66"/>
      <c r="L33" s="44"/>
      <c r="M33" s="67">
        <v>22392</v>
      </c>
      <c r="N33" s="66"/>
      <c r="O33" s="66"/>
      <c r="P33" s="66"/>
      <c r="Q33" s="66"/>
      <c r="R33" s="59"/>
      <c r="S33" s="66"/>
      <c r="T33" s="66"/>
      <c r="U33" s="66"/>
      <c r="V33" s="66"/>
      <c r="W33" s="44">
        <v>22392</v>
      </c>
    </row>
    <row r="34" spans="1:23" x14ac:dyDescent="0.2">
      <c r="A34" s="55">
        <v>586</v>
      </c>
      <c r="B34" s="49" t="s">
        <v>152</v>
      </c>
      <c r="C34" s="49" t="s">
        <v>404</v>
      </c>
      <c r="D34" s="56" t="s">
        <v>405</v>
      </c>
      <c r="E34" s="49" t="s">
        <v>406</v>
      </c>
      <c r="F34" s="49" t="s">
        <v>144</v>
      </c>
      <c r="G34" s="55" t="s">
        <v>407</v>
      </c>
      <c r="H34" s="49" t="s">
        <v>390</v>
      </c>
      <c r="I34" s="55">
        <v>1</v>
      </c>
      <c r="J34" s="68">
        <v>42516</v>
      </c>
      <c r="K34" s="60">
        <v>11619.886666666665</v>
      </c>
      <c r="L34" s="69">
        <v>11619.886666666665</v>
      </c>
      <c r="M34" s="70">
        <v>11619.886666666665</v>
      </c>
      <c r="N34" s="71">
        <v>11619.886666666665</v>
      </c>
      <c r="O34" s="71">
        <v>11619.886666666665</v>
      </c>
      <c r="P34" s="71">
        <v>11619.886666666665</v>
      </c>
      <c r="Q34" s="71">
        <v>11619.886666666665</v>
      </c>
      <c r="R34" s="71">
        <v>11619.886666666665</v>
      </c>
      <c r="S34" s="72">
        <v>11619.886666666665</v>
      </c>
      <c r="T34" s="72">
        <v>11619.886666666665</v>
      </c>
      <c r="U34" s="72">
        <v>11619.886666666665</v>
      </c>
      <c r="V34" s="72">
        <v>11619.886666666665</v>
      </c>
      <c r="W34" s="44">
        <v>139438.63999999996</v>
      </c>
    </row>
    <row r="35" spans="1:23" x14ac:dyDescent="0.2">
      <c r="A35" s="55">
        <v>699</v>
      </c>
      <c r="B35" s="49" t="s">
        <v>152</v>
      </c>
      <c r="C35" s="49" t="s">
        <v>153</v>
      </c>
      <c r="D35" s="56" t="s">
        <v>408</v>
      </c>
      <c r="E35" s="49" t="s">
        <v>382</v>
      </c>
      <c r="F35" s="49" t="s">
        <v>144</v>
      </c>
      <c r="G35" s="55" t="s">
        <v>407</v>
      </c>
      <c r="H35" s="49"/>
      <c r="I35" s="55"/>
      <c r="J35" s="68">
        <v>42625</v>
      </c>
      <c r="K35" s="59"/>
      <c r="L35" s="72"/>
      <c r="M35" s="73"/>
      <c r="N35" s="72"/>
      <c r="O35" s="72"/>
      <c r="P35" s="72"/>
      <c r="Q35" s="72"/>
      <c r="R35" s="72"/>
      <c r="S35" s="72"/>
      <c r="T35" s="72"/>
      <c r="U35" s="72"/>
      <c r="V35" s="72"/>
      <c r="W35" s="44">
        <v>0</v>
      </c>
    </row>
    <row r="36" spans="1:23" x14ac:dyDescent="0.2">
      <c r="A36" s="55">
        <v>636</v>
      </c>
      <c r="B36" s="49" t="s">
        <v>152</v>
      </c>
      <c r="C36" s="49" t="s">
        <v>404</v>
      </c>
      <c r="D36" s="56" t="s">
        <v>409</v>
      </c>
      <c r="E36" s="49" t="s">
        <v>406</v>
      </c>
      <c r="F36" s="49" t="s">
        <v>144</v>
      </c>
      <c r="G36" s="55" t="s">
        <v>407</v>
      </c>
      <c r="H36" s="49" t="s">
        <v>390</v>
      </c>
      <c r="I36" s="55">
        <v>1</v>
      </c>
      <c r="J36" s="68">
        <v>42516</v>
      </c>
      <c r="K36" s="60">
        <v>747.52333333333308</v>
      </c>
      <c r="L36" s="69">
        <v>747.52333333333308</v>
      </c>
      <c r="M36" s="70">
        <v>747.52333333333308</v>
      </c>
      <c r="N36" s="71">
        <v>747.52333333333308</v>
      </c>
      <c r="O36" s="71">
        <v>747.52333333333308</v>
      </c>
      <c r="P36" s="71">
        <v>747.52333333333308</v>
      </c>
      <c r="Q36" s="71">
        <v>747.52333333333308</v>
      </c>
      <c r="R36" s="71">
        <v>747.52333333333308</v>
      </c>
      <c r="S36" s="72">
        <v>747.52333333333308</v>
      </c>
      <c r="T36" s="72">
        <v>747.52333333333308</v>
      </c>
      <c r="U36" s="72">
        <v>747.52333333333308</v>
      </c>
      <c r="V36" s="72">
        <v>747.52333333333308</v>
      </c>
      <c r="W36" s="44">
        <v>8970.2799999999952</v>
      </c>
    </row>
    <row r="37" spans="1:23" x14ac:dyDescent="0.2">
      <c r="A37" s="55">
        <v>698</v>
      </c>
      <c r="B37" s="49" t="s">
        <v>152</v>
      </c>
      <c r="C37" s="49" t="s">
        <v>410</v>
      </c>
      <c r="D37" s="56" t="s">
        <v>411</v>
      </c>
      <c r="E37" s="49" t="s">
        <v>382</v>
      </c>
      <c r="F37" s="49" t="s">
        <v>383</v>
      </c>
      <c r="G37" s="55" t="s">
        <v>407</v>
      </c>
      <c r="H37" s="49" t="s">
        <v>393</v>
      </c>
      <c r="I37" s="55">
        <v>1</v>
      </c>
      <c r="J37" s="68">
        <v>42639</v>
      </c>
      <c r="K37" s="74"/>
      <c r="L37" s="73"/>
      <c r="M37" s="73"/>
      <c r="N37" s="73"/>
      <c r="O37" s="73"/>
      <c r="P37" s="73"/>
      <c r="Q37" s="71">
        <v>800</v>
      </c>
      <c r="R37" s="72"/>
      <c r="S37" s="72"/>
      <c r="T37" s="72"/>
      <c r="U37" s="72"/>
      <c r="V37" s="72"/>
      <c r="W37" s="44">
        <v>800</v>
      </c>
    </row>
    <row r="38" spans="1:23" x14ac:dyDescent="0.2">
      <c r="A38" s="55">
        <v>664</v>
      </c>
      <c r="B38" s="49" t="s">
        <v>152</v>
      </c>
      <c r="C38" s="49" t="s">
        <v>404</v>
      </c>
      <c r="D38" s="56" t="s">
        <v>412</v>
      </c>
      <c r="E38" s="49" t="s">
        <v>406</v>
      </c>
      <c r="F38" s="49" t="s">
        <v>144</v>
      </c>
      <c r="G38" s="55" t="s">
        <v>407</v>
      </c>
      <c r="H38" s="49" t="s">
        <v>390</v>
      </c>
      <c r="I38" s="55">
        <v>1</v>
      </c>
      <c r="J38" s="68">
        <v>42516</v>
      </c>
      <c r="K38" s="60">
        <v>1254.2600000000002</v>
      </c>
      <c r="L38" s="69">
        <v>1254.2600000000002</v>
      </c>
      <c r="M38" s="70">
        <v>1254.2600000000002</v>
      </c>
      <c r="N38" s="71">
        <v>1254.2600000000002</v>
      </c>
      <c r="O38" s="71">
        <v>1254.2600000000002</v>
      </c>
      <c r="P38" s="71">
        <v>1254.2600000000002</v>
      </c>
      <c r="Q38" s="71">
        <v>1254.2600000000002</v>
      </c>
      <c r="R38" s="71">
        <v>1254.2600000000002</v>
      </c>
      <c r="S38" s="72">
        <v>1254.2600000000002</v>
      </c>
      <c r="T38" s="72">
        <v>1254.2600000000002</v>
      </c>
      <c r="U38" s="72">
        <v>1254.2600000000002</v>
      </c>
      <c r="V38" s="72">
        <v>1254.2600000000002</v>
      </c>
      <c r="W38" s="44">
        <v>15051.120000000003</v>
      </c>
    </row>
    <row r="39" spans="1:23" x14ac:dyDescent="0.2">
      <c r="A39" s="46">
        <v>722</v>
      </c>
      <c r="B39" s="47" t="s">
        <v>152</v>
      </c>
      <c r="C39" s="47" t="s">
        <v>153</v>
      </c>
      <c r="D39" s="75" t="s">
        <v>413</v>
      </c>
      <c r="E39" s="49" t="s">
        <v>382</v>
      </c>
      <c r="F39" s="49" t="s">
        <v>144</v>
      </c>
      <c r="G39" s="55" t="s">
        <v>407</v>
      </c>
      <c r="H39" s="47" t="s">
        <v>393</v>
      </c>
      <c r="I39" s="46">
        <v>1</v>
      </c>
      <c r="J39" s="50">
        <v>42653</v>
      </c>
      <c r="K39" s="61"/>
      <c r="L39" s="61"/>
      <c r="M39" s="61"/>
      <c r="N39" s="61"/>
      <c r="O39" s="61"/>
      <c r="P39" s="61"/>
      <c r="Q39" s="61"/>
      <c r="R39" s="62"/>
      <c r="S39" s="62">
        <v>4000</v>
      </c>
      <c r="T39" s="61"/>
      <c r="U39" s="61"/>
      <c r="V39" s="61"/>
      <c r="W39" s="44">
        <v>4000</v>
      </c>
    </row>
    <row r="40" spans="1:23" x14ac:dyDescent="0.2">
      <c r="A40" s="46">
        <v>723</v>
      </c>
      <c r="B40" s="47" t="s">
        <v>152</v>
      </c>
      <c r="C40" s="47" t="s">
        <v>153</v>
      </c>
      <c r="D40" s="75" t="s">
        <v>414</v>
      </c>
      <c r="E40" s="49" t="s">
        <v>382</v>
      </c>
      <c r="F40" s="49" t="s">
        <v>238</v>
      </c>
      <c r="G40" s="55" t="s">
        <v>407</v>
      </c>
      <c r="H40" s="47" t="s">
        <v>393</v>
      </c>
      <c r="I40" s="46">
        <v>1</v>
      </c>
      <c r="J40" s="50">
        <v>42653</v>
      </c>
      <c r="K40" s="61"/>
      <c r="L40" s="61"/>
      <c r="M40" s="61"/>
      <c r="N40" s="61"/>
      <c r="O40" s="61"/>
      <c r="P40" s="61"/>
      <c r="Q40" s="61"/>
      <c r="R40" s="62"/>
      <c r="S40" s="62">
        <v>5500</v>
      </c>
      <c r="T40" s="61"/>
      <c r="U40" s="61"/>
      <c r="V40" s="61"/>
      <c r="W40" s="44">
        <v>5500</v>
      </c>
    </row>
    <row r="41" spans="1:23" ht="36.6" customHeight="1" x14ac:dyDescent="0.2">
      <c r="A41" s="46">
        <v>742</v>
      </c>
      <c r="B41" s="47" t="s">
        <v>152</v>
      </c>
      <c r="C41" s="47" t="s">
        <v>153</v>
      </c>
      <c r="D41" s="76" t="s">
        <v>415</v>
      </c>
      <c r="E41" s="49" t="s">
        <v>382</v>
      </c>
      <c r="F41" s="49" t="s">
        <v>144</v>
      </c>
      <c r="G41" s="55" t="s">
        <v>407</v>
      </c>
      <c r="H41" s="47" t="s">
        <v>385</v>
      </c>
      <c r="I41" s="46">
        <v>1</v>
      </c>
      <c r="J41" s="50">
        <v>42690</v>
      </c>
      <c r="K41" s="61"/>
      <c r="L41" s="61"/>
      <c r="M41" s="61"/>
      <c r="N41" s="61"/>
      <c r="O41" s="61"/>
      <c r="P41" s="61"/>
      <c r="Q41" s="61"/>
      <c r="R41" s="45">
        <v>525000</v>
      </c>
      <c r="S41" s="61"/>
      <c r="T41" s="61"/>
      <c r="U41" s="61"/>
      <c r="V41" s="61"/>
      <c r="W41" s="44">
        <v>525000</v>
      </c>
    </row>
    <row r="42" spans="1:23" x14ac:dyDescent="0.2">
      <c r="A42" s="55">
        <v>665</v>
      </c>
      <c r="B42" s="49" t="s">
        <v>152</v>
      </c>
      <c r="C42" s="49" t="s">
        <v>153</v>
      </c>
      <c r="D42" s="56" t="s">
        <v>416</v>
      </c>
      <c r="E42" s="49" t="s">
        <v>406</v>
      </c>
      <c r="F42" s="49" t="s">
        <v>144</v>
      </c>
      <c r="G42" s="55" t="s">
        <v>407</v>
      </c>
      <c r="H42" s="49" t="s">
        <v>393</v>
      </c>
      <c r="I42" s="55">
        <v>2</v>
      </c>
      <c r="J42" s="68">
        <v>42516</v>
      </c>
      <c r="K42" s="61"/>
      <c r="L42" s="61"/>
      <c r="M42" s="61"/>
      <c r="N42" s="59"/>
      <c r="O42" s="59"/>
      <c r="P42" s="59"/>
      <c r="Q42" s="59"/>
      <c r="R42" s="62"/>
      <c r="S42" s="62">
        <v>785.80000000000007</v>
      </c>
      <c r="T42" s="59">
        <v>941.2</v>
      </c>
      <c r="U42" s="59">
        <v>1110.08</v>
      </c>
      <c r="V42" s="59">
        <v>1249.5</v>
      </c>
      <c r="W42" s="44">
        <v>4086.58</v>
      </c>
    </row>
    <row r="43" spans="1:23" x14ac:dyDescent="0.2">
      <c r="A43" s="40">
        <v>585</v>
      </c>
      <c r="B43" s="41" t="s">
        <v>152</v>
      </c>
      <c r="C43" s="40" t="s">
        <v>410</v>
      </c>
      <c r="D43" s="42" t="s">
        <v>417</v>
      </c>
      <c r="E43" s="41" t="s">
        <v>382</v>
      </c>
      <c r="F43" s="41" t="s">
        <v>144</v>
      </c>
      <c r="G43" s="41" t="s">
        <v>407</v>
      </c>
      <c r="H43" s="41" t="s">
        <v>385</v>
      </c>
      <c r="I43" s="40">
        <v>1</v>
      </c>
      <c r="J43" s="43">
        <v>42373</v>
      </c>
      <c r="K43" s="44"/>
      <c r="L43" s="44"/>
      <c r="M43" s="44"/>
      <c r="N43" s="45">
        <v>36808</v>
      </c>
      <c r="O43" s="44"/>
      <c r="P43" s="44"/>
      <c r="Q43" s="44"/>
      <c r="R43" s="44"/>
      <c r="S43" s="44"/>
      <c r="T43" s="44"/>
      <c r="U43" s="44"/>
      <c r="V43" s="44"/>
      <c r="W43" s="44">
        <v>36808</v>
      </c>
    </row>
    <row r="44" spans="1:23" x14ac:dyDescent="0.2">
      <c r="A44" s="40">
        <v>674</v>
      </c>
      <c r="B44" s="41" t="s">
        <v>152</v>
      </c>
      <c r="C44" s="40" t="s">
        <v>156</v>
      </c>
      <c r="D44" s="42" t="s">
        <v>418</v>
      </c>
      <c r="E44" s="40" t="s">
        <v>382</v>
      </c>
      <c r="F44" s="41" t="s">
        <v>383</v>
      </c>
      <c r="G44" s="40" t="s">
        <v>384</v>
      </c>
      <c r="H44" s="41" t="s">
        <v>390</v>
      </c>
      <c r="I44" s="40">
        <v>1</v>
      </c>
      <c r="J44" s="43">
        <v>42527</v>
      </c>
      <c r="K44" s="44"/>
      <c r="L44" s="44"/>
      <c r="M44" s="44">
        <v>800</v>
      </c>
      <c r="N44" s="44"/>
      <c r="O44" s="44"/>
      <c r="P44" s="44"/>
      <c r="Q44" s="44"/>
      <c r="R44" s="44"/>
      <c r="S44" s="44"/>
      <c r="T44" s="44"/>
      <c r="U44" s="44"/>
      <c r="V44" s="44"/>
      <c r="W44" s="44">
        <v>800</v>
      </c>
    </row>
    <row r="45" spans="1:23" x14ac:dyDescent="0.2">
      <c r="A45" s="40">
        <v>504</v>
      </c>
      <c r="B45" s="41" t="s">
        <v>152</v>
      </c>
      <c r="C45" s="40" t="s">
        <v>156</v>
      </c>
      <c r="D45" s="42" t="s">
        <v>419</v>
      </c>
      <c r="E45" s="41" t="s">
        <v>382</v>
      </c>
      <c r="F45" s="41" t="s">
        <v>383</v>
      </c>
      <c r="G45" s="41" t="s">
        <v>420</v>
      </c>
      <c r="H45" s="41" t="s">
        <v>390</v>
      </c>
      <c r="I45" s="40">
        <v>1</v>
      </c>
      <c r="J45" s="43">
        <v>42247</v>
      </c>
      <c r="K45" s="44"/>
      <c r="L45" s="77"/>
      <c r="M45" s="78">
        <v>2610</v>
      </c>
      <c r="N45" s="44"/>
      <c r="O45" s="44"/>
      <c r="P45" s="44"/>
      <c r="Q45" s="44"/>
      <c r="R45" s="44"/>
      <c r="S45" s="44"/>
      <c r="T45" s="44"/>
      <c r="U45" s="44"/>
      <c r="V45" s="44"/>
      <c r="W45" s="44">
        <v>2610</v>
      </c>
    </row>
  </sheetData>
  <pageMargins left="0.70866141732283472" right="0.70866141732283472" top="0.74803149606299213" bottom="0.74803149606299213" header="0.31496062992125984" footer="0.31496062992125984"/>
  <pageSetup paperSize="9" scale="81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9" sqref="C9"/>
    </sheetView>
  </sheetViews>
  <sheetFormatPr defaultColWidth="11.42578125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Synthesis requirement</vt:lpstr>
      <vt:lpstr>Correlated Project Notion</vt:lpstr>
      <vt:lpstr>Timeframe needed</vt:lpstr>
      <vt:lpstr>Financial Planning Analysis </vt:lpstr>
      <vt:lpstr>CurrenBasis selling price model</vt:lpstr>
      <vt:lpstr>Sales performance reporting </vt:lpstr>
      <vt:lpstr>DATA VISUALISATION need</vt:lpstr>
      <vt:lpstr>'Correlated Project Notion'!Print_Area</vt:lpstr>
      <vt:lpstr>'Financial Planning Analysis '!Print_Area</vt:lpstr>
      <vt:lpstr>'Sales performance reporting '!Print_Area</vt:lpstr>
      <vt:lpstr>'Synthesis requirement'!Print_Area</vt:lpstr>
      <vt:lpstr>'Timeframe needed'!Print_Area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P-O Vittet</dc:creator>
  <cp:lastModifiedBy>user</cp:lastModifiedBy>
  <cp:lastPrinted>2017-01-06T11:16:18Z</cp:lastPrinted>
  <dcterms:created xsi:type="dcterms:W3CDTF">2016-12-09T09:50:05Z</dcterms:created>
  <dcterms:modified xsi:type="dcterms:W3CDTF">2017-01-13T10:22:52Z</dcterms:modified>
</cp:coreProperties>
</file>