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codeName="DieseArbeitsmappe"/>
  <mc:AlternateContent xmlns:mc="http://schemas.openxmlformats.org/markup-compatibility/2006">
    <mc:Choice Requires="x15">
      <x15ac:absPath xmlns:x15ac="http://schemas.microsoft.com/office/spreadsheetml/2010/11/ac" url="C:\Users\stalmon\Desktop\jekyll-test\thebackend.info\assets\downloads\"/>
    </mc:Choice>
  </mc:AlternateContent>
  <bookViews>
    <workbookView xWindow="120" yWindow="150" windowWidth="24915" windowHeight="12075" activeTab="1" xr2:uid="{00000000-000D-0000-FFFF-FFFF00000000}"/>
  </bookViews>
  <sheets>
    <sheet name="Source" sheetId="3" r:id="rId1"/>
    <sheet name="Backup Simulation" sheetId="1" r:id="rId2"/>
  </sheets>
  <definedNames>
    <definedName name="activeallowed">'Backup Simulation'!$D$36</definedName>
    <definedName name="backupmode">'Backup Simulation'!$K$4</definedName>
    <definedName name="Change_Rate">'Backup Simulation'!$C$32</definedName>
    <definedName name="_xlnm.Print_Area" localSheetId="1">'Backup Simulation'!$G$2:$AA$63</definedName>
    <definedName name="_xlnm.Print_Titles" localSheetId="1">'Backup Simulation'!$H:$H,'Backup Simulation'!$7:$7</definedName>
    <definedName name="monthlyday">'Backup Simulation'!$C$48</definedName>
    <definedName name="monthlytype">'Backup Simulation'!$B$48</definedName>
    <definedName name="offset">'Backup Simulation'!$C$25</definedName>
    <definedName name="retentionpoints" comment="the (minimum) amount of retention points to keep">'Backup Simulation'!$C$20</definedName>
    <definedName name="run_every">'Backup Simulation'!$C$15</definedName>
    <definedName name="size_full">'Backup Simulation'!$D$31</definedName>
    <definedName name="size_incremental">'Backup Simulation'!$D$32</definedName>
    <definedName name="size_original">'Backup Simulation'!$C$30</definedName>
    <definedName name="startdate">'Backup Simulation'!$C$16</definedName>
    <definedName name="syntheticallowed">'Backup Simulation'!$E$36</definedName>
  </definedNames>
  <calcPr calcId="171027"/>
</workbook>
</file>

<file path=xl/calcChain.xml><?xml version="1.0" encoding="utf-8"?>
<calcChain xmlns="http://schemas.openxmlformats.org/spreadsheetml/2006/main">
  <c r="T109" i="1" l="1"/>
  <c r="Y18" i="1" l="1"/>
  <c r="D47" i="1" l="1"/>
  <c r="H8" i="1"/>
  <c r="N8" i="1" s="1"/>
  <c r="AD8" i="1" s="1"/>
  <c r="D51" i="1"/>
  <c r="D52" i="1"/>
  <c r="D53" i="1"/>
  <c r="D54" i="1"/>
  <c r="D55" i="1"/>
  <c r="D56" i="1"/>
  <c r="D57" i="1"/>
  <c r="D58" i="1"/>
  <c r="D59" i="1"/>
  <c r="D60" i="1"/>
  <c r="D61" i="1"/>
  <c r="D62" i="1"/>
  <c r="E51" i="1"/>
  <c r="E52" i="1"/>
  <c r="E53" i="1"/>
  <c r="E54" i="1"/>
  <c r="E55" i="1"/>
  <c r="E56" i="1"/>
  <c r="E57" i="1"/>
  <c r="E58" i="1"/>
  <c r="E59" i="1"/>
  <c r="E60" i="1"/>
  <c r="E61" i="1"/>
  <c r="E62" i="1"/>
  <c r="H9" i="1" l="1"/>
  <c r="P9" i="1" s="1"/>
  <c r="J8" i="1"/>
  <c r="K8" i="1"/>
  <c r="S8" i="1"/>
  <c r="P8" i="1"/>
  <c r="D36" i="1"/>
  <c r="K9" i="1" l="1"/>
  <c r="J9" i="1" s="1"/>
  <c r="H10" i="1"/>
  <c r="B47" i="1"/>
  <c r="E36" i="1"/>
  <c r="N9" i="1" l="1"/>
  <c r="AD9" i="1" s="1"/>
  <c r="K10" i="1"/>
  <c r="J10" i="1" s="1"/>
  <c r="P10" i="1"/>
  <c r="H11" i="1"/>
  <c r="H12" i="1" s="1"/>
  <c r="O8" i="1"/>
  <c r="Q8" i="1" s="1"/>
  <c r="N10" i="1" l="1"/>
  <c r="AD10" i="1" s="1"/>
  <c r="K11" i="1"/>
  <c r="J11" i="1" s="1"/>
  <c r="P11" i="1"/>
  <c r="H13" i="1"/>
  <c r="P12" i="1"/>
  <c r="D31" i="1"/>
  <c r="Z14" i="1" s="1"/>
  <c r="N11" i="1" l="1"/>
  <c r="AD11" i="1" s="1"/>
  <c r="K12" i="1"/>
  <c r="J12" i="1" s="1"/>
  <c r="D32" i="1"/>
  <c r="AF8" i="1" s="1"/>
  <c r="H14" i="1"/>
  <c r="P13" i="1"/>
  <c r="N12" i="1" l="1"/>
  <c r="AD12" i="1" s="1"/>
  <c r="K13" i="1"/>
  <c r="J13" i="1" s="1"/>
  <c r="H15" i="1"/>
  <c r="P14" i="1"/>
  <c r="N13" i="1" l="1"/>
  <c r="AD13" i="1" s="1"/>
  <c r="K14" i="1"/>
  <c r="J14" i="1" s="1"/>
  <c r="AF9" i="1"/>
  <c r="R8" i="1"/>
  <c r="O9" i="1"/>
  <c r="H16" i="1"/>
  <c r="P15" i="1"/>
  <c r="N14" i="1" l="1"/>
  <c r="AD14" i="1" s="1"/>
  <c r="K15" i="1"/>
  <c r="J15" i="1" s="1"/>
  <c r="Q9" i="1"/>
  <c r="T8" i="1" s="1"/>
  <c r="AF10" i="1"/>
  <c r="R9" i="1"/>
  <c r="S9" i="1"/>
  <c r="O10" i="1"/>
  <c r="H17" i="1"/>
  <c r="P16" i="1"/>
  <c r="N15" i="1" l="1"/>
  <c r="AD15" i="1" s="1"/>
  <c r="K16" i="1"/>
  <c r="J16" i="1" s="1"/>
  <c r="Q10" i="1"/>
  <c r="T9" i="1" s="1"/>
  <c r="H18" i="1"/>
  <c r="P17" i="1"/>
  <c r="N16" i="1" l="1"/>
  <c r="AD16" i="1" s="1"/>
  <c r="K17" i="1"/>
  <c r="J17" i="1" s="1"/>
  <c r="H19" i="1"/>
  <c r="P18" i="1"/>
  <c r="N17" i="1" l="1"/>
  <c r="AD17" i="1" s="1"/>
  <c r="K18" i="1"/>
  <c r="J18" i="1" s="1"/>
  <c r="H20" i="1"/>
  <c r="P19" i="1"/>
  <c r="N18" i="1" l="1"/>
  <c r="AD18" i="1" s="1"/>
  <c r="K19" i="1"/>
  <c r="J19" i="1" s="1"/>
  <c r="H21" i="1"/>
  <c r="P20" i="1"/>
  <c r="N19" i="1" l="1"/>
  <c r="AD19" i="1" s="1"/>
  <c r="K20" i="1"/>
  <c r="J20" i="1" s="1"/>
  <c r="H22" i="1"/>
  <c r="P21" i="1"/>
  <c r="N20" i="1" l="1"/>
  <c r="AD20" i="1" s="1"/>
  <c r="K21" i="1"/>
  <c r="J21" i="1" s="1"/>
  <c r="H23" i="1"/>
  <c r="P22" i="1"/>
  <c r="N21" i="1" l="1"/>
  <c r="AD21" i="1" s="1"/>
  <c r="K22" i="1"/>
  <c r="J22" i="1" s="1"/>
  <c r="H24" i="1"/>
  <c r="P23" i="1"/>
  <c r="N22" i="1" l="1"/>
  <c r="AD22" i="1" s="1"/>
  <c r="K23" i="1"/>
  <c r="J23" i="1" s="1"/>
  <c r="H25" i="1"/>
  <c r="P24" i="1"/>
  <c r="N23" i="1" l="1"/>
  <c r="AD23" i="1" s="1"/>
  <c r="K24" i="1"/>
  <c r="J24" i="1" s="1"/>
  <c r="H26" i="1"/>
  <c r="P25" i="1"/>
  <c r="N24" i="1" l="1"/>
  <c r="AD24" i="1" s="1"/>
  <c r="K25" i="1"/>
  <c r="J25" i="1" s="1"/>
  <c r="H27" i="1"/>
  <c r="P26" i="1"/>
  <c r="N25" i="1" l="1"/>
  <c r="AD25" i="1" s="1"/>
  <c r="K26" i="1"/>
  <c r="J26" i="1" s="1"/>
  <c r="H28" i="1"/>
  <c r="P27" i="1"/>
  <c r="N26" i="1" l="1"/>
  <c r="AD26" i="1" s="1"/>
  <c r="K27" i="1"/>
  <c r="J27" i="1" s="1"/>
  <c r="H29" i="1"/>
  <c r="P28" i="1"/>
  <c r="N27" i="1" l="1"/>
  <c r="AD27" i="1" s="1"/>
  <c r="K28" i="1"/>
  <c r="J28" i="1" s="1"/>
  <c r="H30" i="1"/>
  <c r="P29" i="1"/>
  <c r="N28" i="1" l="1"/>
  <c r="AD28" i="1" s="1"/>
  <c r="K29" i="1"/>
  <c r="J29" i="1" s="1"/>
  <c r="H31" i="1"/>
  <c r="P30" i="1"/>
  <c r="N29" i="1" l="1"/>
  <c r="AD29" i="1" s="1"/>
  <c r="K30" i="1"/>
  <c r="J30" i="1" s="1"/>
  <c r="H32" i="1"/>
  <c r="P31" i="1"/>
  <c r="N30" i="1" l="1"/>
  <c r="AD30" i="1" s="1"/>
  <c r="K31" i="1"/>
  <c r="J31" i="1" s="1"/>
  <c r="H33" i="1"/>
  <c r="P32" i="1"/>
  <c r="N31" i="1" l="1"/>
  <c r="AD31" i="1" s="1"/>
  <c r="K32" i="1"/>
  <c r="J32" i="1" s="1"/>
  <c r="AF28" i="1"/>
  <c r="R27" i="1"/>
  <c r="S27" i="1"/>
  <c r="O28" i="1"/>
  <c r="H34" i="1"/>
  <c r="P33" i="1"/>
  <c r="N32" i="1" l="1"/>
  <c r="AD32" i="1" s="1"/>
  <c r="K33" i="1"/>
  <c r="J33" i="1" s="1"/>
  <c r="Q28" i="1"/>
  <c r="T27" i="1" s="1"/>
  <c r="AF29" i="1"/>
  <c r="R28" i="1"/>
  <c r="S28" i="1"/>
  <c r="O29" i="1"/>
  <c r="H35" i="1"/>
  <c r="P34" i="1"/>
  <c r="N33" i="1" l="1"/>
  <c r="AD33" i="1" s="1"/>
  <c r="K34" i="1"/>
  <c r="J34" i="1" s="1"/>
  <c r="Q29" i="1"/>
  <c r="T28" i="1" s="1"/>
  <c r="AF30" i="1"/>
  <c r="K35" i="1"/>
  <c r="J35" i="1" s="1"/>
  <c r="R29" i="1"/>
  <c r="S29" i="1"/>
  <c r="O30" i="1"/>
  <c r="H36" i="1"/>
  <c r="P35" i="1"/>
  <c r="N34" i="1" l="1"/>
  <c r="AD34" i="1" s="1"/>
  <c r="N35" i="1"/>
  <c r="AD35" i="1" s="1"/>
  <c r="Q30" i="1"/>
  <c r="T29" i="1" s="1"/>
  <c r="AF31" i="1"/>
  <c r="K36" i="1"/>
  <c r="J36" i="1" s="1"/>
  <c r="R30" i="1"/>
  <c r="S30" i="1"/>
  <c r="O31" i="1"/>
  <c r="H37" i="1"/>
  <c r="P36" i="1"/>
  <c r="N36" i="1" l="1"/>
  <c r="AD36" i="1" s="1"/>
  <c r="Q31" i="1"/>
  <c r="T30" i="1" s="1"/>
  <c r="AF32" i="1"/>
  <c r="K37" i="1"/>
  <c r="J37" i="1" s="1"/>
  <c r="R31" i="1"/>
  <c r="S31" i="1"/>
  <c r="O32" i="1"/>
  <c r="H38" i="1"/>
  <c r="P37" i="1"/>
  <c r="N37" i="1" l="1"/>
  <c r="AD37" i="1" s="1"/>
  <c r="Q32" i="1"/>
  <c r="T31" i="1" s="1"/>
  <c r="AF33" i="1"/>
  <c r="K38" i="1"/>
  <c r="J38" i="1" s="1"/>
  <c r="R32" i="1"/>
  <c r="S32" i="1"/>
  <c r="O33" i="1"/>
  <c r="H39" i="1"/>
  <c r="P38" i="1"/>
  <c r="N38" i="1" l="1"/>
  <c r="AD38" i="1" s="1"/>
  <c r="Q33" i="1"/>
  <c r="T32" i="1" s="1"/>
  <c r="AF34" i="1"/>
  <c r="K39" i="1"/>
  <c r="J39" i="1" s="1"/>
  <c r="R33" i="1"/>
  <c r="S33" i="1"/>
  <c r="O34" i="1"/>
  <c r="H40" i="1"/>
  <c r="P39" i="1"/>
  <c r="N39" i="1" l="1"/>
  <c r="AD39" i="1" s="1"/>
  <c r="Q34" i="1"/>
  <c r="T33" i="1" s="1"/>
  <c r="AF35" i="1"/>
  <c r="K40" i="1"/>
  <c r="J40" i="1" s="1"/>
  <c r="R34" i="1"/>
  <c r="S34" i="1"/>
  <c r="O35" i="1"/>
  <c r="H41" i="1"/>
  <c r="P40" i="1"/>
  <c r="N40" i="1" l="1"/>
  <c r="AD40" i="1" s="1"/>
  <c r="Q35" i="1"/>
  <c r="T34" i="1" s="1"/>
  <c r="AF36" i="1"/>
  <c r="K41" i="1"/>
  <c r="J41" i="1" s="1"/>
  <c r="R35" i="1"/>
  <c r="S35" i="1"/>
  <c r="O36" i="1"/>
  <c r="H42" i="1"/>
  <c r="P41" i="1"/>
  <c r="N41" i="1" l="1"/>
  <c r="AD41" i="1" s="1"/>
  <c r="Q36" i="1"/>
  <c r="T35" i="1" s="1"/>
  <c r="AF37" i="1"/>
  <c r="K42" i="1"/>
  <c r="J42" i="1" s="1"/>
  <c r="R36" i="1"/>
  <c r="S36" i="1"/>
  <c r="O37" i="1"/>
  <c r="H43" i="1"/>
  <c r="P42" i="1"/>
  <c r="N42" i="1" l="1"/>
  <c r="AD42" i="1" s="1"/>
  <c r="Q37" i="1"/>
  <c r="T36" i="1" s="1"/>
  <c r="AF38" i="1"/>
  <c r="K43" i="1"/>
  <c r="J43" i="1" s="1"/>
  <c r="R37" i="1"/>
  <c r="S37" i="1"/>
  <c r="O38" i="1"/>
  <c r="H44" i="1"/>
  <c r="P43" i="1"/>
  <c r="N43" i="1" l="1"/>
  <c r="AD43" i="1" s="1"/>
  <c r="Q38" i="1"/>
  <c r="T37" i="1" s="1"/>
  <c r="AF39" i="1"/>
  <c r="K44" i="1"/>
  <c r="J44" i="1" s="1"/>
  <c r="N44" i="1" s="1"/>
  <c r="AD44" i="1" s="1"/>
  <c r="R38" i="1"/>
  <c r="S38" i="1"/>
  <c r="O39" i="1"/>
  <c r="H45" i="1"/>
  <c r="P44" i="1"/>
  <c r="S43" i="1" l="1"/>
  <c r="Q39" i="1"/>
  <c r="T38" i="1" s="1"/>
  <c r="AF40" i="1"/>
  <c r="K45" i="1"/>
  <c r="J45" i="1" s="1"/>
  <c r="N45" i="1" s="1"/>
  <c r="AD45" i="1" s="1"/>
  <c r="R39" i="1"/>
  <c r="S39" i="1"/>
  <c r="O40" i="1"/>
  <c r="H46" i="1"/>
  <c r="P45" i="1"/>
  <c r="S44" i="1" l="1"/>
  <c r="AF41" i="1"/>
  <c r="K46" i="1"/>
  <c r="J46" i="1" s="1"/>
  <c r="N46" i="1" s="1"/>
  <c r="AD46" i="1" s="1"/>
  <c r="R40" i="1"/>
  <c r="S40" i="1"/>
  <c r="O41" i="1"/>
  <c r="Q40" i="1"/>
  <c r="T39" i="1" s="1"/>
  <c r="H47" i="1"/>
  <c r="P46" i="1"/>
  <c r="S45" i="1" l="1"/>
  <c r="AF42" i="1"/>
  <c r="K47" i="1"/>
  <c r="J47" i="1" s="1"/>
  <c r="N47" i="1" s="1"/>
  <c r="AD47" i="1" s="1"/>
  <c r="R41" i="1"/>
  <c r="S41" i="1"/>
  <c r="Q41" i="1"/>
  <c r="T40" i="1" s="1"/>
  <c r="O42" i="1"/>
  <c r="H48" i="1"/>
  <c r="P47" i="1"/>
  <c r="S46" i="1" l="1"/>
  <c r="Q42" i="1"/>
  <c r="T41" i="1" s="1"/>
  <c r="AF43" i="1"/>
  <c r="K48" i="1"/>
  <c r="J48" i="1" s="1"/>
  <c r="N48" i="1" s="1"/>
  <c r="AD48" i="1" s="1"/>
  <c r="R42" i="1"/>
  <c r="S42" i="1"/>
  <c r="O43" i="1"/>
  <c r="H49" i="1"/>
  <c r="P48" i="1"/>
  <c r="S47" i="1" l="1"/>
  <c r="R43" i="1"/>
  <c r="AF44" i="1"/>
  <c r="K49" i="1"/>
  <c r="J49" i="1" s="1"/>
  <c r="N49" i="1" s="1"/>
  <c r="AD49" i="1" s="1"/>
  <c r="O44" i="1"/>
  <c r="Q43" i="1"/>
  <c r="T42" i="1" s="1"/>
  <c r="H50" i="1"/>
  <c r="P49" i="1"/>
  <c r="S48" i="1" l="1"/>
  <c r="Q44" i="1"/>
  <c r="T43" i="1" s="1"/>
  <c r="R44" i="1"/>
  <c r="AF45" i="1"/>
  <c r="K50" i="1"/>
  <c r="J50" i="1" s="1"/>
  <c r="N50" i="1" s="1"/>
  <c r="AD50" i="1" s="1"/>
  <c r="O45" i="1"/>
  <c r="H51" i="1"/>
  <c r="P50" i="1"/>
  <c r="S49" i="1" l="1"/>
  <c r="Q45" i="1"/>
  <c r="T44" i="1" s="1"/>
  <c r="R45" i="1"/>
  <c r="AF46" i="1"/>
  <c r="AF12" i="1"/>
  <c r="AF11" i="1"/>
  <c r="K51" i="1"/>
  <c r="J51" i="1" s="1"/>
  <c r="N51" i="1" s="1"/>
  <c r="AD51" i="1" s="1"/>
  <c r="R10" i="1"/>
  <c r="S10" i="1"/>
  <c r="R11" i="1"/>
  <c r="S11" i="1"/>
  <c r="O11" i="1"/>
  <c r="O12" i="1"/>
  <c r="O46" i="1"/>
  <c r="H52" i="1"/>
  <c r="P51" i="1"/>
  <c r="S50" i="1" l="1"/>
  <c r="Q11" i="1"/>
  <c r="T10" i="1" s="1"/>
  <c r="Q46" i="1"/>
  <c r="T45" i="1" s="1"/>
  <c r="Q12" i="1"/>
  <c r="T11" i="1" s="1"/>
  <c r="R46" i="1"/>
  <c r="AF47" i="1"/>
  <c r="K52" i="1"/>
  <c r="J52" i="1" s="1"/>
  <c r="N52" i="1" s="1"/>
  <c r="AD52" i="1" s="1"/>
  <c r="O47" i="1"/>
  <c r="H53" i="1"/>
  <c r="P52" i="1"/>
  <c r="S51" i="1" l="1"/>
  <c r="Q47" i="1"/>
  <c r="T46" i="1" s="1"/>
  <c r="R47" i="1"/>
  <c r="AF48" i="1"/>
  <c r="AF13" i="1"/>
  <c r="K53" i="1"/>
  <c r="J53" i="1" s="1"/>
  <c r="N53" i="1" s="1"/>
  <c r="AD53" i="1" s="1"/>
  <c r="R12" i="1"/>
  <c r="S12" i="1"/>
  <c r="O13" i="1"/>
  <c r="O48" i="1"/>
  <c r="H54" i="1"/>
  <c r="P53" i="1"/>
  <c r="S52" i="1" l="1"/>
  <c r="Q48" i="1"/>
  <c r="T47" i="1" s="1"/>
  <c r="Q13" i="1"/>
  <c r="T12" i="1" s="1"/>
  <c r="AF49" i="1"/>
  <c r="AF14" i="1"/>
  <c r="K54" i="1"/>
  <c r="J54" i="1" s="1"/>
  <c r="N54" i="1" s="1"/>
  <c r="AD54" i="1" s="1"/>
  <c r="O49" i="1"/>
  <c r="R48" i="1"/>
  <c r="R13" i="1"/>
  <c r="S13" i="1"/>
  <c r="O14" i="1"/>
  <c r="H55" i="1"/>
  <c r="P54" i="1"/>
  <c r="S53" i="1" l="1"/>
  <c r="Q14" i="1"/>
  <c r="T13" i="1" s="1"/>
  <c r="Q49" i="1"/>
  <c r="T48" i="1" s="1"/>
  <c r="R49" i="1"/>
  <c r="AF50" i="1"/>
  <c r="AF15" i="1"/>
  <c r="K55" i="1"/>
  <c r="J55" i="1" s="1"/>
  <c r="N55" i="1" s="1"/>
  <c r="AD55" i="1" s="1"/>
  <c r="R14" i="1"/>
  <c r="S14" i="1"/>
  <c r="O15" i="1"/>
  <c r="O50" i="1"/>
  <c r="H56" i="1"/>
  <c r="P55" i="1"/>
  <c r="S54" i="1" l="1"/>
  <c r="P56" i="1"/>
  <c r="Q15" i="1"/>
  <c r="T14" i="1" s="1"/>
  <c r="AF51" i="1"/>
  <c r="AF16" i="1"/>
  <c r="K56" i="1"/>
  <c r="J56" i="1" s="1"/>
  <c r="N56" i="1" s="1"/>
  <c r="AD56" i="1" s="1"/>
  <c r="O51" i="1"/>
  <c r="R50" i="1"/>
  <c r="R15" i="1"/>
  <c r="S15" i="1"/>
  <c r="O16" i="1"/>
  <c r="Q50" i="1"/>
  <c r="T49" i="1" s="1"/>
  <c r="H57" i="1"/>
  <c r="S55" i="1" l="1"/>
  <c r="P57" i="1"/>
  <c r="Q16" i="1"/>
  <c r="T15" i="1" s="1"/>
  <c r="Q51" i="1"/>
  <c r="T50" i="1" s="1"/>
  <c r="AF52" i="1"/>
  <c r="AF17" i="1"/>
  <c r="K57" i="1"/>
  <c r="J57" i="1" s="1"/>
  <c r="N57" i="1" s="1"/>
  <c r="AD57" i="1" s="1"/>
  <c r="O52" i="1"/>
  <c r="R51" i="1"/>
  <c r="R16" i="1"/>
  <c r="S16" i="1"/>
  <c r="O17" i="1"/>
  <c r="H58" i="1"/>
  <c r="S56" i="1" l="1"/>
  <c r="P58" i="1"/>
  <c r="Q17" i="1"/>
  <c r="T16" i="1" s="1"/>
  <c r="O56" i="1"/>
  <c r="Q52" i="1"/>
  <c r="T51" i="1" s="1"/>
  <c r="AF53" i="1"/>
  <c r="AF18" i="1"/>
  <c r="K58" i="1"/>
  <c r="J58" i="1" s="1"/>
  <c r="N58" i="1" s="1"/>
  <c r="AD58" i="1" s="1"/>
  <c r="O53" i="1"/>
  <c r="R52" i="1"/>
  <c r="R17" i="1"/>
  <c r="S17" i="1"/>
  <c r="O18" i="1"/>
  <c r="H59" i="1"/>
  <c r="S57" i="1" l="1"/>
  <c r="P59" i="1"/>
  <c r="Q56" i="1"/>
  <c r="Q18" i="1"/>
  <c r="T17" i="1" s="1"/>
  <c r="O57" i="1"/>
  <c r="R56" i="1"/>
  <c r="AF54" i="1"/>
  <c r="Q53" i="1"/>
  <c r="T52" i="1" s="1"/>
  <c r="AF19" i="1"/>
  <c r="K59" i="1"/>
  <c r="J59" i="1" s="1"/>
  <c r="N59" i="1" s="1"/>
  <c r="AD59" i="1" s="1"/>
  <c r="O54" i="1"/>
  <c r="R53" i="1"/>
  <c r="R18" i="1"/>
  <c r="S18" i="1"/>
  <c r="O19" i="1"/>
  <c r="H60" i="1"/>
  <c r="S58" i="1" l="1"/>
  <c r="P60" i="1"/>
  <c r="Q19" i="1"/>
  <c r="T18" i="1" s="1"/>
  <c r="Q57" i="1"/>
  <c r="T56" i="1" s="1"/>
  <c r="O58" i="1"/>
  <c r="R57" i="1"/>
  <c r="AF55" i="1"/>
  <c r="Q54" i="1"/>
  <c r="T53" i="1" s="1"/>
  <c r="AF20" i="1"/>
  <c r="K60" i="1"/>
  <c r="J60" i="1" s="1"/>
  <c r="N60" i="1" s="1"/>
  <c r="AD60" i="1" s="1"/>
  <c r="O55" i="1"/>
  <c r="R54" i="1"/>
  <c r="R19" i="1"/>
  <c r="S19" i="1"/>
  <c r="O20" i="1"/>
  <c r="H61" i="1"/>
  <c r="S59" i="1" l="1"/>
  <c r="P61" i="1"/>
  <c r="Q58" i="1"/>
  <c r="T57" i="1" s="1"/>
  <c r="Q20" i="1"/>
  <c r="T19" i="1" s="1"/>
  <c r="O59" i="1"/>
  <c r="R58" i="1"/>
  <c r="AF56" i="1"/>
  <c r="Q55" i="1"/>
  <c r="T54" i="1" s="1"/>
  <c r="AF21" i="1"/>
  <c r="K61" i="1"/>
  <c r="J61" i="1" s="1"/>
  <c r="N61" i="1" s="1"/>
  <c r="AD61" i="1" s="1"/>
  <c r="R55" i="1"/>
  <c r="R20" i="1"/>
  <c r="S20" i="1"/>
  <c r="O21" i="1"/>
  <c r="H62" i="1"/>
  <c r="S60" i="1" l="1"/>
  <c r="P62" i="1"/>
  <c r="Q21" i="1"/>
  <c r="T20" i="1" s="1"/>
  <c r="Q59" i="1"/>
  <c r="T58" i="1" s="1"/>
  <c r="O60" i="1"/>
  <c r="R59" i="1"/>
  <c r="AF57" i="1"/>
  <c r="T55" i="1"/>
  <c r="H63" i="1"/>
  <c r="AF22" i="1"/>
  <c r="K62" i="1"/>
  <c r="J62" i="1" s="1"/>
  <c r="N62" i="1" s="1"/>
  <c r="AD62" i="1" s="1"/>
  <c r="R21" i="1"/>
  <c r="S21" i="1"/>
  <c r="O22" i="1"/>
  <c r="S61" i="1" l="1"/>
  <c r="P63" i="1"/>
  <c r="Q22" i="1"/>
  <c r="T21" i="1" s="1"/>
  <c r="Q60" i="1"/>
  <c r="T59" i="1" s="1"/>
  <c r="O61" i="1"/>
  <c r="Q61" i="1" s="1"/>
  <c r="T60" i="1" s="1"/>
  <c r="R60" i="1"/>
  <c r="AF58" i="1"/>
  <c r="H64" i="1"/>
  <c r="I63" i="1"/>
  <c r="K63" i="1"/>
  <c r="J63" i="1" s="1"/>
  <c r="N63" i="1" s="1"/>
  <c r="AD63" i="1" s="1"/>
  <c r="AF23" i="1"/>
  <c r="R22" i="1"/>
  <c r="S22" i="1"/>
  <c r="O23" i="1"/>
  <c r="S62" i="1" l="1"/>
  <c r="AF63" i="1"/>
  <c r="P64" i="1"/>
  <c r="Q23" i="1"/>
  <c r="T22" i="1" s="1"/>
  <c r="O62" i="1"/>
  <c r="R61" i="1"/>
  <c r="AF59" i="1"/>
  <c r="I64" i="1"/>
  <c r="H65" i="1"/>
  <c r="K64" i="1"/>
  <c r="J64" i="1" s="1"/>
  <c r="N64" i="1" s="1"/>
  <c r="AD64" i="1" s="1"/>
  <c r="AF24" i="1"/>
  <c r="R23" i="1"/>
  <c r="S23" i="1"/>
  <c r="O24" i="1"/>
  <c r="S63" i="1" l="1"/>
  <c r="AF64" i="1"/>
  <c r="P65" i="1"/>
  <c r="Q62" i="1"/>
  <c r="T61" i="1" s="1"/>
  <c r="Q24" i="1"/>
  <c r="T23" i="1" s="1"/>
  <c r="R62" i="1"/>
  <c r="O63" i="1"/>
  <c r="AF60" i="1"/>
  <c r="I65" i="1"/>
  <c r="K65" i="1"/>
  <c r="J65" i="1" s="1"/>
  <c r="N65" i="1" s="1"/>
  <c r="AD65" i="1" s="1"/>
  <c r="H66" i="1"/>
  <c r="AF25" i="1"/>
  <c r="R24" i="1"/>
  <c r="S24" i="1"/>
  <c r="O25" i="1"/>
  <c r="S64" i="1" l="1"/>
  <c r="AF65" i="1"/>
  <c r="P66" i="1"/>
  <c r="Q63" i="1"/>
  <c r="T62" i="1" s="1"/>
  <c r="I62" i="1" s="1"/>
  <c r="I61" i="1" s="1"/>
  <c r="I60" i="1" s="1"/>
  <c r="I59" i="1" s="1"/>
  <c r="I58" i="1" s="1"/>
  <c r="I57" i="1" s="1"/>
  <c r="I56" i="1" s="1"/>
  <c r="I55" i="1" s="1"/>
  <c r="I54" i="1" s="1"/>
  <c r="I53" i="1" s="1"/>
  <c r="I52" i="1" s="1"/>
  <c r="I51" i="1" s="1"/>
  <c r="I50" i="1" s="1"/>
  <c r="I49" i="1" s="1"/>
  <c r="I48" i="1" s="1"/>
  <c r="I47" i="1" s="1"/>
  <c r="I46" i="1" s="1"/>
  <c r="I45" i="1" s="1"/>
  <c r="I44" i="1" s="1"/>
  <c r="I43" i="1" s="1"/>
  <c r="I42" i="1" s="1"/>
  <c r="I41" i="1" s="1"/>
  <c r="I40" i="1" s="1"/>
  <c r="I39" i="1" s="1"/>
  <c r="I38" i="1" s="1"/>
  <c r="Q25" i="1"/>
  <c r="T24" i="1" s="1"/>
  <c r="O64" i="1"/>
  <c r="Q64" i="1" s="1"/>
  <c r="T63" i="1" s="1"/>
  <c r="R63" i="1"/>
  <c r="AF61" i="1"/>
  <c r="AF26" i="1"/>
  <c r="I66" i="1"/>
  <c r="H67" i="1"/>
  <c r="K66" i="1"/>
  <c r="J66" i="1" s="1"/>
  <c r="N66" i="1" s="1"/>
  <c r="AD66" i="1" s="1"/>
  <c r="R25" i="1"/>
  <c r="S25" i="1"/>
  <c r="O26" i="1"/>
  <c r="S65" i="1" l="1"/>
  <c r="AF66" i="1"/>
  <c r="R65" i="1"/>
  <c r="O66" i="1"/>
  <c r="P67" i="1"/>
  <c r="Q26" i="1"/>
  <c r="T25" i="1" s="1"/>
  <c r="R64" i="1"/>
  <c r="O65" i="1"/>
  <c r="AF62" i="1"/>
  <c r="AF27" i="1"/>
  <c r="I67" i="1"/>
  <c r="K67" i="1"/>
  <c r="J67" i="1" s="1"/>
  <c r="N67" i="1" s="1"/>
  <c r="AD67" i="1" s="1"/>
  <c r="H68" i="1"/>
  <c r="R26" i="1"/>
  <c r="S26" i="1"/>
  <c r="O27" i="1"/>
  <c r="S66" i="1" l="1"/>
  <c r="AF67" i="1"/>
  <c r="R66" i="1"/>
  <c r="O67" i="1"/>
  <c r="P68" i="1"/>
  <c r="Q66" i="1"/>
  <c r="T65" i="1" s="1"/>
  <c r="Q65" i="1"/>
  <c r="T64" i="1" s="1"/>
  <c r="I68" i="1"/>
  <c r="K68" i="1"/>
  <c r="J68" i="1" s="1"/>
  <c r="N68" i="1" s="1"/>
  <c r="AD68" i="1" s="1"/>
  <c r="H69" i="1"/>
  <c r="Q27" i="1"/>
  <c r="T26" i="1" s="1"/>
  <c r="S67" i="1" l="1"/>
  <c r="AF68" i="1"/>
  <c r="P69" i="1"/>
  <c r="Q67" i="1"/>
  <c r="T66" i="1" s="1"/>
  <c r="I69" i="1"/>
  <c r="K69" i="1"/>
  <c r="J69" i="1" s="1"/>
  <c r="N69" i="1" s="1"/>
  <c r="AD69" i="1" s="1"/>
  <c r="H70" i="1"/>
  <c r="S68" i="1" l="1"/>
  <c r="AF69" i="1"/>
  <c r="P70" i="1"/>
  <c r="R67" i="1"/>
  <c r="O68" i="1"/>
  <c r="I70" i="1"/>
  <c r="H71" i="1"/>
  <c r="K70" i="1"/>
  <c r="J70" i="1" s="1"/>
  <c r="N70" i="1" s="1"/>
  <c r="AD70" i="1" s="1"/>
  <c r="S69" i="1" l="1"/>
  <c r="AF70" i="1"/>
  <c r="R68" i="1"/>
  <c r="P71" i="1"/>
  <c r="Q68" i="1"/>
  <c r="T67" i="1" s="1"/>
  <c r="O69" i="1"/>
  <c r="I71" i="1"/>
  <c r="H72" i="1"/>
  <c r="K71" i="1"/>
  <c r="J71" i="1" s="1"/>
  <c r="N71" i="1" s="1"/>
  <c r="AD71" i="1" s="1"/>
  <c r="S70" i="1" l="1"/>
  <c r="AF71" i="1"/>
  <c r="R70" i="1"/>
  <c r="P72" i="1"/>
  <c r="Q69" i="1"/>
  <c r="T68" i="1" s="1"/>
  <c r="O71" i="1"/>
  <c r="R69" i="1"/>
  <c r="O70" i="1"/>
  <c r="H73" i="1"/>
  <c r="I72" i="1"/>
  <c r="K72" i="1"/>
  <c r="J72" i="1" s="1"/>
  <c r="N72" i="1" s="1"/>
  <c r="AD72" i="1" s="1"/>
  <c r="S71" i="1" l="1"/>
  <c r="AF72" i="1"/>
  <c r="Q71" i="1"/>
  <c r="T70" i="1" s="1"/>
  <c r="Q70" i="1"/>
  <c r="T69" i="1" s="1"/>
  <c r="P73" i="1"/>
  <c r="K73" i="1"/>
  <c r="J73" i="1" s="1"/>
  <c r="N73" i="1" s="1"/>
  <c r="AD73" i="1" s="1"/>
  <c r="H74" i="1"/>
  <c r="I73" i="1"/>
  <c r="I37" i="1"/>
  <c r="I36" i="1" s="1"/>
  <c r="S72" i="1" l="1"/>
  <c r="AF73" i="1"/>
  <c r="O73" i="1"/>
  <c r="R71" i="1"/>
  <c r="P74" i="1"/>
  <c r="O72" i="1"/>
  <c r="H75" i="1"/>
  <c r="I74" i="1"/>
  <c r="K74" i="1"/>
  <c r="J74" i="1" s="1"/>
  <c r="N74" i="1" s="1"/>
  <c r="AD74" i="1" s="1"/>
  <c r="I35" i="1"/>
  <c r="S73" i="1" l="1"/>
  <c r="AF74" i="1"/>
  <c r="Q72" i="1"/>
  <c r="T71" i="1" s="1"/>
  <c r="O74" i="1"/>
  <c r="Q73" i="1"/>
  <c r="T72" i="1" s="1"/>
  <c r="P75" i="1"/>
  <c r="R72" i="1"/>
  <c r="I75" i="1"/>
  <c r="H76" i="1"/>
  <c r="K75" i="1"/>
  <c r="J75" i="1" s="1"/>
  <c r="N75" i="1" s="1"/>
  <c r="AD75" i="1" s="1"/>
  <c r="I34" i="1"/>
  <c r="S74" i="1" l="1"/>
  <c r="AF75" i="1"/>
  <c r="O75" i="1"/>
  <c r="P76" i="1"/>
  <c r="R73" i="1"/>
  <c r="Q74" i="1"/>
  <c r="T73" i="1" s="1"/>
  <c r="K76" i="1"/>
  <c r="J76" i="1" s="1"/>
  <c r="N76" i="1" s="1"/>
  <c r="AD76" i="1" s="1"/>
  <c r="I76" i="1"/>
  <c r="H77" i="1"/>
  <c r="S75" i="1" l="1"/>
  <c r="AF76" i="1"/>
  <c r="Q75" i="1"/>
  <c r="T74" i="1" s="1"/>
  <c r="P77" i="1"/>
  <c r="R74" i="1"/>
  <c r="K77" i="1"/>
  <c r="J77" i="1" s="1"/>
  <c r="N77" i="1" s="1"/>
  <c r="AD77" i="1" s="1"/>
  <c r="H78" i="1"/>
  <c r="I77" i="1"/>
  <c r="I33" i="1"/>
  <c r="I32" i="1" s="1"/>
  <c r="S76" i="1" l="1"/>
  <c r="AF77" i="1"/>
  <c r="R75" i="1"/>
  <c r="O76" i="1"/>
  <c r="P78" i="1"/>
  <c r="K78" i="1"/>
  <c r="J78" i="1" s="1"/>
  <c r="N78" i="1" s="1"/>
  <c r="AD78" i="1" s="1"/>
  <c r="H79" i="1"/>
  <c r="I78" i="1"/>
  <c r="S77" i="1" l="1"/>
  <c r="AF78" i="1"/>
  <c r="Q76" i="1"/>
  <c r="T75" i="1" s="1"/>
  <c r="O78" i="1"/>
  <c r="R76" i="1"/>
  <c r="O77" i="1"/>
  <c r="P79" i="1"/>
  <c r="H80" i="1"/>
  <c r="I79" i="1"/>
  <c r="K79" i="1"/>
  <c r="J79" i="1" s="1"/>
  <c r="N79" i="1" s="1"/>
  <c r="AD79" i="1" s="1"/>
  <c r="I31" i="1"/>
  <c r="S78" i="1" l="1"/>
  <c r="AF79" i="1"/>
  <c r="O79" i="1"/>
  <c r="P80" i="1"/>
  <c r="Q77" i="1"/>
  <c r="T76" i="1" s="1"/>
  <c r="R77" i="1"/>
  <c r="Q78" i="1"/>
  <c r="T77" i="1" s="1"/>
  <c r="K80" i="1"/>
  <c r="J80" i="1" s="1"/>
  <c r="N80" i="1" s="1"/>
  <c r="AD80" i="1" s="1"/>
  <c r="I80" i="1"/>
  <c r="H81" i="1"/>
  <c r="I30" i="1"/>
  <c r="S79" i="1" l="1"/>
  <c r="AF80" i="1"/>
  <c r="Q79" i="1"/>
  <c r="T78" i="1" s="1"/>
  <c r="R78" i="1"/>
  <c r="P81" i="1"/>
  <c r="K81" i="1"/>
  <c r="J81" i="1" s="1"/>
  <c r="N81" i="1" s="1"/>
  <c r="AD81" i="1" s="1"/>
  <c r="I81" i="1"/>
  <c r="H82" i="1"/>
  <c r="I29" i="1"/>
  <c r="S80" i="1" l="1"/>
  <c r="AF81" i="1"/>
  <c r="R79" i="1"/>
  <c r="P82" i="1"/>
  <c r="O80" i="1"/>
  <c r="H83" i="1"/>
  <c r="K82" i="1"/>
  <c r="J82" i="1" s="1"/>
  <c r="N82" i="1" s="1"/>
  <c r="AD82" i="1" s="1"/>
  <c r="I82" i="1"/>
  <c r="I28" i="1"/>
  <c r="S81" i="1" l="1"/>
  <c r="AF82" i="1"/>
  <c r="Q80" i="1"/>
  <c r="T79" i="1" s="1"/>
  <c r="R81" i="1"/>
  <c r="P83" i="1"/>
  <c r="R80" i="1"/>
  <c r="O81" i="1"/>
  <c r="H84" i="1"/>
  <c r="I83" i="1"/>
  <c r="K83" i="1"/>
  <c r="J83" i="1" s="1"/>
  <c r="N83" i="1" s="1"/>
  <c r="AD83" i="1" s="1"/>
  <c r="I27" i="1"/>
  <c r="S82" i="1" l="1"/>
  <c r="AF83" i="1"/>
  <c r="O82" i="1"/>
  <c r="Q82" i="1" s="1"/>
  <c r="T81" i="1" s="1"/>
  <c r="P84" i="1"/>
  <c r="Q81" i="1"/>
  <c r="T80" i="1" s="1"/>
  <c r="I84" i="1"/>
  <c r="H85" i="1"/>
  <c r="K84" i="1"/>
  <c r="J84" i="1" s="1"/>
  <c r="N84" i="1" s="1"/>
  <c r="AD84" i="1" s="1"/>
  <c r="I26" i="1"/>
  <c r="S83" i="1" l="1"/>
  <c r="AF84" i="1"/>
  <c r="O84" i="1"/>
  <c r="R82" i="1"/>
  <c r="P85" i="1"/>
  <c r="O83" i="1"/>
  <c r="I85" i="1"/>
  <c r="H86" i="1"/>
  <c r="K85" i="1"/>
  <c r="J85" i="1" s="1"/>
  <c r="N85" i="1" s="1"/>
  <c r="AD85" i="1" s="1"/>
  <c r="I25" i="1"/>
  <c r="S84" i="1" l="1"/>
  <c r="AF85" i="1"/>
  <c r="P86" i="1"/>
  <c r="Q83" i="1"/>
  <c r="T82" i="1" s="1"/>
  <c r="O85" i="1"/>
  <c r="R83" i="1"/>
  <c r="Q84" i="1"/>
  <c r="T83" i="1" s="1"/>
  <c r="H87" i="1"/>
  <c r="K86" i="1"/>
  <c r="J86" i="1" s="1"/>
  <c r="N86" i="1" s="1"/>
  <c r="AD86" i="1" s="1"/>
  <c r="I86" i="1"/>
  <c r="I24" i="1"/>
  <c r="S85" i="1" l="1"/>
  <c r="AF86" i="1"/>
  <c r="Q85" i="1"/>
  <c r="T84" i="1" s="1"/>
  <c r="P87" i="1"/>
  <c r="R84" i="1"/>
  <c r="H88" i="1"/>
  <c r="I87" i="1"/>
  <c r="K87" i="1"/>
  <c r="J87" i="1" s="1"/>
  <c r="N87" i="1" s="1"/>
  <c r="AD87" i="1" s="1"/>
  <c r="I23" i="1"/>
  <c r="S86" i="1" l="1"/>
  <c r="AF87" i="1"/>
  <c r="O86" i="1"/>
  <c r="P88" i="1"/>
  <c r="R85" i="1"/>
  <c r="I88" i="1"/>
  <c r="K88" i="1"/>
  <c r="J88" i="1" s="1"/>
  <c r="N88" i="1" s="1"/>
  <c r="AD88" i="1" s="1"/>
  <c r="H89" i="1"/>
  <c r="I22" i="1"/>
  <c r="S87" i="1" l="1"/>
  <c r="AF88" i="1"/>
  <c r="O88" i="1"/>
  <c r="Q88" i="1" s="1"/>
  <c r="T87" i="1" s="1"/>
  <c r="Q86" i="1"/>
  <c r="T85" i="1" s="1"/>
  <c r="P89" i="1"/>
  <c r="R86" i="1"/>
  <c r="R87" i="1"/>
  <c r="O87" i="1"/>
  <c r="K89" i="1"/>
  <c r="J89" i="1" s="1"/>
  <c r="N89" i="1" s="1"/>
  <c r="AD89" i="1" s="1"/>
  <c r="I89" i="1"/>
  <c r="H90" i="1"/>
  <c r="I21" i="1"/>
  <c r="S88" i="1" l="1"/>
  <c r="AF89" i="1"/>
  <c r="P90" i="1"/>
  <c r="Q87" i="1"/>
  <c r="T86" i="1" s="1"/>
  <c r="K90" i="1"/>
  <c r="J90" i="1" s="1"/>
  <c r="N90" i="1" s="1"/>
  <c r="AD90" i="1" s="1"/>
  <c r="H91" i="1"/>
  <c r="I90" i="1"/>
  <c r="I20" i="1"/>
  <c r="S89" i="1" l="1"/>
  <c r="AF90" i="1"/>
  <c r="R89" i="1"/>
  <c r="O90" i="1"/>
  <c r="Q90" i="1" s="1"/>
  <c r="T89" i="1" s="1"/>
  <c r="P91" i="1"/>
  <c r="R88" i="1"/>
  <c r="O89" i="1"/>
  <c r="H92" i="1"/>
  <c r="K91" i="1"/>
  <c r="J91" i="1" s="1"/>
  <c r="N91" i="1" s="1"/>
  <c r="AD91" i="1" s="1"/>
  <c r="I91" i="1"/>
  <c r="I19" i="1"/>
  <c r="S90" i="1" l="1"/>
  <c r="AF91" i="1"/>
  <c r="P92" i="1"/>
  <c r="Q89" i="1"/>
  <c r="T88" i="1" s="1"/>
  <c r="K92" i="1"/>
  <c r="J92" i="1" s="1"/>
  <c r="N92" i="1" s="1"/>
  <c r="AD92" i="1" s="1"/>
  <c r="I92" i="1"/>
  <c r="H93" i="1"/>
  <c r="I18" i="1"/>
  <c r="S91" i="1" l="1"/>
  <c r="AF92" i="1"/>
  <c r="R91" i="1"/>
  <c r="O92" i="1"/>
  <c r="Q92" i="1" s="1"/>
  <c r="T91" i="1" s="1"/>
  <c r="R90" i="1"/>
  <c r="P93" i="1"/>
  <c r="O91" i="1"/>
  <c r="H94" i="1"/>
  <c r="I93" i="1"/>
  <c r="K93" i="1"/>
  <c r="J93" i="1" s="1"/>
  <c r="N93" i="1" s="1"/>
  <c r="AD93" i="1" s="1"/>
  <c r="I17" i="1"/>
  <c r="S92" i="1" l="1"/>
  <c r="AF93" i="1"/>
  <c r="O93" i="1"/>
  <c r="P94" i="1"/>
  <c r="Q91" i="1"/>
  <c r="T90" i="1" s="1"/>
  <c r="H95" i="1"/>
  <c r="I94" i="1"/>
  <c r="K94" i="1"/>
  <c r="J94" i="1" s="1"/>
  <c r="N94" i="1" s="1"/>
  <c r="AD94" i="1" s="1"/>
  <c r="I16" i="1"/>
  <c r="S93" i="1" l="1"/>
  <c r="AF94" i="1"/>
  <c r="O94" i="1"/>
  <c r="Q93" i="1"/>
  <c r="T92" i="1" s="1"/>
  <c r="P95" i="1"/>
  <c r="R92" i="1"/>
  <c r="H96" i="1"/>
  <c r="K95" i="1"/>
  <c r="J95" i="1" s="1"/>
  <c r="N95" i="1" s="1"/>
  <c r="AD95" i="1" s="1"/>
  <c r="I95" i="1"/>
  <c r="I15" i="1"/>
  <c r="S94" i="1" l="1"/>
  <c r="AF95" i="1"/>
  <c r="O95" i="1"/>
  <c r="P96" i="1"/>
  <c r="R93" i="1"/>
  <c r="Q94" i="1"/>
  <c r="T93" i="1" s="1"/>
  <c r="K96" i="1"/>
  <c r="J96" i="1" s="1"/>
  <c r="N96" i="1" s="1"/>
  <c r="AD96" i="1" s="1"/>
  <c r="I96" i="1"/>
  <c r="H97" i="1"/>
  <c r="I14" i="1"/>
  <c r="S95" i="1" l="1"/>
  <c r="AF96" i="1"/>
  <c r="Q95" i="1"/>
  <c r="T94" i="1" s="1"/>
  <c r="P97" i="1"/>
  <c r="R94" i="1"/>
  <c r="H98" i="1"/>
  <c r="K97" i="1"/>
  <c r="J97" i="1" s="1"/>
  <c r="N97" i="1" s="1"/>
  <c r="AD97" i="1" s="1"/>
  <c r="I97" i="1"/>
  <c r="I13" i="1"/>
  <c r="S96" i="1" l="1"/>
  <c r="AF97" i="1"/>
  <c r="R95" i="1"/>
  <c r="P98" i="1"/>
  <c r="O96" i="1"/>
  <c r="H99" i="1"/>
  <c r="I98" i="1"/>
  <c r="K98" i="1"/>
  <c r="J98" i="1" s="1"/>
  <c r="N98" i="1" s="1"/>
  <c r="AD98" i="1" s="1"/>
  <c r="I12" i="1"/>
  <c r="S97" i="1" l="1"/>
  <c r="AF98" i="1"/>
  <c r="P99" i="1"/>
  <c r="R96" i="1"/>
  <c r="Q96" i="1"/>
  <c r="T95" i="1" s="1"/>
  <c r="O97" i="1"/>
  <c r="H100" i="1"/>
  <c r="I99" i="1"/>
  <c r="K99" i="1"/>
  <c r="J99" i="1" s="1"/>
  <c r="N99" i="1" s="1"/>
  <c r="AD99" i="1" s="1"/>
  <c r="I11" i="1"/>
  <c r="S98" i="1" l="1"/>
  <c r="AF99" i="1"/>
  <c r="O99" i="1"/>
  <c r="P100" i="1"/>
  <c r="R97" i="1"/>
  <c r="Q97" i="1"/>
  <c r="T96" i="1" s="1"/>
  <c r="O98" i="1"/>
  <c r="I100" i="1"/>
  <c r="H101" i="1"/>
  <c r="K100" i="1"/>
  <c r="J100" i="1" s="1"/>
  <c r="N100" i="1" s="1"/>
  <c r="AD100" i="1" s="1"/>
  <c r="I10" i="1"/>
  <c r="AD101" i="1" l="1"/>
  <c r="AF101" i="1"/>
  <c r="S99" i="1"/>
  <c r="AF100" i="1"/>
  <c r="R99" i="1"/>
  <c r="Q99" i="1"/>
  <c r="T98" i="1" s="1"/>
  <c r="Q98" i="1"/>
  <c r="T97" i="1" s="1"/>
  <c r="P101" i="1"/>
  <c r="S101" i="1"/>
  <c r="O100" i="1"/>
  <c r="R98" i="1"/>
  <c r="H102" i="1"/>
  <c r="K101" i="1"/>
  <c r="J101" i="1" s="1"/>
  <c r="S100" i="1" s="1"/>
  <c r="I101" i="1"/>
  <c r="I9" i="1"/>
  <c r="N101" i="1" l="1"/>
  <c r="AF102" i="1"/>
  <c r="AD102" i="1"/>
  <c r="S102" i="1"/>
  <c r="P102" i="1"/>
  <c r="Q100" i="1"/>
  <c r="T99" i="1" s="1"/>
  <c r="K102" i="1"/>
  <c r="J102" i="1" s="1"/>
  <c r="N102" i="1" s="1"/>
  <c r="I102" i="1"/>
  <c r="H103" i="1"/>
  <c r="I8" i="1"/>
  <c r="AF103" i="1" l="1"/>
  <c r="AD103" i="1"/>
  <c r="R100" i="1"/>
  <c r="P103" i="1"/>
  <c r="S103" i="1"/>
  <c r="O101" i="1"/>
  <c r="K103" i="1"/>
  <c r="J103" i="1" s="1"/>
  <c r="N103" i="1" s="1"/>
  <c r="I103" i="1"/>
  <c r="H104" i="1"/>
  <c r="AD104" i="1" l="1"/>
  <c r="AF104" i="1"/>
  <c r="O103" i="1"/>
  <c r="P104" i="1"/>
  <c r="S104" i="1"/>
  <c r="Q101" i="1"/>
  <c r="T100" i="1" s="1"/>
  <c r="R101" i="1"/>
  <c r="O102" i="1"/>
  <c r="I104" i="1"/>
  <c r="K104" i="1"/>
  <c r="J104" i="1" s="1"/>
  <c r="N104" i="1" s="1"/>
  <c r="H105" i="1"/>
  <c r="AD105" i="1" l="1"/>
  <c r="AF105" i="1"/>
  <c r="R103" i="1"/>
  <c r="Q103" i="1"/>
  <c r="T102" i="1" s="1"/>
  <c r="O104" i="1"/>
  <c r="Q104" i="1" s="1"/>
  <c r="T103" i="1" s="1"/>
  <c r="Q102" i="1"/>
  <c r="T101" i="1" s="1"/>
  <c r="S105" i="1"/>
  <c r="P105" i="1"/>
  <c r="R102" i="1"/>
  <c r="K105" i="1"/>
  <c r="J105" i="1" s="1"/>
  <c r="N105" i="1" s="1"/>
  <c r="H106" i="1"/>
  <c r="I105" i="1"/>
  <c r="AF106" i="1" l="1"/>
  <c r="AD106" i="1"/>
  <c r="P106" i="1"/>
  <c r="S106" i="1"/>
  <c r="I106" i="1"/>
  <c r="H107" i="1"/>
  <c r="K106" i="1"/>
  <c r="J106" i="1" s="1"/>
  <c r="N106" i="1" s="1"/>
  <c r="AF107" i="1" l="1"/>
  <c r="AD107" i="1"/>
  <c r="R105" i="1"/>
  <c r="O106" i="1"/>
  <c r="Q106" i="1" s="1"/>
  <c r="T105" i="1" s="1"/>
  <c r="R104" i="1"/>
  <c r="P107" i="1"/>
  <c r="S107" i="1"/>
  <c r="O105" i="1"/>
  <c r="H108" i="1"/>
  <c r="K107" i="1"/>
  <c r="J107" i="1" s="1"/>
  <c r="N107" i="1" s="1"/>
  <c r="I107" i="1"/>
  <c r="AD108" i="1" l="1"/>
  <c r="AF108" i="1"/>
  <c r="Q105" i="1"/>
  <c r="T104" i="1" s="1"/>
  <c r="U108" i="1"/>
  <c r="P108" i="1"/>
  <c r="V108" i="1"/>
  <c r="W108" i="1" s="1"/>
  <c r="S108" i="1"/>
  <c r="K108" i="1"/>
  <c r="J108" i="1" s="1"/>
  <c r="N108" i="1" s="1"/>
  <c r="H109" i="1"/>
  <c r="I108" i="1"/>
  <c r="AD109" i="1" l="1"/>
  <c r="AF109" i="1"/>
  <c r="U105" i="1"/>
  <c r="V109" i="1"/>
  <c r="U109" i="1"/>
  <c r="S109" i="1"/>
  <c r="W109" i="1"/>
  <c r="R109" i="1"/>
  <c r="P109" i="1"/>
  <c r="R106" i="1"/>
  <c r="O107" i="1"/>
  <c r="K109" i="1"/>
  <c r="J109" i="1" s="1"/>
  <c r="N109" i="1" s="1"/>
  <c r="I109" i="1"/>
  <c r="U72" i="1" l="1"/>
  <c r="U78" i="1"/>
  <c r="U75" i="1"/>
  <c r="U77" i="1"/>
  <c r="U76" i="1"/>
  <c r="U73" i="1"/>
  <c r="U71" i="1"/>
  <c r="U74" i="1"/>
  <c r="O108" i="1"/>
  <c r="V95" i="1" s="1"/>
  <c r="U18" i="1"/>
  <c r="U21" i="1"/>
  <c r="U19" i="1"/>
  <c r="U20" i="1"/>
  <c r="U22" i="1"/>
  <c r="U16" i="1"/>
  <c r="U8" i="1"/>
  <c r="U9" i="1"/>
  <c r="U17" i="1"/>
  <c r="U10" i="1"/>
  <c r="U12" i="1"/>
  <c r="U15" i="1"/>
  <c r="U13" i="1"/>
  <c r="U14" i="1"/>
  <c r="U11" i="1"/>
  <c r="V23" i="1"/>
  <c r="U101" i="1"/>
  <c r="U104" i="1"/>
  <c r="U102" i="1"/>
  <c r="U103" i="1"/>
  <c r="U106" i="1"/>
  <c r="O109" i="1"/>
  <c r="Q109" i="1" s="1"/>
  <c r="V75" i="1"/>
  <c r="Q107" i="1"/>
  <c r="T106" i="1" s="1"/>
  <c r="V105" i="1"/>
  <c r="W105" i="1" s="1"/>
  <c r="R107" i="1"/>
  <c r="U65" i="1"/>
  <c r="U33" i="1"/>
  <c r="U66" i="1"/>
  <c r="U28" i="1"/>
  <c r="U26" i="1"/>
  <c r="U67" i="1"/>
  <c r="U60" i="1"/>
  <c r="U63" i="1"/>
  <c r="U64" i="1"/>
  <c r="U68" i="1"/>
  <c r="U59" i="1"/>
  <c r="U35" i="1"/>
  <c r="U27" i="1"/>
  <c r="U50" i="1"/>
  <c r="U51" i="1"/>
  <c r="U37" i="1"/>
  <c r="U34" i="1"/>
  <c r="U47" i="1"/>
  <c r="U29" i="1"/>
  <c r="U32" i="1"/>
  <c r="U42" i="1"/>
  <c r="U62" i="1"/>
  <c r="U61" i="1"/>
  <c r="U52" i="1"/>
  <c r="U55" i="1"/>
  <c r="U54" i="1"/>
  <c r="U43" i="1"/>
  <c r="U30" i="1"/>
  <c r="U57" i="1"/>
  <c r="U25" i="1"/>
  <c r="U56" i="1"/>
  <c r="U45" i="1"/>
  <c r="U39" i="1"/>
  <c r="U36" i="1"/>
  <c r="U44" i="1"/>
  <c r="U53" i="1"/>
  <c r="U46" i="1"/>
  <c r="U31" i="1"/>
  <c r="U41" i="1"/>
  <c r="U38" i="1"/>
  <c r="U24" i="1"/>
  <c r="U49" i="1"/>
  <c r="U23" i="1"/>
  <c r="W23" i="1" s="1"/>
  <c r="U48" i="1"/>
  <c r="U40" i="1"/>
  <c r="U58" i="1"/>
  <c r="U69" i="1"/>
  <c r="U70" i="1"/>
  <c r="U79" i="1"/>
  <c r="U81" i="1"/>
  <c r="U83" i="1"/>
  <c r="U80" i="1"/>
  <c r="U82" i="1"/>
  <c r="U84" i="1"/>
  <c r="U85" i="1"/>
  <c r="U87" i="1"/>
  <c r="U86" i="1"/>
  <c r="U89" i="1"/>
  <c r="U88" i="1"/>
  <c r="U91" i="1"/>
  <c r="U90" i="1"/>
  <c r="U92" i="1"/>
  <c r="U93" i="1"/>
  <c r="U94" i="1"/>
  <c r="U95" i="1"/>
  <c r="W95" i="1" s="1"/>
  <c r="U97" i="1"/>
  <c r="U96" i="1"/>
  <c r="U100" i="1"/>
  <c r="U107" i="1"/>
  <c r="U99" i="1"/>
  <c r="U98" i="1"/>
  <c r="V92" i="1" l="1"/>
  <c r="W92" i="1"/>
  <c r="W75" i="1"/>
  <c r="V103" i="1"/>
  <c r="W103" i="1" s="1"/>
  <c r="V107" i="1"/>
  <c r="W107" i="1" s="1"/>
  <c r="L107" i="1" s="1"/>
  <c r="V66" i="1"/>
  <c r="W66" i="1" s="1"/>
  <c r="M66" i="1" s="1"/>
  <c r="V104" i="1"/>
  <c r="V101" i="1"/>
  <c r="W101" i="1" s="1"/>
  <c r="V94" i="1"/>
  <c r="V17" i="1"/>
  <c r="W17" i="1" s="1"/>
  <c r="M17" i="1" s="1"/>
  <c r="V102" i="1"/>
  <c r="W102" i="1" s="1"/>
  <c r="V106" i="1"/>
  <c r="V81" i="1"/>
  <c r="V89" i="1"/>
  <c r="W89" i="1" s="1"/>
  <c r="V20" i="1"/>
  <c r="W20" i="1" s="1"/>
  <c r="L20" i="1" s="1"/>
  <c r="V93" i="1"/>
  <c r="V76" i="1"/>
  <c r="W76" i="1" s="1"/>
  <c r="M76" i="1" s="1"/>
  <c r="V73" i="1"/>
  <c r="W73" i="1" s="1"/>
  <c r="M73" i="1" s="1"/>
  <c r="V65" i="1"/>
  <c r="V90" i="1"/>
  <c r="W90" i="1" s="1"/>
  <c r="V21" i="1"/>
  <c r="W21" i="1" s="1"/>
  <c r="M21" i="1" s="1"/>
  <c r="V16" i="1"/>
  <c r="W16" i="1" s="1"/>
  <c r="L16" i="1" s="1"/>
  <c r="V97" i="1"/>
  <c r="W97" i="1" s="1"/>
  <c r="Q108" i="1"/>
  <c r="T107" i="1" s="1"/>
  <c r="V87" i="1"/>
  <c r="W87" i="1" s="1"/>
  <c r="V78" i="1"/>
  <c r="W78" i="1" s="1"/>
  <c r="L78" i="1" s="1"/>
  <c r="V74" i="1"/>
  <c r="W74" i="1" s="1"/>
  <c r="M74" i="1" s="1"/>
  <c r="V91" i="1"/>
  <c r="W91" i="1" s="1"/>
  <c r="V51" i="1"/>
  <c r="W51" i="1" s="1"/>
  <c r="V24" i="1"/>
  <c r="W24" i="1" s="1"/>
  <c r="V18" i="1"/>
  <c r="W18" i="1" s="1"/>
  <c r="L18" i="1" s="1"/>
  <c r="V57" i="1"/>
  <c r="W57" i="1" s="1"/>
  <c r="V60" i="1"/>
  <c r="W60" i="1" s="1"/>
  <c r="V64" i="1"/>
  <c r="W64" i="1" s="1"/>
  <c r="V63" i="1"/>
  <c r="W63" i="1" s="1"/>
  <c r="V59" i="1"/>
  <c r="W59" i="1" s="1"/>
  <c r="M59" i="1" s="1"/>
  <c r="V61" i="1"/>
  <c r="W61" i="1" s="1"/>
  <c r="V58" i="1"/>
  <c r="W58" i="1" s="1"/>
  <c r="V62" i="1"/>
  <c r="W62" i="1" s="1"/>
  <c r="V69" i="1"/>
  <c r="W69" i="1" s="1"/>
  <c r="V71" i="1"/>
  <c r="W71" i="1" s="1"/>
  <c r="V68" i="1"/>
  <c r="W68" i="1" s="1"/>
  <c r="V70" i="1"/>
  <c r="W70" i="1" s="1"/>
  <c r="V80" i="1"/>
  <c r="W80" i="1" s="1"/>
  <c r="V85" i="1"/>
  <c r="W85" i="1" s="1"/>
  <c r="V84" i="1"/>
  <c r="W84" i="1" s="1"/>
  <c r="V83" i="1"/>
  <c r="W83" i="1" s="1"/>
  <c r="V82" i="1"/>
  <c r="W82" i="1" s="1"/>
  <c r="V99" i="1"/>
  <c r="W99" i="1" s="1"/>
  <c r="V98" i="1"/>
  <c r="W98" i="1" s="1"/>
  <c r="V100" i="1"/>
  <c r="V79" i="1"/>
  <c r="V77" i="1"/>
  <c r="W77" i="1" s="1"/>
  <c r="M77" i="1" s="1"/>
  <c r="V72" i="1"/>
  <c r="W72" i="1" s="1"/>
  <c r="L72" i="1" s="1"/>
  <c r="V86" i="1"/>
  <c r="W86" i="1" s="1"/>
  <c r="M86" i="1" s="1"/>
  <c r="V88" i="1"/>
  <c r="W88" i="1" s="1"/>
  <c r="V67" i="1"/>
  <c r="W67" i="1" s="1"/>
  <c r="V19" i="1"/>
  <c r="W19" i="1" s="1"/>
  <c r="L19" i="1" s="1"/>
  <c r="V22" i="1"/>
  <c r="W22" i="1" s="1"/>
  <c r="M22" i="1" s="1"/>
  <c r="V96" i="1"/>
  <c r="W96" i="1" s="1"/>
  <c r="V55" i="1"/>
  <c r="W55" i="1" s="1"/>
  <c r="V56" i="1"/>
  <c r="W56" i="1" s="1"/>
  <c r="V53" i="1"/>
  <c r="W53" i="1" s="1"/>
  <c r="V54" i="1"/>
  <c r="W54" i="1" s="1"/>
  <c r="V50" i="1"/>
  <c r="W50" i="1" s="1"/>
  <c r="V52" i="1"/>
  <c r="W52" i="1" s="1"/>
  <c r="M52" i="1" s="1"/>
  <c r="V48" i="1"/>
  <c r="W48" i="1" s="1"/>
  <c r="V49" i="1"/>
  <c r="W49" i="1" s="1"/>
  <c r="V46" i="1"/>
  <c r="W46" i="1" s="1"/>
  <c r="V47" i="1"/>
  <c r="W47" i="1" s="1"/>
  <c r="V44" i="1"/>
  <c r="W44" i="1" s="1"/>
  <c r="V45" i="1"/>
  <c r="W45" i="1" s="1"/>
  <c r="V42" i="1"/>
  <c r="W42" i="1" s="1"/>
  <c r="V43" i="1"/>
  <c r="W43" i="1" s="1"/>
  <c r="L43" i="1" s="1"/>
  <c r="V40" i="1"/>
  <c r="W40" i="1" s="1"/>
  <c r="V41" i="1"/>
  <c r="W41" i="1" s="1"/>
  <c r="V38" i="1"/>
  <c r="W38" i="1" s="1"/>
  <c r="V39" i="1"/>
  <c r="W39" i="1" s="1"/>
  <c r="V36" i="1"/>
  <c r="W36" i="1" s="1"/>
  <c r="V37" i="1"/>
  <c r="W37" i="1" s="1"/>
  <c r="V34" i="1"/>
  <c r="W34" i="1" s="1"/>
  <c r="V35" i="1"/>
  <c r="W35" i="1" s="1"/>
  <c r="V32" i="1"/>
  <c r="W32" i="1" s="1"/>
  <c r="V33" i="1"/>
  <c r="W33" i="1" s="1"/>
  <c r="V30" i="1"/>
  <c r="W30" i="1" s="1"/>
  <c r="V31" i="1"/>
  <c r="W31" i="1" s="1"/>
  <c r="V28" i="1"/>
  <c r="W28" i="1" s="1"/>
  <c r="V29" i="1"/>
  <c r="W29" i="1" s="1"/>
  <c r="V25" i="1"/>
  <c r="W25" i="1" s="1"/>
  <c r="V27" i="1"/>
  <c r="W27" i="1" s="1"/>
  <c r="V26" i="1"/>
  <c r="W26" i="1" s="1"/>
  <c r="L26" i="1" s="1"/>
  <c r="V8" i="1"/>
  <c r="W8" i="1" s="1"/>
  <c r="V13" i="1"/>
  <c r="W13" i="1" s="1"/>
  <c r="V10" i="1"/>
  <c r="W10" i="1" s="1"/>
  <c r="V14" i="1"/>
  <c r="W14" i="1" s="1"/>
  <c r="V9" i="1"/>
  <c r="W9" i="1" s="1"/>
  <c r="V15" i="1"/>
  <c r="W15" i="1" s="1"/>
  <c r="V12" i="1"/>
  <c r="W12" i="1" s="1"/>
  <c r="V11" i="1"/>
  <c r="W11" i="1" s="1"/>
  <c r="W104" i="1"/>
  <c r="W106" i="1"/>
  <c r="M106" i="1" s="1"/>
  <c r="W81" i="1"/>
  <c r="L81" i="1" s="1"/>
  <c r="T108" i="1"/>
  <c r="M109" i="1"/>
  <c r="M75" i="1"/>
  <c r="L75" i="1"/>
  <c r="L23" i="1"/>
  <c r="M23" i="1"/>
  <c r="M103" i="1"/>
  <c r="L103" i="1"/>
  <c r="W93" i="1"/>
  <c r="L73" i="1"/>
  <c r="W65" i="1"/>
  <c r="W94" i="1"/>
  <c r="M92" i="1"/>
  <c r="L92" i="1"/>
  <c r="M104" i="1"/>
  <c r="L104" i="1"/>
  <c r="M101" i="1"/>
  <c r="L101" i="1"/>
  <c r="M107" i="1"/>
  <c r="M105" i="1"/>
  <c r="L105" i="1"/>
  <c r="M95" i="1"/>
  <c r="L95" i="1"/>
  <c r="M102" i="1"/>
  <c r="L102" i="1"/>
  <c r="W100" i="1"/>
  <c r="W79" i="1"/>
  <c r="R108" i="1"/>
  <c r="L109" i="1"/>
  <c r="L8" i="1" l="1"/>
  <c r="M8" i="1"/>
  <c r="M81" i="1"/>
  <c r="L76" i="1"/>
  <c r="M78" i="1"/>
  <c r="L17" i="1"/>
  <c r="M72" i="1"/>
  <c r="M58" i="1"/>
  <c r="L58" i="1"/>
  <c r="L96" i="1"/>
  <c r="M96" i="1"/>
  <c r="L69" i="1"/>
  <c r="M69" i="1"/>
  <c r="M48" i="1"/>
  <c r="L48" i="1"/>
  <c r="M19" i="1"/>
  <c r="L27" i="1"/>
  <c r="M27" i="1"/>
  <c r="M39" i="1"/>
  <c r="L39" i="1"/>
  <c r="M98" i="1"/>
  <c r="L98" i="1"/>
  <c r="M24" i="1"/>
  <c r="L24" i="1"/>
  <c r="M34" i="1"/>
  <c r="L34" i="1"/>
  <c r="L38" i="1"/>
  <c r="M38" i="1"/>
  <c r="L42" i="1"/>
  <c r="M42" i="1"/>
  <c r="L46" i="1"/>
  <c r="M46" i="1"/>
  <c r="L50" i="1"/>
  <c r="M50" i="1"/>
  <c r="M55" i="1"/>
  <c r="L55" i="1"/>
  <c r="L67" i="1"/>
  <c r="M67" i="1"/>
  <c r="M99" i="1"/>
  <c r="L99" i="1"/>
  <c r="L85" i="1"/>
  <c r="M85" i="1"/>
  <c r="L71" i="1"/>
  <c r="M71" i="1"/>
  <c r="L61" i="1"/>
  <c r="M61" i="1"/>
  <c r="M60" i="1"/>
  <c r="L60" i="1"/>
  <c r="M51" i="1"/>
  <c r="L51" i="1"/>
  <c r="M35" i="1"/>
  <c r="L35" i="1"/>
  <c r="M47" i="1"/>
  <c r="L47" i="1"/>
  <c r="M68" i="1"/>
  <c r="L68" i="1"/>
  <c r="L89" i="1"/>
  <c r="M89" i="1"/>
  <c r="M25" i="1"/>
  <c r="L25" i="1"/>
  <c r="L29" i="1"/>
  <c r="M29" i="1"/>
  <c r="L37" i="1"/>
  <c r="M37" i="1"/>
  <c r="M41" i="1"/>
  <c r="L41" i="1"/>
  <c r="L45" i="1"/>
  <c r="M45" i="1"/>
  <c r="M49" i="1"/>
  <c r="L49" i="1"/>
  <c r="M54" i="1"/>
  <c r="L54" i="1"/>
  <c r="M88" i="1"/>
  <c r="L88" i="1"/>
  <c r="L82" i="1"/>
  <c r="M82" i="1"/>
  <c r="L80" i="1"/>
  <c r="M80" i="1"/>
  <c r="L57" i="1"/>
  <c r="M57" i="1"/>
  <c r="M91" i="1"/>
  <c r="L91" i="1"/>
  <c r="L90" i="1"/>
  <c r="M90" i="1"/>
  <c r="M31" i="1"/>
  <c r="L31" i="1"/>
  <c r="L56" i="1"/>
  <c r="M56" i="1"/>
  <c r="M84" i="1"/>
  <c r="L84" i="1"/>
  <c r="L64" i="1"/>
  <c r="M64" i="1"/>
  <c r="M30" i="1"/>
  <c r="L30" i="1"/>
  <c r="L33" i="1"/>
  <c r="M33" i="1"/>
  <c r="L28" i="1"/>
  <c r="M28" i="1"/>
  <c r="M32" i="1"/>
  <c r="L32" i="1"/>
  <c r="L36" i="1"/>
  <c r="M36" i="1"/>
  <c r="L40" i="1"/>
  <c r="M40" i="1"/>
  <c r="M44" i="1"/>
  <c r="L44" i="1"/>
  <c r="M53" i="1"/>
  <c r="L53" i="1"/>
  <c r="M83" i="1"/>
  <c r="L83" i="1"/>
  <c r="M70" i="1"/>
  <c r="L70" i="1"/>
  <c r="L62" i="1"/>
  <c r="M62" i="1"/>
  <c r="M63" i="1"/>
  <c r="L63" i="1"/>
  <c r="L97" i="1"/>
  <c r="M97" i="1"/>
  <c r="L15" i="1"/>
  <c r="M15" i="1"/>
  <c r="M26" i="1"/>
  <c r="L86" i="1"/>
  <c r="L59" i="1"/>
  <c r="M43" i="1"/>
  <c r="M20" i="1"/>
  <c r="L9" i="1"/>
  <c r="M9" i="1"/>
  <c r="L13" i="1"/>
  <c r="M13" i="1"/>
  <c r="L52" i="1"/>
  <c r="L11" i="1"/>
  <c r="M11" i="1"/>
  <c r="L14" i="1"/>
  <c r="M14" i="1"/>
  <c r="L12" i="1"/>
  <c r="M12" i="1"/>
  <c r="L10" i="1"/>
  <c r="M10" i="1"/>
  <c r="L74" i="1"/>
  <c r="L22" i="1"/>
  <c r="L21" i="1"/>
  <c r="L108" i="1"/>
  <c r="M108" i="1"/>
  <c r="L106" i="1"/>
  <c r="M16" i="1"/>
  <c r="M18" i="1"/>
  <c r="L77" i="1"/>
  <c r="L66" i="1"/>
  <c r="M93" i="1"/>
  <c r="L93" i="1"/>
  <c r="M87" i="1"/>
  <c r="L87" i="1"/>
  <c r="M94" i="1"/>
  <c r="L94" i="1"/>
  <c r="M79" i="1"/>
  <c r="L79" i="1"/>
  <c r="M100" i="1"/>
  <c r="L100" i="1"/>
  <c r="L65" i="1"/>
  <c r="M65" i="1"/>
  <c r="Z13" i="1" l="1"/>
  <c r="Z15" i="1" s="1"/>
</calcChain>
</file>

<file path=xl/sharedStrings.xml><?xml version="1.0" encoding="utf-8"?>
<sst xmlns="http://schemas.openxmlformats.org/spreadsheetml/2006/main" count="81" uniqueCount="76">
  <si>
    <t>Active</t>
  </si>
  <si>
    <t>Synthetic</t>
  </si>
  <si>
    <t>Incremental (active full)</t>
  </si>
  <si>
    <t>Incremental (synthetic full)</t>
  </si>
  <si>
    <t>Incremental (synthetic full with transforms)</t>
  </si>
  <si>
    <t>Forever Incremental</t>
  </si>
  <si>
    <t>Reverse Incremental</t>
  </si>
  <si>
    <t>Backup Mode</t>
  </si>
  <si>
    <t>run every</t>
  </si>
  <si>
    <t>first is full</t>
  </si>
  <si>
    <t>last is full</t>
  </si>
  <si>
    <t>Used Size (GB)</t>
  </si>
  <si>
    <t>Compression</t>
  </si>
  <si>
    <t>Change Rate</t>
  </si>
  <si>
    <t>Retention Points</t>
  </si>
  <si>
    <t>Nr</t>
  </si>
  <si>
    <t>Day</t>
  </si>
  <si>
    <t>Time</t>
  </si>
  <si>
    <t>Type</t>
  </si>
  <si>
    <t>size</t>
  </si>
  <si>
    <t>offset</t>
  </si>
  <si>
    <t>Point</t>
  </si>
  <si>
    <t>run on</t>
  </si>
  <si>
    <t>needed</t>
  </si>
  <si>
    <t>synthetic</t>
  </si>
  <si>
    <t>Veeam Backup Simulation</t>
  </si>
  <si>
    <t>Sebastian Talmon, IT sure GmbH</t>
  </si>
  <si>
    <t>transform</t>
  </si>
  <si>
    <t>before_active</t>
  </si>
  <si>
    <t>before_synth</t>
  </si>
  <si>
    <t>Backup-Size</t>
  </si>
  <si>
    <t>Workspace</t>
  </si>
  <si>
    <t>Days</t>
  </si>
  <si>
    <t>active</t>
  </si>
  <si>
    <t>workspace</t>
  </si>
  <si>
    <t>first</t>
  </si>
  <si>
    <t>last</t>
  </si>
  <si>
    <t>monthlytypes</t>
  </si>
  <si>
    <t>of this months:</t>
  </si>
  <si>
    <t>activefull</t>
  </si>
  <si>
    <t>syntheticfull</t>
  </si>
  <si>
    <t>incremental</t>
  </si>
  <si>
    <t>reverseincremental</t>
  </si>
  <si>
    <t>reversefull</t>
  </si>
  <si>
    <t>foreverincremental</t>
  </si>
  <si>
    <t>simulated start</t>
  </si>
  <si>
    <t>simulated Backup-Mode</t>
  </si>
  <si>
    <t>how many retention-points do you want to keep?</t>
  </si>
  <si>
    <t>simulate the progress a few days later?</t>
  </si>
  <si>
    <t>basic job schedule</t>
  </si>
  <si>
    <t>specify parameters for backup size estimation</t>
  </si>
  <si>
    <t>specify days on which the job runs normal/active/synth</t>
  </si>
  <si>
    <t>(insert a numeric 1 on days you want it to schedule)</t>
  </si>
  <si>
    <t>weekly schedule</t>
  </si>
  <si>
    <t>monthly active fulls</t>
  </si>
  <si>
    <t>space needed</t>
  </si>
  <si>
    <t>this calculator tries to simulate the generated restore-points by Veeam Backup depending on the backup-mode, and the estimated backup-space needed with this mode. Use without waranty.</t>
  </si>
  <si>
    <t>estimated Storage and Network Impact</t>
  </si>
  <si>
    <t>Proxy</t>
  </si>
  <si>
    <t>Backup target
storage space estimation</t>
  </si>
  <si>
    <t>LAN</t>
  </si>
  <si>
    <t>!</t>
  </si>
  <si>
    <t>between Proxy and Repository</t>
  </si>
  <si>
    <t>Source</t>
  </si>
  <si>
    <t>Data read from</t>
  </si>
  <si>
    <t>read/written to</t>
  </si>
  <si>
    <t>Load on</t>
  </si>
  <si>
    <t>Load on Role</t>
  </si>
  <si>
    <t>"Repository"</t>
  </si>
  <si>
    <t>Backupstorage</t>
  </si>
  <si>
    <t>description</t>
  </si>
  <si>
    <t>forever incremental backup uses incremetal data for backup. If a restorepoint is not needed anymore, it merges the two oldest restore-points (the oldes was a full) to calculate a new full (so only one full stays in the chain).
Faster and less i/o during backup then reverse-incremental, but high i/o for merging afterwards.
Not possible to use additional active full backups, so risk of data-corruption in the synthetic chain
(default mode since Veeam 8)</t>
  </si>
  <si>
    <t xml:space="preserve">Incremental backup uses periodic active full backups together with incremental data.
As an incremental backup can only be used as restore-point if the complete chain to the preceding full is completely kept, often more then the configured restore-points have to be kept on disk. </t>
  </si>
  <si>
    <t xml:space="preserve">Incremental backup with synthetic full uses periodic synthetic full backups together with incremental data.
Unlike active fulls, synthetic full is calculated by veeam as a merge from the old full together with the corresponding incrementals (only increments are pulled from production storage). Can be used together with additionally active backups.
As an incremental backup can only be used as restore-point if the complete chain to the preceding full is completely kept, often more then the configured restore-points have to be kept on disk. </t>
  </si>
  <si>
    <t>Incremental backup with synthetic full uses periodic synthetic full backups together with incremental data.
Unlike active fulls, synthetic full is calculated by veeam as a merge from the old full together with the corresponding incrementals (only increments are pulled from production storage). While calculating the new synthetic full, old incremental backups are recalculated to reverse incrementals (space-saving if many restore points are needed)</t>
  </si>
  <si>
    <t>reverse incremental backup uses incremental data to  directly update the last full backup on the repository. Changed data in the full backup are saved as a "reverse incremental" difference.
If used without additional active full backup, the only full backup file is the current backup.
Space-saving also with many restore-points (only incremental size), but heavy i/o on target storage.
No incremental to tape possible (as no incremental backup exists)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</si>
</sst>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164" formatCode="dddd\,\ dd/mm/"/>
    <numFmt numFmtId="165" formatCode="0.0%"/>
    <numFmt numFmtId="166" formatCode="0.0#\ &quot;GB&quot;"/>
    <numFmt numFmtId="167" formatCode="#"/>
    <numFmt numFmtId="168" formatCode="0\ &quot;points&quot;"/>
    <numFmt numFmtId="169" formatCode="dddd"/>
    <numFmt numFmtId="170" formatCode="&quot;=&quot;\ 0.0#\ &quot;GB&quot;"/>
    <numFmt numFmtId="171" formatCode="[&gt;1]0\ &quot;hours&quot;;[=1]0\ &quot;hour&quot;;0.##\ &quot;hours&quot;"/>
    <numFmt numFmtId="172" formatCode="[&gt;=0.01]0\ %;0.0\ %"/>
    <numFmt numFmtId="173" formatCode="#,##0\ &quot;GB&quot;"/>
    <numFmt numFmtId="174" formatCode="#,##0.0\ &quot;GB&quot;"/>
    <numFmt numFmtId="175" formatCode="ddd\,d/m/yy"/>
    <numFmt numFmtId="176" formatCode="mmmm"/>
  </numFmts>
  <fonts count="14" x14ac:knownFonts="1">
    <font>
      <sz val="11"/>
      <color theme="1"/>
      <name val="Calibri"/>
      <family val="2"/>
      <scheme val="minor"/>
    </font>
    <font>
      <sz val="11"/>
      <color theme="1"/>
      <name val="Calibri"/>
      <family val="2"/>
      <scheme val="minor"/>
    </font>
    <font>
      <sz val="11"/>
      <color theme="0"/>
      <name val="Calibri"/>
      <family val="2"/>
      <scheme val="minor"/>
    </font>
    <font>
      <sz val="10"/>
      <color theme="1"/>
      <name val="Calibri"/>
      <family val="2"/>
      <scheme val="minor"/>
    </font>
    <font>
      <b/>
      <sz val="14"/>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sz val="11"/>
      <color theme="0" tint="-4.9989318521683403E-2"/>
      <name val="Calibri"/>
      <family val="2"/>
      <scheme val="minor"/>
    </font>
    <font>
      <b/>
      <sz val="11"/>
      <color rgb="FFFF0000"/>
      <name val="Calibri"/>
      <family val="2"/>
      <scheme val="minor"/>
    </font>
    <font>
      <i/>
      <sz val="10"/>
      <color theme="1"/>
      <name val="Calibri"/>
      <family val="2"/>
      <scheme val="minor"/>
    </font>
    <font>
      <b/>
      <sz val="11"/>
      <name val="Calibri"/>
      <family val="2"/>
      <scheme val="minor"/>
    </font>
    <font>
      <sz val="8"/>
      <color theme="1"/>
      <name val="Calibri"/>
      <family val="2"/>
      <scheme val="minor"/>
    </font>
    <font>
      <sz val="9"/>
      <color theme="3"/>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s>
  <borders count="24">
    <border>
      <left/>
      <right/>
      <top/>
      <bottom/>
      <diagonal/>
    </border>
    <border>
      <left/>
      <right/>
      <top style="thin">
        <color auto="1"/>
      </top>
      <bottom/>
      <diagonal/>
    </border>
    <border>
      <left/>
      <right style="thin">
        <color theme="3" tint="0.59996337778862885"/>
      </right>
      <top/>
      <bottom/>
      <diagonal/>
    </border>
    <border>
      <left/>
      <right style="thin">
        <color theme="3" tint="0.59996337778862885"/>
      </right>
      <top/>
      <bottom style="thin">
        <color theme="3" tint="0.5999633777886288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3" tint="0.59996337778862885"/>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theme="0" tint="-4.9989318521683403E-2"/>
      </left>
      <right style="thin">
        <color theme="0" tint="-4.9989318521683403E-2"/>
      </right>
      <top style="thin">
        <color theme="0" tint="-4.9989318521683403E-2"/>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bottom style="thick">
        <color theme="0"/>
      </bottom>
      <diagonal/>
    </border>
  </borders>
  <cellStyleXfs count="2">
    <xf numFmtId="0" fontId="0" fillId="0" borderId="0"/>
    <xf numFmtId="9" fontId="1" fillId="0" borderId="0" applyFont="0" applyFill="0" applyBorder="0" applyAlignment="0" applyProtection="0"/>
  </cellStyleXfs>
  <cellXfs count="91">
    <xf numFmtId="0" fontId="0" fillId="0" borderId="0" xfId="0"/>
    <xf numFmtId="169" fontId="0" fillId="0" borderId="0" xfId="0" applyNumberFormat="1"/>
    <xf numFmtId="167"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hidden="1"/>
    </xf>
    <xf numFmtId="0" fontId="0" fillId="0" borderId="0" xfId="0" applyAlignment="1" applyProtection="1">
      <alignment horizontal="left"/>
      <protection hidden="1"/>
    </xf>
    <xf numFmtId="164" fontId="0" fillId="0" borderId="0" xfId="0" applyNumberFormat="1" applyProtection="1">
      <protection hidden="1"/>
    </xf>
    <xf numFmtId="20" fontId="0" fillId="0" borderId="0" xfId="0" applyNumberFormat="1" applyAlignment="1" applyProtection="1">
      <alignment horizontal="left"/>
      <protection hidden="1"/>
    </xf>
    <xf numFmtId="0" fontId="0" fillId="0" borderId="0" xfId="0" applyNumberFormat="1" applyProtection="1">
      <protection hidden="1"/>
    </xf>
    <xf numFmtId="173" fontId="0" fillId="0" borderId="0" xfId="0" applyNumberFormat="1" applyProtection="1">
      <protection hidden="1"/>
    </xf>
    <xf numFmtId="166" fontId="0" fillId="0" borderId="0" xfId="0" applyNumberFormat="1" applyProtection="1">
      <protection hidden="1"/>
    </xf>
    <xf numFmtId="167" fontId="0" fillId="0" borderId="2" xfId="0" applyNumberFormat="1" applyBorder="1" applyAlignment="1" applyProtection="1">
      <alignment horizontal="center"/>
      <protection locked="0"/>
    </xf>
    <xf numFmtId="167" fontId="0" fillId="0" borderId="3" xfId="0" applyNumberFormat="1" applyBorder="1" applyAlignment="1" applyProtection="1">
      <alignment horizontal="center"/>
      <protection locked="0"/>
    </xf>
    <xf numFmtId="0" fontId="0" fillId="5" borderId="0" xfId="0" applyFill="1" applyProtection="1">
      <protection hidden="1"/>
    </xf>
    <xf numFmtId="0" fontId="0" fillId="5" borderId="0" xfId="0" applyFill="1" applyAlignment="1" applyProtection="1">
      <alignment horizontal="left"/>
      <protection hidden="1"/>
    </xf>
    <xf numFmtId="0" fontId="0" fillId="5" borderId="0" xfId="0" applyNumberFormat="1" applyFill="1" applyProtection="1">
      <protection hidden="1"/>
    </xf>
    <xf numFmtId="0" fontId="2" fillId="5" borderId="0" xfId="0" applyFont="1" applyFill="1" applyProtection="1">
      <protection hidden="1"/>
    </xf>
    <xf numFmtId="0" fontId="2" fillId="5" borderId="0" xfId="0" applyFont="1" applyFill="1" applyBorder="1" applyProtection="1">
      <protection hidden="1"/>
    </xf>
    <xf numFmtId="174" fontId="0" fillId="5" borderId="0" xfId="0" applyNumberFormat="1" applyFill="1" applyAlignment="1" applyProtection="1">
      <alignment horizontal="left"/>
      <protection hidden="1"/>
    </xf>
    <xf numFmtId="170" fontId="0" fillId="5" borderId="0" xfId="0" applyNumberFormat="1" applyFill="1" applyAlignment="1" applyProtection="1">
      <alignment horizontal="left"/>
      <protection hidden="1"/>
    </xf>
    <xf numFmtId="0" fontId="0" fillId="5" borderId="0" xfId="0" applyFill="1" applyAlignment="1" applyProtection="1">
      <alignment horizontal="center"/>
      <protection hidden="1"/>
    </xf>
    <xf numFmtId="175" fontId="8" fillId="5" borderId="6" xfId="0" applyNumberFormat="1" applyFont="1" applyFill="1" applyBorder="1" applyAlignment="1" applyProtection="1">
      <alignment wrapText="1"/>
      <protection hidden="1"/>
    </xf>
    <xf numFmtId="0" fontId="8" fillId="5" borderId="7" xfId="0" applyFont="1" applyFill="1" applyBorder="1" applyProtection="1">
      <protection hidden="1"/>
    </xf>
    <xf numFmtId="173" fontId="0" fillId="0" borderId="13" xfId="0" applyNumberFormat="1" applyBorder="1" applyAlignment="1" applyProtection="1">
      <alignment horizontal="center"/>
      <protection locked="0"/>
    </xf>
    <xf numFmtId="0" fontId="0" fillId="0" borderId="14" xfId="0" applyBorder="1" applyAlignment="1" applyProtection="1">
      <alignment horizontal="center"/>
      <protection locked="0"/>
    </xf>
    <xf numFmtId="172" fontId="0" fillId="0" borderId="15" xfId="1" applyNumberFormat="1" applyFont="1" applyBorder="1" applyAlignment="1" applyProtection="1">
      <alignment horizontal="center"/>
      <protection locked="0"/>
    </xf>
    <xf numFmtId="0" fontId="0" fillId="2" borderId="0" xfId="0" applyFill="1" applyProtection="1">
      <protection hidden="1"/>
    </xf>
    <xf numFmtId="0" fontId="0" fillId="2" borderId="0" xfId="0" applyFill="1" applyAlignment="1" applyProtection="1">
      <alignment horizontal="left"/>
      <protection hidden="1"/>
    </xf>
    <xf numFmtId="0" fontId="0" fillId="2" borderId="0" xfId="0" applyNumberFormat="1" applyFill="1" applyProtection="1">
      <protection hidden="1"/>
    </xf>
    <xf numFmtId="0" fontId="5" fillId="2" borderId="0" xfId="0" applyFont="1" applyFill="1" applyProtection="1">
      <protection hidden="1"/>
    </xf>
    <xf numFmtId="0" fontId="6" fillId="2" borderId="0" xfId="0" applyFont="1" applyFill="1" applyBorder="1" applyAlignment="1" applyProtection="1">
      <alignment horizontal="center"/>
      <protection hidden="1"/>
    </xf>
    <xf numFmtId="0" fontId="10" fillId="5" borderId="0" xfId="0" applyFont="1" applyFill="1" applyProtection="1">
      <protection hidden="1"/>
    </xf>
    <xf numFmtId="0" fontId="6" fillId="5" borderId="0" xfId="0" applyFont="1" applyFill="1" applyProtection="1">
      <protection hidden="1"/>
    </xf>
    <xf numFmtId="169" fontId="0" fillId="5" borderId="0" xfId="0" applyNumberFormat="1" applyFill="1" applyProtection="1">
      <protection hidden="1"/>
    </xf>
    <xf numFmtId="167" fontId="0" fillId="5" borderId="0" xfId="0" applyNumberFormat="1" applyFill="1" applyAlignment="1" applyProtection="1">
      <alignment horizontal="center"/>
      <protection hidden="1"/>
    </xf>
    <xf numFmtId="0" fontId="0" fillId="5" borderId="0" xfId="0" applyFill="1" applyBorder="1" applyAlignment="1" applyProtection="1">
      <alignment horizontal="center"/>
      <protection hidden="1"/>
    </xf>
    <xf numFmtId="0" fontId="3" fillId="5" borderId="17" xfId="0" applyFont="1" applyFill="1" applyBorder="1" applyAlignment="1" applyProtection="1">
      <alignment horizontal="center"/>
      <protection hidden="1"/>
    </xf>
    <xf numFmtId="0" fontId="3" fillId="5" borderId="21" xfId="0" applyFont="1" applyFill="1" applyBorder="1" applyAlignment="1" applyProtection="1">
      <alignment horizontal="right"/>
      <protection hidden="1"/>
    </xf>
    <xf numFmtId="169" fontId="0" fillId="5" borderId="22" xfId="0" applyNumberFormat="1" applyFill="1" applyBorder="1" applyProtection="1">
      <protection hidden="1"/>
    </xf>
    <xf numFmtId="176" fontId="0" fillId="5" borderId="22" xfId="0" applyNumberFormat="1" applyFill="1" applyBorder="1" applyAlignment="1" applyProtection="1">
      <alignment horizontal="right"/>
      <protection hidden="1"/>
    </xf>
    <xf numFmtId="0" fontId="0" fillId="4" borderId="0" xfId="0" applyFill="1" applyProtection="1">
      <protection hidden="1"/>
    </xf>
    <xf numFmtId="0" fontId="4" fillId="4" borderId="0" xfId="0" applyFont="1" applyFill="1" applyAlignment="1" applyProtection="1">
      <alignment horizontal="left"/>
      <protection hidden="1"/>
    </xf>
    <xf numFmtId="0" fontId="3" fillId="4" borderId="0" xfId="0" applyFont="1" applyFill="1" applyAlignment="1" applyProtection="1">
      <alignment vertical="top"/>
      <protection hidden="1"/>
    </xf>
    <xf numFmtId="0" fontId="0" fillId="4" borderId="0" xfId="0" applyFill="1" applyAlignment="1" applyProtection="1">
      <alignment horizontal="left"/>
      <protection hidden="1"/>
    </xf>
    <xf numFmtId="0" fontId="0" fillId="4" borderId="0" xfId="0" applyNumberFormat="1" applyFill="1" applyProtection="1">
      <protection hidden="1"/>
    </xf>
    <xf numFmtId="0" fontId="0" fillId="5" borderId="9" xfId="0" applyFill="1" applyBorder="1" applyProtection="1">
      <protection hidden="1"/>
    </xf>
    <xf numFmtId="0" fontId="0" fillId="5" borderId="1" xfId="0" applyFill="1" applyBorder="1" applyProtection="1">
      <protection hidden="1"/>
    </xf>
    <xf numFmtId="0" fontId="0" fillId="5" borderId="10" xfId="0" applyFill="1" applyBorder="1" applyProtection="1">
      <protection hidden="1"/>
    </xf>
    <xf numFmtId="0" fontId="0" fillId="5" borderId="18" xfId="0" applyFill="1" applyBorder="1" applyProtection="1">
      <protection hidden="1"/>
    </xf>
    <xf numFmtId="0" fontId="0" fillId="5" borderId="0" xfId="0" applyFill="1" applyBorder="1" applyProtection="1">
      <protection hidden="1"/>
    </xf>
    <xf numFmtId="0" fontId="0" fillId="5" borderId="16" xfId="0" applyFill="1" applyBorder="1" applyProtection="1">
      <protection hidden="1"/>
    </xf>
    <xf numFmtId="173" fontId="0" fillId="5" borderId="0" xfId="0" applyNumberFormat="1" applyFill="1" applyBorder="1" applyProtection="1">
      <protection hidden="1"/>
    </xf>
    <xf numFmtId="0" fontId="0" fillId="5" borderId="11" xfId="0" applyFill="1" applyBorder="1" applyProtection="1">
      <protection hidden="1"/>
    </xf>
    <xf numFmtId="173" fontId="0" fillId="5" borderId="19" xfId="0" applyNumberFormat="1" applyFill="1" applyBorder="1" applyProtection="1">
      <protection hidden="1"/>
    </xf>
    <xf numFmtId="0" fontId="0" fillId="5" borderId="19" xfId="0" applyFill="1" applyBorder="1" applyProtection="1">
      <protection hidden="1"/>
    </xf>
    <xf numFmtId="0" fontId="0" fillId="5" borderId="12" xfId="0" applyFill="1" applyBorder="1" applyProtection="1">
      <protection hidden="1"/>
    </xf>
    <xf numFmtId="0" fontId="0" fillId="0" borderId="4" xfId="0" applyBorder="1" applyAlignment="1" applyProtection="1">
      <alignment horizontal="right"/>
      <protection locked="0"/>
    </xf>
    <xf numFmtId="169" fontId="0" fillId="0" borderId="5" xfId="0" applyNumberFormat="1" applyBorder="1" applyAlignment="1" applyProtection="1">
      <alignment horizontal="left"/>
      <protection locked="0"/>
    </xf>
    <xf numFmtId="0" fontId="2" fillId="2" borderId="23" xfId="0" applyFont="1" applyFill="1" applyBorder="1" applyAlignment="1" applyProtection="1">
      <alignment horizontal="center"/>
      <protection hidden="1"/>
    </xf>
    <xf numFmtId="0" fontId="0" fillId="0" borderId="0" xfId="0" applyAlignment="1">
      <alignment vertical="top"/>
    </xf>
    <xf numFmtId="9" fontId="0" fillId="0" borderId="0" xfId="0" applyNumberFormat="1" applyAlignment="1">
      <alignment vertical="top"/>
    </xf>
    <xf numFmtId="0" fontId="0" fillId="0" borderId="0" xfId="0" applyAlignment="1">
      <alignment vertical="top" wrapText="1"/>
    </xf>
    <xf numFmtId="173" fontId="0" fillId="5" borderId="0" xfId="0" applyNumberFormat="1" applyFill="1" applyProtection="1">
      <protection hidden="1"/>
    </xf>
    <xf numFmtId="0" fontId="9" fillId="5" borderId="0" xfId="0" applyFont="1" applyFill="1" applyAlignment="1" applyProtection="1">
      <alignment horizontal="center" vertical="center" wrapText="1"/>
      <protection hidden="1"/>
    </xf>
    <xf numFmtId="0" fontId="9" fillId="5" borderId="8" xfId="0" applyFont="1" applyFill="1" applyBorder="1" applyAlignment="1" applyProtection="1">
      <alignment horizontal="center" vertical="center" wrapText="1"/>
      <protection hidden="1"/>
    </xf>
    <xf numFmtId="0" fontId="5" fillId="2" borderId="0" xfId="0" applyFont="1" applyFill="1" applyAlignment="1" applyProtection="1">
      <alignment horizontal="left"/>
      <protection hidden="1"/>
    </xf>
    <xf numFmtId="0" fontId="13" fillId="0" borderId="0" xfId="0" applyFont="1" applyAlignment="1" applyProtection="1">
      <alignment horizontal="left" vertical="top" wrapText="1"/>
      <protection hidden="1"/>
    </xf>
    <xf numFmtId="0" fontId="7" fillId="5" borderId="1" xfId="0" applyFont="1" applyFill="1" applyBorder="1" applyAlignment="1" applyProtection="1">
      <alignment horizontal="center"/>
      <protection hidden="1"/>
    </xf>
    <xf numFmtId="0" fontId="7" fillId="5" borderId="19" xfId="0" applyFont="1" applyFill="1" applyBorder="1" applyAlignment="1" applyProtection="1">
      <alignment horizontal="center"/>
      <protection hidden="1"/>
    </xf>
    <xf numFmtId="0" fontId="6" fillId="5" borderId="0" xfId="0" applyFont="1" applyFill="1" applyBorder="1" applyAlignment="1" applyProtection="1">
      <alignment horizontal="left"/>
      <protection hidden="1"/>
    </xf>
    <xf numFmtId="0" fontId="6" fillId="5" borderId="0" xfId="0" applyFont="1" applyFill="1" applyBorder="1" applyAlignment="1" applyProtection="1">
      <alignment horizontal="left" vertical="top"/>
      <protection hidden="1"/>
    </xf>
    <xf numFmtId="0" fontId="11" fillId="3" borderId="4" xfId="0" applyFont="1" applyFill="1" applyBorder="1" applyAlignment="1" applyProtection="1">
      <alignment horizontal="center"/>
      <protection locked="0"/>
    </xf>
    <xf numFmtId="0" fontId="11" fillId="3" borderId="20" xfId="0" applyFont="1" applyFill="1" applyBorder="1" applyAlignment="1" applyProtection="1">
      <alignment horizontal="center"/>
      <protection locked="0"/>
    </xf>
    <xf numFmtId="0" fontId="11" fillId="3" borderId="5" xfId="0" applyFont="1" applyFill="1" applyBorder="1" applyAlignment="1" applyProtection="1">
      <alignment horizontal="center"/>
      <protection locked="0"/>
    </xf>
    <xf numFmtId="0" fontId="12" fillId="5" borderId="0" xfId="0" applyFont="1" applyFill="1" applyBorder="1" applyAlignment="1" applyProtection="1">
      <alignment horizontal="center" wrapText="1"/>
      <protection hidden="1"/>
    </xf>
    <xf numFmtId="0" fontId="6" fillId="0" borderId="0" xfId="0" applyFont="1" applyAlignment="1" applyProtection="1">
      <alignment horizontal="center" wrapText="1"/>
      <protection hidden="1"/>
    </xf>
    <xf numFmtId="0" fontId="10" fillId="5" borderId="0" xfId="0" applyFont="1" applyFill="1" applyAlignment="1" applyProtection="1">
      <alignment horizontal="left" vertical="top" wrapText="1"/>
      <protection hidden="1"/>
    </xf>
    <xf numFmtId="22" fontId="0" fillId="0" borderId="4" xfId="0" applyNumberFormat="1" applyBorder="1" applyAlignment="1" applyProtection="1">
      <alignment horizontal="center"/>
      <protection locked="0"/>
    </xf>
    <xf numFmtId="22" fontId="0" fillId="0" borderId="5" xfId="0" applyNumberFormat="1" applyBorder="1" applyAlignment="1" applyProtection="1">
      <alignment horizontal="center"/>
      <protection locked="0"/>
    </xf>
    <xf numFmtId="171" fontId="0" fillId="0" borderId="4" xfId="0" applyNumberFormat="1" applyBorder="1" applyAlignment="1" applyProtection="1">
      <alignment horizontal="center"/>
      <protection locked="0"/>
    </xf>
    <xf numFmtId="171" fontId="0" fillId="0" borderId="5" xfId="0" applyNumberFormat="1" applyBorder="1" applyAlignment="1" applyProtection="1">
      <alignment horizontal="center"/>
      <protection locked="0"/>
    </xf>
    <xf numFmtId="168" fontId="0" fillId="0" borderId="9" xfId="0" applyNumberFormat="1" applyBorder="1" applyAlignment="1" applyProtection="1">
      <alignment horizontal="center" vertical="center"/>
      <protection locked="0"/>
    </xf>
    <xf numFmtId="168" fontId="0" fillId="0" borderId="10" xfId="0" applyNumberFormat="1" applyBorder="1" applyAlignment="1" applyProtection="1">
      <alignment horizontal="center" vertical="center"/>
      <protection locked="0"/>
    </xf>
    <xf numFmtId="168" fontId="0" fillId="0" borderId="11" xfId="0" applyNumberFormat="1" applyBorder="1" applyAlignment="1" applyProtection="1">
      <alignment horizontal="center" vertical="center"/>
      <protection locked="0"/>
    </xf>
    <xf numFmtId="168" fontId="0" fillId="0" borderId="12" xfId="0" applyNumberFormat="1" applyBorder="1" applyAlignment="1" applyProtection="1">
      <alignment horizontal="center" vertical="center"/>
      <protection locked="0"/>
    </xf>
    <xf numFmtId="1" fontId="0" fillId="0" borderId="9" xfId="0" applyNumberFormat="1" applyBorder="1" applyAlignment="1" applyProtection="1">
      <alignment horizontal="center" vertical="center"/>
      <protection locked="0"/>
    </xf>
    <xf numFmtId="1" fontId="0" fillId="0" borderId="10" xfId="0" applyNumberFormat="1" applyBorder="1" applyAlignment="1" applyProtection="1">
      <alignment horizontal="center" vertical="center"/>
      <protection locked="0"/>
    </xf>
    <xf numFmtId="1" fontId="0" fillId="0" borderId="11" xfId="0" applyNumberFormat="1" applyBorder="1" applyAlignment="1" applyProtection="1">
      <alignment horizontal="center" vertical="center"/>
      <protection locked="0"/>
    </xf>
    <xf numFmtId="1" fontId="0" fillId="0" borderId="12" xfId="0" applyNumberFormat="1" applyBorder="1" applyAlignment="1" applyProtection="1">
      <alignment horizontal="center" vertical="center"/>
      <protection locked="0"/>
    </xf>
    <xf numFmtId="0" fontId="4" fillId="4" borderId="0" xfId="0" applyFont="1" applyFill="1" applyAlignment="1" applyProtection="1">
      <alignment horizontal="left"/>
      <protection hidden="1"/>
    </xf>
    <xf numFmtId="0" fontId="0" fillId="0" borderId="0" xfId="0" applyAlignment="1" applyProtection="1">
      <alignment horizontal="center"/>
      <protection hidden="1"/>
    </xf>
  </cellXfs>
  <cellStyles count="2">
    <cellStyle name="Prozent" xfId="1" builtinId="5"/>
    <cellStyle name="Standard" xfId="0" builtinId="0"/>
  </cellStyles>
  <dxfs count="89">
    <dxf>
      <fill>
        <patternFill patternType="solid">
          <fgColor indexed="64"/>
          <bgColor theme="0" tint="-4.9989318521683403E-2"/>
        </patternFill>
      </fill>
      <protection locked="1" hidden="1"/>
    </dxf>
    <dxf>
      <fill>
        <patternFill patternType="solid">
          <fgColor indexed="64"/>
          <bgColor theme="0" tint="-4.9989318521683403E-2"/>
        </patternFill>
      </fill>
      <protection locked="1" hidden="1"/>
    </dxf>
    <dxf>
      <fill>
        <patternFill patternType="solid">
          <fgColor indexed="64"/>
          <bgColor theme="0" tint="-4.9989318521683403E-2"/>
        </patternFill>
      </fill>
      <protection locked="1" hidden="1"/>
    </dxf>
    <dxf>
      <numFmt numFmtId="173" formatCode="#,##0\ &quot;GB&quot;"/>
      <fill>
        <patternFill patternType="solid">
          <fgColor indexed="64"/>
          <bgColor theme="0" tint="-4.9989318521683403E-2"/>
        </patternFill>
      </fill>
      <protection locked="1" hidden="1"/>
    </dxf>
    <dxf>
      <fill>
        <patternFill patternType="solid">
          <fgColor indexed="64"/>
          <bgColor theme="0" tint="-4.9989318521683403E-2"/>
        </patternFill>
      </fill>
      <protection locked="1" hidden="1"/>
    </dxf>
    <dxf>
      <numFmt numFmtId="173" formatCode="#,##0\ &quot;GB&quot;"/>
      <fill>
        <patternFill patternType="solid">
          <fgColor indexed="64"/>
          <bgColor theme="0" tint="-4.9989318521683403E-2"/>
        </patternFill>
      </fill>
      <protection locked="1" hidden="1"/>
    </dxf>
    <dxf>
      <fill>
        <patternFill patternType="solid">
          <fgColor indexed="64"/>
          <bgColor theme="0" tint="-4.9989318521683403E-2"/>
        </patternFill>
      </fill>
      <protection locked="1" hidden="1"/>
    </dxf>
    <dxf>
      <fill>
        <patternFill patternType="solid">
          <fgColor indexed="64"/>
          <bgColor theme="0" tint="-4.9989318521683403E-2"/>
        </patternFill>
      </fill>
      <alignment horizontal="center" vertical="bottom" textRotation="0" wrapText="0" indent="0" justifyLastLine="0" shrinkToFit="0" readingOrder="0"/>
      <protection locked="1" hidden="1"/>
    </dxf>
    <dxf>
      <numFmt numFmtId="173" formatCode="#,##0\ &quot;GB&quot;"/>
      <protection locked="1" hidden="1"/>
    </dxf>
    <dxf>
      <numFmt numFmtId="173" formatCode="#,##0\ &quot;GB&quot;"/>
      <protection locked="1" hidden="1"/>
    </dxf>
    <dxf>
      <numFmt numFmtId="177" formatCode="0\ &quot;GB&quot;"/>
    </dxf>
    <dxf>
      <protection locked="1" hidden="1"/>
    </dxf>
    <dxf>
      <protection locked="1" hidden="1"/>
    </dxf>
    <dxf>
      <protection locked="1" hidden="1"/>
    </dxf>
    <dxf>
      <protection locked="1" hidden="1"/>
    </dxf>
    <dxf>
      <protection locked="1" hidden="1"/>
    </dxf>
    <dxf>
      <font>
        <b val="0"/>
        <i val="0"/>
        <strike val="0"/>
        <outline val="0"/>
        <shadow val="0"/>
        <u val="none"/>
        <vertAlign val="baseline"/>
        <sz val="11"/>
        <color theme="0" tint="-4.9989318521683403E-2"/>
        <name val="Calibri"/>
        <scheme val="minor"/>
      </font>
      <numFmt numFmtId="0" formatCode="General"/>
      <fill>
        <patternFill patternType="solid">
          <fgColor indexed="64"/>
          <bgColor theme="0" tint="-4.9989318521683403E-2"/>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style="thin">
          <color theme="0" tint="-4.9989318521683403E-2"/>
        </vertical>
        <horizontal style="thin">
          <color theme="0" tint="-4.9989318521683403E-2"/>
        </horizontal>
      </border>
      <protection locked="1" hidden="1"/>
    </dxf>
    <dxf>
      <font>
        <b val="0"/>
        <i val="0"/>
        <strike val="0"/>
        <outline val="0"/>
        <shadow val="0"/>
        <u val="none"/>
        <vertAlign val="baseline"/>
        <sz val="11"/>
        <color theme="0" tint="-4.9989318521683403E-2"/>
        <name val="Calibri"/>
        <scheme val="minor"/>
      </font>
      <numFmt numFmtId="175" formatCode="ddd\,d/m/yy"/>
      <fill>
        <patternFill patternType="solid">
          <fgColor indexed="64"/>
          <bgColor theme="0" tint="-4.9989318521683403E-2"/>
        </patternFill>
      </fill>
      <border diagonalUp="0" diagonalDown="0">
        <left style="thin">
          <color theme="3" tint="0.59996337778862885"/>
        </left>
        <right style="thin">
          <color theme="0" tint="-4.9989318521683403E-2"/>
        </right>
        <top style="thin">
          <color theme="0" tint="-4.9989318521683403E-2"/>
        </top>
        <bottom style="thin">
          <color theme="0" tint="-4.9989318521683403E-2"/>
        </bottom>
        <vertical style="thin">
          <color theme="0" tint="-4.9989318521683403E-2"/>
        </vertical>
        <horizontal style="thin">
          <color theme="0" tint="-4.9989318521683403E-2"/>
        </horizontal>
      </border>
      <protection locked="1" hidden="1"/>
    </dxf>
    <dxf>
      <protection locked="1" hidden="1"/>
    </dxf>
    <dxf>
      <numFmt numFmtId="167" formatCode="#"/>
      <fill>
        <patternFill patternType="none">
          <fgColor indexed="64"/>
          <bgColor auto="1"/>
        </patternFill>
      </fill>
      <alignment horizontal="center" vertical="bottom" textRotation="0" wrapText="0" indent="0" justifyLastLine="0" shrinkToFit="0" readingOrder="0"/>
      <border diagonalUp="0" diagonalDown="0">
        <left/>
        <right style="thin">
          <color theme="3" tint="0.59996337778862885"/>
        </right>
        <top/>
        <bottom/>
      </border>
      <protection locked="0" hidden="0"/>
    </dxf>
    <dxf>
      <numFmt numFmtId="176" formatCode="mmmm"/>
      <fill>
        <patternFill patternType="solid">
          <fgColor indexed="64"/>
          <bgColor theme="0" tint="-4.9989318521683403E-2"/>
        </patternFill>
      </fill>
      <alignment horizontal="right" vertical="bottom" textRotation="0" wrapText="0" indent="0" justifyLastLine="0" shrinkToFit="0" readingOrder="0"/>
      <border diagonalUp="0" diagonalDown="0">
        <left style="thin">
          <color theme="0" tint="-4.9989318521683403E-2"/>
        </left>
        <right/>
        <top style="thin">
          <color theme="0" tint="-4.9989318521683403E-2"/>
        </top>
        <bottom style="thin">
          <color theme="0" tint="-4.9989318521683403E-2"/>
        </bottom>
        <vertical/>
        <horizontal style="thin">
          <color theme="0" tint="-4.9989318521683403E-2"/>
        </horizontal>
      </border>
      <protection locked="1" hidden="1"/>
    </dxf>
    <dxf>
      <protection locked="1" hidden="1"/>
    </dxf>
    <dxf>
      <protection locked="1" hidden="1"/>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numFmt numFmtId="167" formatCode="#"/>
      <alignment horizontal="center" vertical="bottom" textRotation="0" wrapText="0" indent="0" justifyLastLine="0" shrinkToFit="0" readingOrder="0"/>
      <protection locked="0" hidden="0"/>
    </dxf>
    <dxf>
      <numFmt numFmtId="169" formatCode="dddd"/>
      <fill>
        <patternFill patternType="solid">
          <fgColor indexed="64"/>
          <bgColor theme="0" tint="-4.9989318521683403E-2"/>
        </patternFill>
      </fill>
      <border diagonalUp="0" diagonalDown="0">
        <left style="thin">
          <color theme="0" tint="-4.9989318521683403E-2"/>
        </left>
        <right/>
        <top style="thin">
          <color theme="0" tint="-4.9989318521683403E-2"/>
        </top>
        <bottom style="thin">
          <color theme="0" tint="-4.9989318521683403E-2"/>
        </bottom>
        <vertical/>
        <horizontal style="thin">
          <color theme="0" tint="-4.9989318521683403E-2"/>
        </horizontal>
      </border>
      <protection locked="1" hidden="1"/>
    </dxf>
    <dxf>
      <protection locked="1" hidden="1"/>
    </dxf>
    <dxf>
      <font>
        <b val="0"/>
        <strike val="0"/>
        <outline val="0"/>
        <shadow val="0"/>
        <u val="none"/>
        <vertAlign val="baseline"/>
        <sz val="10"/>
        <color theme="1"/>
        <name val="Calibri"/>
        <scheme val="minor"/>
      </font>
      <fill>
        <patternFill patternType="solid">
          <fgColor indexed="64"/>
          <bgColor theme="0" tint="-4.9989318521683403E-2"/>
        </patternFill>
      </fill>
      <border diagonalUp="0" diagonalDown="0">
        <left style="thin">
          <color theme="0" tint="-4.9989318521683403E-2"/>
        </left>
        <right style="thin">
          <color theme="0" tint="-4.9989318521683403E-2"/>
        </right>
        <top/>
        <bottom/>
        <vertical style="thin">
          <color theme="0" tint="-4.9989318521683403E-2"/>
        </vertical>
        <horizontal/>
      </border>
      <protection locked="1" hidden="1"/>
    </dxf>
    <dxf>
      <protection locked="1" hidden="1"/>
    </dxf>
    <dxf>
      <numFmt numFmtId="0" formatCode="General"/>
      <protection locked="1" hidden="1"/>
    </dxf>
    <dxf>
      <protection locked="1" hidden="1"/>
    </dxf>
    <dxf>
      <numFmt numFmtId="0" formatCode="General"/>
      <protection locked="1" hidden="1"/>
    </dxf>
    <dxf>
      <numFmt numFmtId="0" formatCode="General"/>
      <protection locked="1" hidden="1"/>
    </dxf>
    <dxf>
      <numFmt numFmtId="0" formatCode="General"/>
      <protection locked="1" hidden="1"/>
    </dxf>
    <dxf>
      <protection locked="1" hidden="1"/>
    </dxf>
    <dxf>
      <numFmt numFmtId="0" formatCode="General"/>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numFmt numFmtId="173" formatCode="#,##0\ &quot;GB&quot;"/>
      <protection locked="1" hidden="1"/>
    </dxf>
    <dxf>
      <protection locked="1" hidden="1"/>
    </dxf>
    <dxf>
      <numFmt numFmtId="0" formatCode="General"/>
      <protection locked="1" hidden="1"/>
    </dxf>
    <dxf>
      <alignment horizontal="left" vertical="bottom" textRotation="0" wrapText="0" indent="0" justifyLastLine="0" shrinkToFit="0" readingOrder="0"/>
      <protection locked="1" hidden="1"/>
    </dxf>
    <dxf>
      <numFmt numFmtId="25" formatCode="hh:mm"/>
      <alignment horizontal="left" vertical="bottom" textRotation="0" wrapText="0" indent="0" justifyLastLine="0" shrinkToFit="0" readingOrder="0"/>
      <protection locked="1" hidden="1"/>
    </dxf>
    <dxf>
      <protection locked="1" hidden="1"/>
    </dxf>
    <dxf>
      <numFmt numFmtId="164" formatCode="dddd\,\ dd/mm/"/>
      <protection locked="1" hidden="1"/>
    </dxf>
    <dxf>
      <protection locked="1" hidden="1"/>
    </dxf>
    <dxf>
      <numFmt numFmtId="0" formatCode="General"/>
      <protection locked="1" hidden="1"/>
    </dxf>
    <dxf>
      <protection locked="1" hidden="1"/>
    </dxf>
    <dxf>
      <numFmt numFmtId="0" formatCode="General"/>
      <protection locked="1" hidden="1"/>
    </dxf>
    <dxf>
      <protection locked="1" hidden="1"/>
    </dxf>
    <dxf>
      <protection locked="1" hidden="1"/>
    </dxf>
    <dxf>
      <protection locked="1" hidden="1"/>
    </dxf>
    <dxf>
      <fill>
        <patternFill>
          <bgColor rgb="FFFFC000"/>
        </patternFill>
      </fill>
    </dxf>
    <dxf>
      <font>
        <color theme="0" tint="-4.9989318521683403E-2"/>
      </font>
      <fill>
        <patternFill>
          <bgColor theme="0" tint="-4.9989318521683403E-2"/>
        </patternFill>
      </fill>
      <border>
        <left/>
        <right style="thin">
          <color theme="0" tint="-4.9989318521683403E-2"/>
        </right>
        <top style="thin">
          <color theme="0" tint="-4.9989318521683403E-2"/>
        </top>
        <bottom style="thin">
          <color theme="0" tint="-4.9989318521683403E-2"/>
        </bottom>
      </border>
    </dxf>
    <dxf>
      <font>
        <color rgb="FFFFC000"/>
      </font>
      <fill>
        <patternFill>
          <bgColor rgb="FFFFC000"/>
        </patternFill>
      </fill>
    </dxf>
    <dxf>
      <font>
        <color rgb="FF92D050"/>
      </font>
      <fill>
        <patternFill>
          <bgColor rgb="FF92D050"/>
        </patternFill>
      </fill>
      <border>
        <left style="thin">
          <color rgb="FF0070C0"/>
        </left>
        <right style="thin">
          <color rgb="FF0070C0"/>
        </right>
        <top style="thin">
          <color rgb="FF0070C0"/>
        </top>
        <bottom style="thin">
          <color rgb="FF0070C0"/>
        </bottom>
      </border>
    </dxf>
    <dxf>
      <font>
        <color rgb="FFFFC000"/>
      </font>
      <fill>
        <patternFill>
          <bgColor rgb="FFFFC000"/>
        </patternFill>
      </fill>
    </dxf>
    <dxf>
      <font>
        <color theme="0" tint="-4.9989318521683403E-2"/>
      </font>
      <fill>
        <patternFill>
          <bgColor theme="0" tint="-4.9989318521683403E-2"/>
        </patternFill>
      </fill>
      <border>
        <left style="thin">
          <color theme="0" tint="-4.9989318521683403E-2"/>
        </left>
        <right style="thin">
          <color theme="0" tint="-4.9989318521683403E-2"/>
        </right>
        <top style="thin">
          <color theme="0" tint="-4.9989318521683403E-2"/>
        </top>
        <bottom style="thin">
          <color theme="0" tint="-4.9989318521683403E-2"/>
        </bottom>
      </border>
    </dxf>
    <dxf>
      <numFmt numFmtId="178" formatCode="#,##0.0#\ &quot;GB&quot;"/>
    </dxf>
    <dxf>
      <font>
        <color theme="0" tint="-4.9989318521683403E-2"/>
      </font>
      <fill>
        <patternFill>
          <bgColor theme="0" tint="-4.9989318521683403E-2"/>
        </patternFill>
      </fill>
      <border>
        <left/>
        <right style="thin">
          <color theme="0" tint="-4.9989318521683403E-2"/>
        </right>
        <top style="thin">
          <color theme="0" tint="-4.9989318521683403E-2"/>
        </top>
        <bottom style="thin">
          <color theme="0" tint="-4.9989318521683403E-2"/>
        </bottom>
      </border>
    </dxf>
    <dxf>
      <font>
        <color rgb="FF92D050"/>
      </font>
      <fill>
        <patternFill>
          <bgColor rgb="FF92D050"/>
        </patternFill>
      </fill>
      <border>
        <left style="thin">
          <color rgb="FF0070C0"/>
        </left>
        <right style="thin">
          <color rgb="FF0070C0"/>
        </right>
        <top style="thin">
          <color rgb="FF0070C0"/>
        </top>
        <bottom style="thin">
          <color rgb="FF0070C0"/>
        </bottom>
      </border>
    </dxf>
    <dxf>
      <font>
        <b/>
        <i val="0"/>
        <color theme="3"/>
      </font>
      <fill>
        <gradientFill degree="270">
          <stop position="0">
            <color theme="0"/>
          </stop>
          <stop position="1">
            <color theme="4" tint="0.40000610370189521"/>
          </stop>
        </gradientFill>
      </fill>
    </dxf>
    <dxf>
      <font>
        <b/>
        <i val="0"/>
        <color rgb="FF00B050"/>
      </font>
      <fill>
        <gradientFill degree="270">
          <stop position="0">
            <color theme="0"/>
          </stop>
          <stop position="1">
            <color rgb="FF92D050"/>
          </stop>
        </gradientFill>
      </fill>
      <border>
        <top style="thin">
          <color auto="1"/>
        </top>
      </border>
    </dxf>
    <dxf>
      <font>
        <b/>
        <i val="0"/>
      </font>
      <fill>
        <gradientFill degree="90">
          <stop position="0">
            <color theme="0"/>
          </stop>
          <stop position="1">
            <color theme="7" tint="-0.25098422193060094"/>
          </stop>
        </gradientFill>
      </fill>
    </dxf>
    <dxf>
      <font>
        <strike/>
        <color theme="0" tint="-0.24994659260841701"/>
      </font>
    </dxf>
    <dxf>
      <numFmt numFmtId="169" formatCode="dddd"/>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1" defaultTableStyle="TableStyleMedium2" defaultPivotStyle="PivotStyleLight16">
    <tableStyle name="MySqlDefault"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pin" dx="22" fmlaLink="$C$25" max="30" page="10" val="3"/>
</file>

<file path=xl/ctrlProps/ctrlProp2.xml><?xml version="1.0" encoding="utf-8"?>
<formControlPr xmlns="http://schemas.microsoft.com/office/spreadsheetml/2009/9/main" objectType="Spin" dx="22" fmlaLink="$C$20" max="90" min="1" page="10" val="1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495300</xdr:colOff>
          <xdr:row>24</xdr:row>
          <xdr:rowOff>9525</xdr:rowOff>
        </xdr:from>
        <xdr:to>
          <xdr:col>3</xdr:col>
          <xdr:colOff>752475</xdr:colOff>
          <xdr:row>25</xdr:row>
          <xdr:rowOff>180975</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495300</xdr:colOff>
          <xdr:row>19</xdr:row>
          <xdr:rowOff>9525</xdr:rowOff>
        </xdr:from>
        <xdr:to>
          <xdr:col>3</xdr:col>
          <xdr:colOff>752475</xdr:colOff>
          <xdr:row>20</xdr:row>
          <xdr:rowOff>180975</xdr:rowOff>
        </xdr:to>
        <xdr:sp macro="" textlink="">
          <xdr:nvSpPr>
            <xdr:cNvPr id="1033" name="Spinner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ackupmodesettings" displayName="backupmodesettings" ref="B3:J8" totalsRowShown="0" headerRowDxfId="88" dataDxfId="87">
  <autoFilter ref="B3:J8" xr:uid="{00000000-0009-0000-0100-000001000000}">
    <filterColumn colId="0" hiddenButton="1"/>
    <filterColumn colId="1" hiddenButton="1"/>
    <filterColumn colId="2" hiddenButton="1"/>
    <filterColumn colId="3" hiddenButton="1"/>
    <filterColumn colId="4" hiddenButton="1"/>
    <filterColumn colId="5" hiddenButton="1"/>
    <filterColumn colId="7" hiddenButton="1"/>
  </autoFilter>
  <tableColumns count="9">
    <tableColumn id="1" xr3:uid="{00000000-0010-0000-0000-000001000000}" name="Backup Mode" dataDxfId="86"/>
    <tableColumn id="2" xr3:uid="{00000000-0010-0000-0000-000002000000}" name="first is full" dataDxfId="85"/>
    <tableColumn id="3" xr3:uid="{00000000-0010-0000-0000-000003000000}" name="last is full" dataDxfId="84"/>
    <tableColumn id="4" xr3:uid="{00000000-0010-0000-0000-000004000000}" name="synthetic" dataDxfId="83"/>
    <tableColumn id="5" xr3:uid="{00000000-0010-0000-0000-000005000000}" name="transform" dataDxfId="82"/>
    <tableColumn id="6" xr3:uid="{00000000-0010-0000-0000-000006000000}" name="active" dataDxfId="81"/>
    <tableColumn id="8" xr3:uid="{00000000-0010-0000-0000-000008000000}" name="incremental" dataDxfId="80"/>
    <tableColumn id="7" xr3:uid="{00000000-0010-0000-0000-000007000000}" name="workspace" dataDxfId="79"/>
    <tableColumn id="9" xr3:uid="{00000000-0010-0000-0000-000009000000}" name="description" dataDxfId="7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days" displayName="days" ref="B14:B21" totalsRowShown="0">
  <autoFilter ref="B14:B21" xr:uid="{00000000-0009-0000-0100-000006000000}">
    <filterColumn colId="0" hiddenButton="1"/>
  </autoFilter>
  <tableColumns count="1">
    <tableColumn id="1" xr3:uid="{00000000-0010-0000-0100-000001000000}" name="Days" dataDxfId="7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monthlytypes" displayName="monthlytypes" ref="D14:D16" totalsRowShown="0">
  <autoFilter ref="D14:D16" xr:uid="{00000000-0009-0000-0100-000007000000}"/>
  <tableColumns count="1">
    <tableColumn id="1" xr3:uid="{00000000-0010-0000-0200-000001000000}" name="monthlytyp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pointtable" displayName="pointtable" ref="H7:W109" headerRowDxfId="63" dataDxfId="62" totalsRowDxfId="61">
  <autoFilter ref="H7:W109"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300-000001000000}" name="Nr" totalsRowLabel="Ergebnis" dataDxfId="60" totalsRowDxfId="59">
      <calculatedColumnFormula>IF(H7="Nr",1,IF(H7&lt;(retentionpoints+offset),H7+1,""))</calculatedColumnFormula>
    </tableColumn>
    <tableColumn id="7" xr3:uid="{00000000-0010-0000-0300-000007000000}" name="Point" dataDxfId="58" totalsRowDxfId="57">
      <calculatedColumnFormula>IF(pointtable[[#This Row],[Nr]]="","",IF(retentionpoints+offset-pointtable[[#This Row],[Nr]]+1&gt;retentionpoints,IF(OR(I9="",pointtable[[#This Row],[needed]]="",backupmode="Forever Incremental"),"",retentionpoints&amp;" +"&amp;(offset-pointtable[[#This Row],[Nr]]+1)),retentionpoints+offset-pointtable[[#This Row],[Nr]]+1))</calculatedColumnFormula>
    </tableColumn>
    <tableColumn id="2" xr3:uid="{00000000-0010-0000-0300-000002000000}" name="Day" dataDxfId="56" totalsRowDxfId="55">
      <calculatedColumnFormula>IF(pointtable[[#This Row],[Nr]]=1,startdate,IF(pointtable[[#This Row],[Nr]]="","",IF(ROUNDDOWN(pointtable[[#This Row],[Time]],0)=ROUNDDOWN(K7,0),"",pointtable[[#This Row],[Time]])))</calculatedColumnFormula>
    </tableColumn>
    <tableColumn id="3" xr3:uid="{00000000-0010-0000-0300-000003000000}" name="Time" dataDxfId="54" totalsRowDxfId="53">
      <calculatedColumnFormula>IF(pointtable[[#This Row],[Nr]]=1,startdate,IF(H8="","",K7+(run_every/24)+MATCH(1,OFFSET(schedule[[#All],[run on]],WEEKDAY(K7+(run_every/24)),0,8-WEEKDAY(K7+(run_every/24))),0)-1))</calculatedColumnFormula>
    </tableColumn>
    <tableColumn id="4" xr3:uid="{00000000-0010-0000-0300-000004000000}" name="Type" dataDxfId="52" totalsRowDxfId="51">
      <calculatedColumnFormula>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calculatedColumnFormula>
    </tableColumn>
    <tableColumn id="6" xr3:uid="{00000000-0010-0000-0300-000006000000}" name="size" totalsRowFunction="sum" dataDxfId="50" totalsRowDxfId="49">
      <calculatedColumnFormula>IF(pointtable[[#This Row],[Point]]="","",IF(OR(pointtable[[#This Row],[transform]],pointtable[[#This Row],[reverseincremental]],pointtable[[#This Row],[incremental]]),size_incremental,IF(OR(pointtable[[#This Row],[activefull]],pointtable[[#This Row],[syntheticfull]],pointtable[[#This Row],[foreverincremental]],pointtable[[#This Row],[reversefull]]),size_full,"")))</calculatedColumnFormula>
    </tableColumn>
    <tableColumn id="13" xr3:uid="{00000000-0010-0000-0300-00000D000000}" name="activefull" dataDxfId="48" totalsRowDxfId="47">
      <calculatedColumnFormula>IF(AND(pointtable[[#This Row],[Nr]]=1),
  TRUE,
  IF(AND(pointtable[[#This Row],[Nr]]&lt;&gt;"",pointtable[[#This Row],[Day]]&lt;&gt;""),
    IF(OR(VLOOKUP(WEEKDAY(pointtable[[#This Row],[Day]]),schedule[#All],3,FALSE)*activeallowed,IFERROR(VLOOKUP(ROUNDDOWN(pointtable[[#This Row],[Day]],0),monatsauswahl[[Datum]:[active2]],2,FALSE)*activeallowed,FALSE)),TRUE,FALSE),FALSE
))</calculatedColumnFormula>
    </tableColumn>
    <tableColumn id="12" xr3:uid="{00000000-0010-0000-0300-00000C000000}" name="syntheticfull" dataDxfId="46" totalsRowDxfId="45">
      <calculatedColumnFormula xml:space="preserve">  IF(AND(pointtable[[#This Row],[Nr]]&lt;&gt;"",pointtable[[#This Row],[Day]]&lt;&gt;"",pointtable[[#This Row],[Nr]]&lt;&gt;1,pointtable[[#This Row],[activefull]]=FALSE),
    IF(VLOOKUP(WEEKDAY(pointtable[[#This Row],[Day]]),schedule[#All],4,FALSE)*syntheticallowed,TRUE,FALSE),FALSE
)</calculatedColumnFormula>
    </tableColumn>
    <tableColumn id="16" xr3:uid="{00000000-0010-0000-0300-000010000000}" name="foreverincremental" dataDxfId="44" totalsRowDxfId="43">
      <calculatedColumnFormula>IF(AND(pointtable[[#This Row],[Nr]]&lt;&gt;"",pointtable[[#This Row],[Nr]]&lt;&gt;1,backupmode="Forever Incremental",offset+1=pointtable[[#This Row],[Nr]]),TRUE,FALSE)</calculatedColumnFormula>
    </tableColumn>
    <tableColumn id="11" xr3:uid="{00000000-0010-0000-0300-00000B000000}" name="incremental" dataDxfId="42" totalsRowDxfId="41">
      <calculatedColumnFormula>IF(AND(pointtable[[#This Row],[Nr]]&lt;&gt;"",pointtable[[#This Row],[Nr]]&lt;&gt;1,pointtable[[#This Row],[foreverincremental]]=FALSE,pointtable[[#This Row],[activefull]]=FALSE,pointtable[[#This Row],[syntheticfull]]=FALSE,VLOOKUP(backupmode,backupmodesettings[#All],7,FALSE)),TRUE,FALSE)</calculatedColumnFormula>
    </tableColumn>
    <tableColumn id="14" xr3:uid="{00000000-0010-0000-0300-00000E000000}" name="reverseincremental" dataDxfId="40" totalsRowDxfId="39">
      <calculatedColumnFormula>IF(AND(pointtable[[#This Row],[Nr]]&lt;&gt;"",N9=FALSE,VLOOKUP(backupmode,backupmodesettings[#All],3,FALSE),pointtable[[#This Row],[Nr]]&lt;&gt;retentionpoints+offset),TRUE,FALSE)</calculatedColumnFormula>
    </tableColumn>
    <tableColumn id="15" xr3:uid="{00000000-0010-0000-0300-00000F000000}" name="reversefull" dataDxfId="38" totalsRowDxfId="37">
      <calculatedColumnFormula>IF(AND(pointtable[[#This Row],[Nr]]&lt;&gt;"",pointtable[[#This Row],[Nr]]&lt;&gt;1,VLOOKUP(backupmode,backupmodesettings[#All],3,FALSE)),
  IF(OR(pointtable[[#This Row],[Nr]]=retentionpoints+offset,N9),TRUE,FALSE))</calculatedColumnFormula>
    </tableColumn>
    <tableColumn id="5" xr3:uid="{00000000-0010-0000-0300-000005000000}" name="needed" dataDxfId="36" totalsRowDxfId="35">
      <calculatedColumnFormula>IF(Q9,1,"")</calculatedColumnFormula>
    </tableColumn>
    <tableColumn id="8" xr3:uid="{00000000-0010-0000-0300-000008000000}" name="before_active" dataDxfId="34" totalsRowDxfId="33">
      <calculatedColumnFormula>MATCH(TRUE,OFFSET(pointtable[activefull],pointtable[[#This Row],[Nr]],0,101-pointtable[[#This Row],[Nr]]),0)</calculatedColumnFormula>
    </tableColumn>
    <tableColumn id="9" xr3:uid="{00000000-0010-0000-0300-000009000000}" name="before_synth" dataDxfId="32" totalsRowDxfId="31">
      <calculatedColumnFormula>MATCH(TRUE,OFFSET(pointtable[syntheticfull],pointtable[[#This Row],[Nr]],0,101-pointtable[[#This Row],[Nr]]),0)</calculatedColumnFormula>
    </tableColumn>
    <tableColumn id="10" xr3:uid="{00000000-0010-0000-0300-00000A000000}" name="transform" dataDxfId="30" totalsRowDxfId="29">
      <calculatedColumnFormula>IF(AND(pointtable[[#This Row],[Nr]]&lt;&gt;"",VLOOKUP(backupmode,backupmodesettings[#All],5,FALSE)),IF(ISNA(pointtable[[#This Row],[before_synth]]),
    FALSE,
    IF(AND(NOT(ISNA(pointtable[[#This Row],[before_active]])),pointtable[[#This Row],[before_synth]]&gt;0),
        pointtable[[#This Row],[before_synth]]&lt;pointtable[[#This Row],[before_active]],
        TRUE
)))</calculatedColumnFormula>
    </tableColumn>
  </tableColumns>
  <tableStyleInfo name="TableStyleLight6"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schedule" displayName="schedule" ref="B37:E44" totalsRowShown="0" headerRowDxfId="28" dataDxfId="27">
  <autoFilter ref="B37:E44" xr:uid="{00000000-0009-0000-0100-000004000000}">
    <filterColumn colId="0" hiddenButton="1"/>
    <filterColumn colId="1" hiddenButton="1"/>
    <filterColumn colId="2" hiddenButton="1"/>
    <filterColumn colId="3" hiddenButton="1"/>
  </autoFilter>
  <tableColumns count="4">
    <tableColumn id="1" xr3:uid="{00000000-0010-0000-0400-000001000000}" name="Day" dataDxfId="26"/>
    <tableColumn id="4" xr3:uid="{00000000-0010-0000-0400-000004000000}" name="run on" dataDxfId="25"/>
    <tableColumn id="2" xr3:uid="{00000000-0010-0000-0400-000002000000}" name="Active" dataDxfId="24"/>
    <tableColumn id="3" xr3:uid="{00000000-0010-0000-0400-000003000000}" name="Synthetic" dataDxfId="23"/>
  </tableColumns>
  <tableStyleInfo name="TableStyleLight16"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monatsauswahl" displayName="monatsauswahl" ref="B51:E62" headerRowCount="0" totalsRowShown="0" headerRowDxfId="22" dataDxfId="21">
  <tableColumns count="4">
    <tableColumn id="1" xr3:uid="{00000000-0010-0000-0500-000001000000}" name="Month" dataDxfId="20"/>
    <tableColumn id="2" xr3:uid="{00000000-0010-0000-0500-000002000000}" name="Active" dataDxfId="19"/>
    <tableColumn id="3" xr3:uid="{00000000-0010-0000-0500-000003000000}" name="Datum" headerRowDxfId="18" dataDxfId="17">
      <calculatedColumnFormula>IF(monthlytype="last",
  DATE(YEAR(startdate),MONTH(monatsauswahl[[#This Row],[Month]])+1,1)-WEEKDAY(DATE(YEAR(startdate),MONTH(monatsauswahl[[#This Row],[Month]])+1,1)-monthlyday),
  DATE(YEAR(startdate),MONTH(monatsauswahl[[#This Row],[Month]]),1+(monthlyday-WEEKDAY(DATE(YEAR(startdate),MONTH(monatsauswahl[[#This Row],[Month]]),1))))
)</calculatedColumnFormula>
    </tableColumn>
    <tableColumn id="4" xr3:uid="{00000000-0010-0000-0500-000004000000}" name="active2" dataDxfId="16">
      <calculatedColumnFormula>monatsauswahl[[#This Row],[Active]]</calculatedColumnFormula>
    </tableColumn>
  </tableColumns>
  <tableStyleInfo name="TableStyleMedium2" showFirstColumn="1"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6000000}" name="Tabelle2" displayName="Tabelle2" ref="Y13:Z15" headerRowCount="0" totalsRowCount="1" headerRowDxfId="15" dataDxfId="14" totalsRowDxfId="13">
  <tableColumns count="2">
    <tableColumn id="1" xr3:uid="{00000000-0010-0000-0600-000001000000}" name="Spalte1" totalsRowLabel="space needed" dataDxfId="12" totalsRowDxfId="11"/>
    <tableColumn id="2" xr3:uid="{00000000-0010-0000-0600-000002000000}" name="Spalte2" totalsRowFunction="sum" headerRowDxfId="10" dataDxfId="9" totalsRowDxfId="8">
      <calculatedColumnFormula>D30</calculatedColumnFormula>
    </tableColumn>
  </tableColumns>
  <tableStyleInfo name="TableStyleMedium2" showFirstColumn="1"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elle8" displayName="Tabelle8" ref="AD7:AI109" totalsRowShown="0" headerRowDxfId="7" dataDxfId="6">
  <autoFilter ref="AD7:AI109" xr:uid="{00000000-0009-0000-0100-000008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700-000001000000}" name="Source" dataDxfId="5">
      <calculatedColumnFormula>IF(pointtable[[#This Row],[Nr]]&lt;&gt;"",IF(pointtable[[#This Row],[activefull]],size_original-8,size_original*Change_Rate),"")</calculatedColumnFormula>
    </tableColumn>
    <tableColumn id="2" xr3:uid="{00000000-0010-0000-0700-000002000000}" name="Proxy" dataDxfId="4"/>
    <tableColumn id="3" xr3:uid="{00000000-0010-0000-0700-000003000000}" name="LAN" dataDxfId="3">
      <calculatedColumnFormula>IF(pointtable[[#This Row],[Nr]]&lt;&gt;"",IF(pointtable[[#This Row],[activefull]],size_full,size_incremental),"")</calculatedColumnFormula>
    </tableColumn>
    <tableColumn id="4" xr3:uid="{00000000-0010-0000-0700-000004000000}" name="&quot;Repository&quot;" dataDxfId="2"/>
    <tableColumn id="5" xr3:uid="{00000000-0010-0000-0700-000005000000}" name="Backupstorage" dataDxfId="1"/>
    <tableColumn id="6" xr3:uid="{00000000-0010-0000-0700-000006000000}" name="!" dataDxfId="0"/>
  </tableColumns>
  <tableStyleInfo showFirstColumn="0" showLastColumn="0" showRowStripes="1" showColumnStripes="0"/>
</table>
</file>

<file path=xl/theme/theme1.xml><?xml version="1.0" encoding="utf-8"?>
<a:theme xmlns:a="http://schemas.openxmlformats.org/drawingml/2006/main" name="Office Theme">
  <a:themeElements>
    <a:clrScheme name="IT sure">
      <a:dk1>
        <a:sysClr val="windowText" lastClr="000000"/>
      </a:dk1>
      <a:lt1>
        <a:sysClr val="window" lastClr="FFFFFF"/>
      </a:lt1>
      <a:dk2>
        <a:srgbClr val="44546A"/>
      </a:dk2>
      <a:lt2>
        <a:srgbClr val="E7E6E6"/>
      </a:lt2>
      <a:accent1>
        <a:srgbClr val="034A90"/>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vmlDrawing" Target="../drawings/vmlDrawing1.v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ctrlProp" Target="../ctrlProps/ctrlProp2.xml"/><Relationship Id="rId10" Type="http://schemas.openxmlformats.org/officeDocument/2006/relationships/table" Target="../tables/table8.xml"/><Relationship Id="rId4" Type="http://schemas.openxmlformats.org/officeDocument/2006/relationships/ctrlProp" Target="../ctrlProps/ctrlProp1.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codeName="Tabelle3"/>
  <dimension ref="B3:J21"/>
  <sheetViews>
    <sheetView workbookViewId="0">
      <selection activeCell="F8" sqref="F8"/>
    </sheetView>
  </sheetViews>
  <sheetFormatPr baseColWidth="10" defaultRowHeight="15" x14ac:dyDescent="0.25"/>
  <cols>
    <col min="2" max="2" width="39.85546875" customWidth="1"/>
    <col min="4" max="4" width="14.5703125" customWidth="1"/>
    <col min="9" max="9" width="14.42578125" customWidth="1"/>
    <col min="10" max="10" width="114.28515625" customWidth="1"/>
  </cols>
  <sheetData>
    <row r="3" spans="2:10" s="59" customFormat="1" x14ac:dyDescent="0.25">
      <c r="B3" s="59" t="s">
        <v>7</v>
      </c>
      <c r="C3" s="59" t="s">
        <v>9</v>
      </c>
      <c r="D3" s="59" t="s">
        <v>10</v>
      </c>
      <c r="E3" s="59" t="s">
        <v>24</v>
      </c>
      <c r="F3" s="59" t="s">
        <v>27</v>
      </c>
      <c r="G3" s="59" t="s">
        <v>33</v>
      </c>
      <c r="H3" s="59" t="s">
        <v>41</v>
      </c>
      <c r="I3" s="59" t="s">
        <v>34</v>
      </c>
      <c r="J3" s="59" t="s">
        <v>70</v>
      </c>
    </row>
    <row r="4" spans="2:10" s="59" customFormat="1" ht="78.75" customHeight="1" x14ac:dyDescent="0.25">
      <c r="B4" s="59" t="s">
        <v>2</v>
      </c>
      <c r="C4" s="59">
        <v>1</v>
      </c>
      <c r="G4" s="59">
        <v>1</v>
      </c>
      <c r="H4" s="59">
        <v>1</v>
      </c>
      <c r="I4" s="60">
        <v>1</v>
      </c>
      <c r="J4" s="61" t="s">
        <v>72</v>
      </c>
    </row>
    <row r="5" spans="2:10" s="59" customFormat="1" ht="78.75" customHeight="1" x14ac:dyDescent="0.25">
      <c r="B5" s="59" t="s">
        <v>3</v>
      </c>
      <c r="C5" s="59">
        <v>1</v>
      </c>
      <c r="E5" s="59">
        <v>1</v>
      </c>
      <c r="G5" s="59">
        <v>1</v>
      </c>
      <c r="H5" s="59">
        <v>1</v>
      </c>
      <c r="I5" s="60">
        <v>1</v>
      </c>
      <c r="J5" s="61" t="s">
        <v>73</v>
      </c>
    </row>
    <row r="6" spans="2:10" s="59" customFormat="1" ht="78.75" customHeight="1" x14ac:dyDescent="0.25">
      <c r="B6" s="59" t="s">
        <v>4</v>
      </c>
      <c r="E6" s="59">
        <v>1</v>
      </c>
      <c r="F6" s="59">
        <v>1</v>
      </c>
      <c r="G6" s="59">
        <v>1</v>
      </c>
      <c r="H6" s="59">
        <v>1</v>
      </c>
      <c r="I6" s="60">
        <v>1</v>
      </c>
      <c r="J6" s="61" t="s">
        <v>74</v>
      </c>
    </row>
    <row r="7" spans="2:10" s="59" customFormat="1" ht="78.75" customHeight="1" x14ac:dyDescent="0.25">
      <c r="B7" s="59" t="s">
        <v>5</v>
      </c>
      <c r="C7" s="59">
        <v>1</v>
      </c>
      <c r="H7" s="59">
        <v>1</v>
      </c>
      <c r="J7" s="61" t="s">
        <v>71</v>
      </c>
    </row>
    <row r="8" spans="2:10" s="59" customFormat="1" ht="78.75" customHeight="1" x14ac:dyDescent="0.25">
      <c r="B8" s="59" t="s">
        <v>6</v>
      </c>
      <c r="D8" s="59">
        <v>1</v>
      </c>
      <c r="G8" s="59">
        <v>1</v>
      </c>
      <c r="J8" s="61" t="s">
        <v>75</v>
      </c>
    </row>
    <row r="14" spans="2:10" x14ac:dyDescent="0.25">
      <c r="B14" t="s">
        <v>32</v>
      </c>
      <c r="D14" t="s">
        <v>37</v>
      </c>
    </row>
    <row r="15" spans="2:10" x14ac:dyDescent="0.25">
      <c r="B15" s="1">
        <v>1</v>
      </c>
      <c r="D15" t="s">
        <v>35</v>
      </c>
    </row>
    <row r="16" spans="2:10" x14ac:dyDescent="0.25">
      <c r="B16" s="1">
        <v>2</v>
      </c>
      <c r="D16" t="s">
        <v>36</v>
      </c>
    </row>
    <row r="17" spans="2:2" x14ac:dyDescent="0.25">
      <c r="B17" s="1">
        <v>3</v>
      </c>
    </row>
    <row r="18" spans="2:2" x14ac:dyDescent="0.25">
      <c r="B18" s="1">
        <v>4</v>
      </c>
    </row>
    <row r="19" spans="2:2" x14ac:dyDescent="0.25">
      <c r="B19" s="1">
        <v>5</v>
      </c>
    </row>
    <row r="20" spans="2:2" x14ac:dyDescent="0.25">
      <c r="B20" s="1">
        <v>6</v>
      </c>
    </row>
    <row r="21" spans="2:2" x14ac:dyDescent="0.25">
      <c r="B21" s="1">
        <v>7</v>
      </c>
    </row>
  </sheetData>
  <sheetProtection algorithmName="SHA-512" hashValue="7UUyxlIGzEIoD7KFToqXyE0mAuFlGvIQTVh1dZUo/qxqmUiXknPcRDynLW8zqIYxV0Lu5srcDALjmuCm6wK9PQ==" saltValue="V+VpaKOJgtgylIUUYQnrlw==" spinCount="100000" sheet="1" objects="1" scenarios="1" selectLockedCells="1" selectUnlockedCells="1"/>
  <pageMargins left="0.7" right="0.7" top="0.78740157499999996" bottom="0.78740157499999996"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tabColor rgb="FF92D050"/>
    <pageSetUpPr fitToPage="1"/>
  </sheetPr>
  <dimension ref="A1:AM158"/>
  <sheetViews>
    <sheetView showGridLines="0" showRowColHeaders="0" tabSelected="1" workbookViewId="0">
      <pane ySplit="7" topLeftCell="A8" activePane="bottomLeft" state="frozen"/>
      <selection pane="bottomLeft" activeCell="K4" sqref="K4:M4"/>
    </sheetView>
  </sheetViews>
  <sheetFormatPr baseColWidth="10" defaultRowHeight="15" x14ac:dyDescent="0.25"/>
  <cols>
    <col min="1" max="1" width="4.7109375" style="13" customWidth="1"/>
    <col min="2" max="2" width="17.85546875" style="4" customWidth="1"/>
    <col min="3" max="3" width="11.42578125" style="4"/>
    <col min="4" max="4" width="11.42578125" style="4" customWidth="1"/>
    <col min="5" max="5" width="11.42578125" style="4"/>
    <col min="6" max="6" width="3.5703125" style="13" customWidth="1"/>
    <col min="7" max="7" width="1.28515625" style="4" customWidth="1"/>
    <col min="8" max="8" width="5.5703125" style="4" customWidth="1"/>
    <col min="9" max="9" width="7.7109375" style="4" customWidth="1"/>
    <col min="10" max="10" width="18.7109375" style="4" customWidth="1"/>
    <col min="11" max="11" width="7.85546875" style="5" customWidth="1"/>
    <col min="12" max="12" width="31.5703125" style="4" customWidth="1"/>
    <col min="13" max="13" width="12.5703125" style="4" customWidth="1"/>
    <col min="14" max="14" width="9.28515625" style="4" hidden="1" customWidth="1"/>
    <col min="15" max="15" width="12.140625" style="4" hidden="1" customWidth="1"/>
    <col min="16" max="16" width="15.42578125" style="4" hidden="1" customWidth="1"/>
    <col min="17" max="17" width="11.7109375" style="4" hidden="1" customWidth="1"/>
    <col min="18" max="18" width="15.42578125" style="4" hidden="1" customWidth="1"/>
    <col min="19" max="19" width="10.7109375" style="4" hidden="1" customWidth="1"/>
    <col min="20" max="20" width="7.85546875" style="4" hidden="1" customWidth="1"/>
    <col min="21" max="21" width="13.28515625" style="8" hidden="1" customWidth="1"/>
    <col min="22" max="22" width="12.85546875" style="4" hidden="1" customWidth="1"/>
    <col min="23" max="23" width="9.7109375" style="4" hidden="1" customWidth="1"/>
    <col min="24" max="24" width="2.42578125" style="4" customWidth="1"/>
    <col min="25" max="25" width="13.85546875" style="4" customWidth="1"/>
    <col min="26" max="26" width="12" style="4" customWidth="1"/>
    <col min="27" max="27" width="1.42578125" style="4" customWidth="1"/>
    <col min="28" max="28" width="8.5703125" style="13" customWidth="1"/>
    <col min="29" max="29" width="1.28515625" style="13" customWidth="1"/>
    <col min="30" max="30" width="13.140625" style="13" customWidth="1"/>
    <col min="31" max="31" width="11.42578125" style="13"/>
    <col min="32" max="32" width="13.140625" style="13" customWidth="1"/>
    <col min="33" max="33" width="13.5703125" style="13" customWidth="1"/>
    <col min="34" max="34" width="16.5703125" style="13" customWidth="1"/>
    <col min="35" max="35" width="11.42578125" style="13"/>
    <col min="36" max="36" width="1.5703125" style="13" customWidth="1"/>
    <col min="37" max="37" width="62.42578125" style="13" customWidth="1"/>
    <col min="38" max="39" width="11.42578125" style="13"/>
    <col min="40" max="16384" width="11.42578125" style="4"/>
  </cols>
  <sheetData>
    <row r="1" spans="1:39" s="40" customFormat="1" x14ac:dyDescent="0.25">
      <c r="K1" s="43"/>
      <c r="U1" s="44"/>
    </row>
    <row r="2" spans="1:39" ht="8.25" customHeight="1" x14ac:dyDescent="0.25">
      <c r="A2" s="40"/>
      <c r="B2" s="89" t="s">
        <v>25</v>
      </c>
      <c r="C2" s="89"/>
      <c r="D2" s="89"/>
      <c r="E2" s="40"/>
      <c r="F2" s="40"/>
      <c r="Y2" s="5"/>
      <c r="Z2" s="8"/>
      <c r="AA2" s="10"/>
      <c r="AB2" s="40"/>
      <c r="AC2" s="45"/>
      <c r="AD2" s="46"/>
      <c r="AE2" s="46"/>
      <c r="AF2" s="46"/>
      <c r="AG2" s="46"/>
      <c r="AH2" s="46"/>
      <c r="AI2" s="46"/>
      <c r="AJ2" s="47"/>
      <c r="AK2" s="40"/>
      <c r="AL2" s="40"/>
      <c r="AM2" s="40"/>
    </row>
    <row r="3" spans="1:39" ht="8.25" customHeight="1" x14ac:dyDescent="0.25">
      <c r="A3" s="40"/>
      <c r="B3" s="89"/>
      <c r="C3" s="89"/>
      <c r="D3" s="89"/>
      <c r="E3" s="40"/>
      <c r="F3" s="40"/>
      <c r="H3" s="26"/>
      <c r="I3" s="26"/>
      <c r="J3" s="26"/>
      <c r="K3" s="27"/>
      <c r="L3" s="26"/>
      <c r="M3" s="26"/>
      <c r="N3" s="26"/>
      <c r="O3" s="26"/>
      <c r="P3" s="26"/>
      <c r="Q3" s="26"/>
      <c r="R3" s="26"/>
      <c r="S3" s="26"/>
      <c r="T3" s="26"/>
      <c r="U3" s="28"/>
      <c r="V3" s="26"/>
      <c r="W3" s="26"/>
      <c r="X3" s="26"/>
      <c r="Y3" s="27"/>
      <c r="Z3" s="28"/>
      <c r="AA3" s="10"/>
      <c r="AB3" s="40"/>
      <c r="AC3" s="48"/>
      <c r="AD3" s="49"/>
      <c r="AE3" s="49"/>
      <c r="AF3" s="49"/>
      <c r="AG3" s="49"/>
      <c r="AH3" s="49"/>
      <c r="AI3" s="49"/>
      <c r="AJ3" s="50"/>
      <c r="AK3" s="40"/>
      <c r="AL3" s="40"/>
      <c r="AM3" s="40"/>
    </row>
    <row r="4" spans="1:39" ht="19.5" customHeight="1" x14ac:dyDescent="0.25">
      <c r="A4" s="40"/>
      <c r="B4" s="89"/>
      <c r="C4" s="89"/>
      <c r="D4" s="89"/>
      <c r="E4" s="40"/>
      <c r="F4" s="40"/>
      <c r="H4" s="26"/>
      <c r="I4" s="29" t="s">
        <v>46</v>
      </c>
      <c r="J4" s="26"/>
      <c r="K4" s="71" t="s">
        <v>5</v>
      </c>
      <c r="L4" s="72"/>
      <c r="M4" s="73"/>
      <c r="N4" s="26"/>
      <c r="O4" s="26"/>
      <c r="P4" s="26"/>
      <c r="Q4" s="26"/>
      <c r="R4" s="26"/>
      <c r="S4" s="26"/>
      <c r="T4" s="26"/>
      <c r="U4" s="28"/>
      <c r="V4" s="26"/>
      <c r="W4" s="26"/>
      <c r="X4" s="26"/>
      <c r="Y4" s="27"/>
      <c r="Z4" s="28"/>
      <c r="AA4" s="10"/>
      <c r="AB4" s="40"/>
      <c r="AC4" s="48"/>
      <c r="AD4" s="70" t="s">
        <v>57</v>
      </c>
      <c r="AE4" s="70"/>
      <c r="AF4" s="70"/>
      <c r="AG4" s="70"/>
      <c r="AH4" s="70"/>
      <c r="AI4" s="70"/>
      <c r="AJ4" s="50"/>
      <c r="AK4" s="40"/>
      <c r="AL4" s="40"/>
      <c r="AM4" s="40"/>
    </row>
    <row r="5" spans="1:39" ht="6" customHeight="1" x14ac:dyDescent="0.3">
      <c r="A5" s="40"/>
      <c r="B5" s="41"/>
      <c r="C5" s="41"/>
      <c r="D5" s="41"/>
      <c r="E5" s="40"/>
      <c r="F5" s="40"/>
      <c r="H5" s="26"/>
      <c r="I5" s="26"/>
      <c r="J5" s="26"/>
      <c r="K5" s="30"/>
      <c r="L5" s="30"/>
      <c r="M5" s="26"/>
      <c r="N5" s="26"/>
      <c r="O5" s="26"/>
      <c r="P5" s="26"/>
      <c r="Q5" s="26"/>
      <c r="R5" s="26"/>
      <c r="S5" s="26"/>
      <c r="T5" s="26"/>
      <c r="U5" s="28"/>
      <c r="V5" s="26"/>
      <c r="W5" s="26"/>
      <c r="X5" s="26"/>
      <c r="Y5" s="27"/>
      <c r="Z5" s="28"/>
      <c r="AA5" s="10"/>
      <c r="AB5" s="40"/>
      <c r="AC5" s="48"/>
      <c r="AD5" s="49"/>
      <c r="AE5" s="49"/>
      <c r="AF5" s="74" t="s">
        <v>62</v>
      </c>
      <c r="AG5" s="49"/>
      <c r="AH5" s="49"/>
      <c r="AI5" s="49"/>
      <c r="AJ5" s="50"/>
      <c r="AK5" s="40"/>
      <c r="AL5" s="40"/>
      <c r="AM5" s="40"/>
    </row>
    <row r="6" spans="1:39" ht="19.5" customHeight="1" x14ac:dyDescent="0.25">
      <c r="A6" s="40"/>
      <c r="B6" s="42" t="s">
        <v>26</v>
      </c>
      <c r="C6" s="40"/>
      <c r="D6" s="40"/>
      <c r="E6" s="40"/>
      <c r="F6" s="40"/>
      <c r="Y6" s="5"/>
      <c r="Z6" s="8"/>
      <c r="AA6" s="10"/>
      <c r="AB6" s="40"/>
      <c r="AC6" s="48"/>
      <c r="AD6" s="35" t="s">
        <v>64</v>
      </c>
      <c r="AE6" s="35" t="s">
        <v>66</v>
      </c>
      <c r="AF6" s="74"/>
      <c r="AG6" s="35" t="s">
        <v>67</v>
      </c>
      <c r="AH6" s="35" t="s">
        <v>65</v>
      </c>
      <c r="AI6" s="49"/>
      <c r="AJ6" s="50"/>
      <c r="AK6" s="40"/>
      <c r="AL6" s="40"/>
      <c r="AM6" s="40"/>
    </row>
    <row r="7" spans="1:39" ht="15.75" thickBot="1" x14ac:dyDescent="0.3">
      <c r="A7" s="40"/>
      <c r="B7" s="40"/>
      <c r="C7" s="40"/>
      <c r="D7" s="40"/>
      <c r="E7" s="40"/>
      <c r="F7" s="40"/>
      <c r="H7" s="58" t="s">
        <v>15</v>
      </c>
      <c r="I7" s="58" t="s">
        <v>21</v>
      </c>
      <c r="J7" s="58" t="s">
        <v>16</v>
      </c>
      <c r="K7" s="58" t="s">
        <v>17</v>
      </c>
      <c r="L7" s="58" t="s">
        <v>18</v>
      </c>
      <c r="M7" s="58" t="s">
        <v>19</v>
      </c>
      <c r="N7" s="4" t="s">
        <v>39</v>
      </c>
      <c r="O7" s="4" t="s">
        <v>40</v>
      </c>
      <c r="P7" s="4" t="s">
        <v>44</v>
      </c>
      <c r="Q7" s="4" t="s">
        <v>41</v>
      </c>
      <c r="R7" s="4" t="s">
        <v>42</v>
      </c>
      <c r="S7" s="4" t="s">
        <v>43</v>
      </c>
      <c r="T7" s="4" t="s">
        <v>23</v>
      </c>
      <c r="U7" s="8" t="s">
        <v>28</v>
      </c>
      <c r="V7" s="4" t="s">
        <v>29</v>
      </c>
      <c r="W7" s="4" t="s">
        <v>27</v>
      </c>
      <c r="Y7" s="90"/>
      <c r="Z7" s="90"/>
      <c r="AA7" s="10"/>
      <c r="AB7" s="40"/>
      <c r="AC7" s="48"/>
      <c r="AD7" s="35" t="s">
        <v>63</v>
      </c>
      <c r="AE7" s="35" t="s">
        <v>58</v>
      </c>
      <c r="AF7" s="35" t="s">
        <v>60</v>
      </c>
      <c r="AG7" s="35" t="s">
        <v>68</v>
      </c>
      <c r="AH7" s="35" t="s">
        <v>69</v>
      </c>
      <c r="AI7" s="35" t="s">
        <v>61</v>
      </c>
      <c r="AJ7" s="50"/>
      <c r="AK7" s="40"/>
      <c r="AL7" s="40"/>
      <c r="AM7" s="40"/>
    </row>
    <row r="8" spans="1:39" ht="15.75" thickTop="1" x14ac:dyDescent="0.25">
      <c r="B8" s="13"/>
      <c r="C8" s="13"/>
      <c r="D8" s="14"/>
      <c r="E8" s="13"/>
      <c r="H8" s="4">
        <f t="shared" ref="H8:H39" si="0">IF(H7="Nr",1,IF(H7&lt;(retentionpoints+offset),H7+1,""))</f>
        <v>1</v>
      </c>
      <c r="I8" s="4" t="str">
        <f ca="1">IF(pointtable[[#This Row],[Nr]]="","",IF(retentionpoints+offset-pointtable[[#This Row],[Nr]]+1&gt;retentionpoints,IF(OR(I9="",pointtable[[#This Row],[needed]]="",backupmode="Forever Incremental"),"",retentionpoints&amp;" +"&amp;(offset-pointtable[[#This Row],[Nr]]+1)),retentionpoints+offset-pointtable[[#This Row],[Nr]]+1))</f>
        <v/>
      </c>
      <c r="J8" s="6">
        <f>IF(pointtable[[#This Row],[Nr]]=1,startdate,IF(pointtable[[#This Row],[Nr]]="","",IF(ROUNDDOWN(pointtable[[#This Row],[Time]],0)=ROUNDDOWN(K7,0),"",pointtable[[#This Row],[Time]])))</f>
        <v>42779.791666666664</v>
      </c>
      <c r="K8" s="7">
        <f ca="1">IF(pointtable[[#This Row],[Nr]]=1,startdate,IF(H8="","",K7+(run_every/24)+MATCH(1,OFFSET(schedule[[#All],[run on]],WEEKDAY(K7+(run_every/24)),0,8-WEEKDAY(K7+(run_every/24))),0)-1))</f>
        <v>42779.791666666664</v>
      </c>
      <c r="L8"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active full</v>
      </c>
      <c r="M8" s="9" t="str">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 s="9" t="b">
        <f>IF(AND(pointtable[[#This Row],[Nr]]=1),
  TRUE,
  IF(AND(pointtable[[#This Row],[Nr]]&lt;&gt;"",pointtable[[#This Row],[Day]]&lt;&gt;""),
    IF(OR(VLOOKUP(WEEKDAY(pointtable[[#This Row],[Day]]),schedule[#All],3,FALSE)*activeallowed,IFERROR(VLOOKUP(ROUNDDOWN(pointtable[[#This Row],[Day]],0),monatsauswahl[[Datum]:[active2]],2,FALSE)*activeallowed,FALSE)),TRUE,FALSE),FALSE
))</f>
        <v>1</v>
      </c>
      <c r="O8" s="9" t="b">
        <f xml:space="preserve">  IF(AND(pointtable[[#This Row],[Nr]]&lt;&gt;"",pointtable[[#This Row],[Day]]&lt;&gt;"",pointtable[[#This Row],[Nr]]&lt;&gt;1,pointtable[[#This Row],[activefull]]=FALSE),
    IF(VLOOKUP(WEEKDAY(pointtable[[#This Row],[Day]]),schedule[#All],4,FALSE)*syntheticallowed,TRUE,FALSE),FALSE
)</f>
        <v>0</v>
      </c>
      <c r="P8" s="9" t="b">
        <f>IF(AND(pointtable[[#This Row],[Nr]]&lt;&gt;"",pointtable[[#This Row],[Nr]]&lt;&gt;1,backupmode="Forever Incremental",offset+1=pointtable[[#This Row],[Nr]]),TRUE,FALSE)</f>
        <v>0</v>
      </c>
      <c r="Q8" s="9" t="b">
        <f>IF(AND(pointtable[[#This Row],[Nr]]&lt;&gt;"",pointtable[[#This Row],[Nr]]&lt;&gt;1,pointtable[[#This Row],[foreverincremental]]=FALSE,pointtable[[#This Row],[activefull]]=FALSE,pointtable[[#This Row],[syntheticfull]]=FALSE,VLOOKUP(backupmode,backupmodesettings[#All],7,FALSE)),TRUE,FALSE)</f>
        <v>0</v>
      </c>
      <c r="R8" s="9" t="b">
        <f ca="1">IF(AND(pointtable[[#This Row],[Nr]]&lt;&gt;"",N9=FALSE,VLOOKUP(backupmode,backupmodesettings[#All],3,FALSE),pointtable[[#This Row],[Nr]]&lt;&gt;retentionpoints+offset),TRUE,FALSE)</f>
        <v>0</v>
      </c>
      <c r="S8" s="9" t="b">
        <f>IF(AND(pointtable[[#This Row],[Nr]]&lt;&gt;"",pointtable[[#This Row],[Nr]]&lt;&gt;1,VLOOKUP(backupmode,backupmodesettings[#All],3,FALSE)),
  IF(OR(pointtable[[#This Row],[Nr]]=retentionpoints+offset,N9),TRUE,FALSE))</f>
        <v>0</v>
      </c>
      <c r="T8" s="8">
        <f t="shared" ref="T8:T39" ca="1" si="1">IF(Q9,1,"")</f>
        <v>1</v>
      </c>
      <c r="U8" s="8" t="e">
        <f ca="1">MATCH(TRUE,OFFSET(pointtable[activefull],pointtable[[#This Row],[Nr]],0,101-pointtable[[#This Row],[Nr]]),0)</f>
        <v>#N/A</v>
      </c>
      <c r="V8" s="8" t="e">
        <f ca="1">MATCH(TRUE,OFFSET(pointtable[syntheticfull],pointtable[[#This Row],[Nr]],0,101-pointtable[[#This Row],[Nr]]),0)</f>
        <v>#N/A</v>
      </c>
      <c r="W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 s="48"/>
      <c r="AD8" s="51">
        <f>IF(pointtable[[#This Row],[Nr]]&lt;&gt;"",IF(pointtable[[#This Row],[activefull]],size_original-8,size_original*Change_Rate),"")</f>
        <v>2492</v>
      </c>
      <c r="AE8" s="49"/>
      <c r="AF8" s="51">
        <f>IF(pointtable[[#This Row],[Nr]]&lt;&gt;"",IF(pointtable[[#This Row],[activefull]],size_full,size_incremental),"")</f>
        <v>1750</v>
      </c>
      <c r="AG8" s="49"/>
      <c r="AH8" s="49"/>
      <c r="AI8" s="49"/>
      <c r="AJ8" s="50"/>
    </row>
    <row r="9" spans="1:39" x14ac:dyDescent="0.25">
      <c r="B9" s="76" t="s">
        <v>56</v>
      </c>
      <c r="C9" s="76"/>
      <c r="D9" s="76"/>
      <c r="E9" s="76"/>
      <c r="H9" s="4">
        <f t="shared" si="0"/>
        <v>2</v>
      </c>
      <c r="I9" s="4" t="str">
        <f ca="1">IF(pointtable[[#This Row],[Nr]]="","",IF(retentionpoints+offset-pointtable[[#This Row],[Nr]]+1&gt;retentionpoints,IF(OR(I10="",pointtable[[#This Row],[needed]]="",backupmode="Forever Incremental"),"",retentionpoints&amp;" +"&amp;(offset-pointtable[[#This Row],[Nr]]+1)),retentionpoints+offset-pointtable[[#This Row],[Nr]]+1))</f>
        <v/>
      </c>
      <c r="J9" s="6">
        <f ca="1">IF(pointtable[[#This Row],[Nr]]=1,startdate,IF(pointtable[[#This Row],[Nr]]="","",IF(ROUNDDOWN(pointtable[[#This Row],[Time]],0)=ROUNDDOWN(K8,0),"",pointtable[[#This Row],[Time]])))</f>
        <v>42780.791666666664</v>
      </c>
      <c r="K9" s="7">
        <f ca="1">IF(pointtable[[#This Row],[Nr]]=1,startdate,IF(H9="","",K8+(run_every/24)+MATCH(1,OFFSET(schedule[[#All],[run on]],WEEKDAY(K8+(run_every/24)),0,8-WEEKDAY(K8+(run_every/24))),0)-1))</f>
        <v>42780.791666666664</v>
      </c>
      <c r="L9"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9" s="9" t="str">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9" s="9" t="b">
        <f ca="1" xml:space="preserve">  IF(AND(pointtable[[#This Row],[Nr]]&lt;&gt;"",pointtable[[#This Row],[Day]]&lt;&gt;"",pointtable[[#This Row],[Nr]]&lt;&gt;1,pointtable[[#This Row],[activefull]]=FALSE),
    IF(VLOOKUP(WEEKDAY(pointtable[[#This Row],[Day]]),schedule[#All],4,FALSE)*syntheticallowed,TRUE,FALSE),FALSE
)</f>
        <v>0</v>
      </c>
      <c r="P9" s="9" t="b">
        <f>IF(AND(pointtable[[#This Row],[Nr]]&lt;&gt;"",pointtable[[#This Row],[Nr]]&lt;&gt;1,backupmode="Forever Incremental",offset+1=pointtable[[#This Row],[Nr]]),TRUE,FALSE)</f>
        <v>0</v>
      </c>
      <c r="Q9" s="9" t="b">
        <f ca="1">IF(AND(pointtable[[#This Row],[Nr]]&lt;&gt;"",pointtable[[#This Row],[Nr]]&lt;&gt;1,pointtable[[#This Row],[foreverincremental]]=FALSE,pointtable[[#This Row],[activefull]]=FALSE,pointtable[[#This Row],[syntheticfull]]=FALSE,VLOOKUP(backupmode,backupmodesettings[#All],7,FALSE)),TRUE,FALSE)</f>
        <v>1</v>
      </c>
      <c r="R9" s="9" t="b">
        <f ca="1">IF(AND(pointtable[[#This Row],[Nr]]&lt;&gt;"",N10=FALSE,VLOOKUP(backupmode,backupmodesettings[#All],3,FALSE),pointtable[[#This Row],[Nr]]&lt;&gt;retentionpoints+offset),TRUE,FALSE)</f>
        <v>0</v>
      </c>
      <c r="S9" s="9" t="b">
        <f>IF(AND(pointtable[[#This Row],[Nr]]&lt;&gt;"",pointtable[[#This Row],[Nr]]&lt;&gt;1,VLOOKUP(backupmode,backupmodesettings[#All],3,FALSE)),
  IF(OR(pointtable[[#This Row],[Nr]]=retentionpoints+offset,N10),TRUE,FALSE))</f>
        <v>0</v>
      </c>
      <c r="T9" s="8">
        <f t="shared" ca="1" si="1"/>
        <v>1</v>
      </c>
      <c r="U9" s="8" t="e">
        <f ca="1">MATCH(TRUE,OFFSET(pointtable[activefull],pointtable[[#This Row],[Nr]],0,101-pointtable[[#This Row],[Nr]]),0)</f>
        <v>#N/A</v>
      </c>
      <c r="V9" s="8" t="e">
        <f ca="1">MATCH(TRUE,OFFSET(pointtable[syntheticfull],pointtable[[#This Row],[Nr]],0,101-pointtable[[#This Row],[Nr]]),0)</f>
        <v>#N/A</v>
      </c>
      <c r="W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 s="48"/>
      <c r="AD9" s="51">
        <f ca="1">IF(pointtable[[#This Row],[Nr]]&lt;&gt;"",IF(pointtable[[#This Row],[activefull]],size_original-8,size_original*Change_Rate),"")</f>
        <v>375</v>
      </c>
      <c r="AE9" s="49"/>
      <c r="AF9" s="51">
        <f ca="1">IF(pointtable[[#This Row],[Nr]]&lt;&gt;"",IF(pointtable[[#This Row],[activefull]],size_full,size_incremental),"")</f>
        <v>262.5</v>
      </c>
      <c r="AG9" s="49"/>
      <c r="AH9" s="49"/>
      <c r="AI9" s="49"/>
      <c r="AJ9" s="50"/>
    </row>
    <row r="10" spans="1:39" x14ac:dyDescent="0.25">
      <c r="B10" s="76"/>
      <c r="C10" s="76"/>
      <c r="D10" s="76"/>
      <c r="E10" s="76"/>
      <c r="H10" s="4">
        <f t="shared" si="0"/>
        <v>3</v>
      </c>
      <c r="I10" s="4" t="str">
        <f ca="1">IF(pointtable[[#This Row],[Nr]]="","",IF(retentionpoints+offset-pointtable[[#This Row],[Nr]]+1&gt;retentionpoints,IF(OR(I11="",pointtable[[#This Row],[needed]]="",backupmode="Forever Incremental"),"",retentionpoints&amp;" +"&amp;(offset-pointtable[[#This Row],[Nr]]+1)),retentionpoints+offset-pointtable[[#This Row],[Nr]]+1))</f>
        <v/>
      </c>
      <c r="J10" s="6">
        <f ca="1">IF(pointtable[[#This Row],[Nr]]=1,startdate,IF(pointtable[[#This Row],[Nr]]="","",IF(ROUNDDOWN(pointtable[[#This Row],[Time]],0)=ROUNDDOWN(K9,0),"",pointtable[[#This Row],[Time]])))</f>
        <v>42781.791666666664</v>
      </c>
      <c r="K10" s="7">
        <f ca="1">IF(pointtable[[#This Row],[Nr]]=1,startdate,IF(H10="","",K9+(run_every/24)+MATCH(1,OFFSET(schedule[[#All],[run on]],WEEKDAY(K9+(run_every/24)),0,8-WEEKDAY(K9+(run_every/24))),0)-1))</f>
        <v>42781.791666666664</v>
      </c>
      <c r="L10"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10" s="9" t="str">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0" s="9" t="b">
        <f ca="1" xml:space="preserve">  IF(AND(pointtable[[#This Row],[Nr]]&lt;&gt;"",pointtable[[#This Row],[Day]]&lt;&gt;"",pointtable[[#This Row],[Nr]]&lt;&gt;1,pointtable[[#This Row],[activefull]]=FALSE),
    IF(VLOOKUP(WEEKDAY(pointtable[[#This Row],[Day]]),schedule[#All],4,FALSE)*syntheticallowed,TRUE,FALSE),FALSE
)</f>
        <v>0</v>
      </c>
      <c r="P10" s="9" t="b">
        <f>IF(AND(pointtable[[#This Row],[Nr]]&lt;&gt;"",pointtable[[#This Row],[Nr]]&lt;&gt;1,backupmode="Forever Incremental",offset+1=pointtable[[#This Row],[Nr]]),TRUE,FALSE)</f>
        <v>0</v>
      </c>
      <c r="Q10" s="9" t="b">
        <f ca="1">IF(AND(pointtable[[#This Row],[Nr]]&lt;&gt;"",pointtable[[#This Row],[Nr]]&lt;&gt;1,pointtable[[#This Row],[foreverincremental]]=FALSE,pointtable[[#This Row],[activefull]]=FALSE,pointtable[[#This Row],[syntheticfull]]=FALSE,VLOOKUP(backupmode,backupmodesettings[#All],7,FALSE)),TRUE,FALSE)</f>
        <v>1</v>
      </c>
      <c r="R10" s="9" t="b">
        <f ca="1">IF(AND(pointtable[[#This Row],[Nr]]&lt;&gt;"",N11=FALSE,VLOOKUP(backupmode,backupmodesettings[#All],3,FALSE),pointtable[[#This Row],[Nr]]&lt;&gt;retentionpoints+offset),TRUE,FALSE)</f>
        <v>0</v>
      </c>
      <c r="S10" s="9" t="b">
        <f>IF(AND(pointtable[[#This Row],[Nr]]&lt;&gt;"",pointtable[[#This Row],[Nr]]&lt;&gt;1,VLOOKUP(backupmode,backupmodesettings[#All],3,FALSE)),
  IF(OR(pointtable[[#This Row],[Nr]]=retentionpoints+offset,N11),TRUE,FALSE))</f>
        <v>0</v>
      </c>
      <c r="T10" s="8" t="str">
        <f t="shared" ca="1" si="1"/>
        <v/>
      </c>
      <c r="U10" s="8" t="e">
        <f ca="1">MATCH(TRUE,OFFSET(pointtable[activefull],pointtable[[#This Row],[Nr]],0,101-pointtable[[#This Row],[Nr]]),0)</f>
        <v>#N/A</v>
      </c>
      <c r="V10" s="8" t="e">
        <f ca="1">MATCH(TRUE,OFFSET(pointtable[syntheticfull],pointtable[[#This Row],[Nr]],0,101-pointtable[[#This Row],[Nr]]),0)</f>
        <v>#N/A</v>
      </c>
      <c r="W1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10" s="75" t="s">
        <v>59</v>
      </c>
      <c r="Z10" s="75"/>
      <c r="AC10" s="48"/>
      <c r="AD10" s="51">
        <f ca="1">IF(pointtable[[#This Row],[Nr]]&lt;&gt;"",IF(pointtable[[#This Row],[activefull]],size_original-8,size_original*Change_Rate),"")</f>
        <v>375</v>
      </c>
      <c r="AE10" s="49"/>
      <c r="AF10" s="51">
        <f ca="1">IF(pointtable[[#This Row],[Nr]]&lt;&gt;"",IF(pointtable[[#This Row],[activefull]],size_full,size_incremental),"")</f>
        <v>262.5</v>
      </c>
      <c r="AG10" s="49"/>
      <c r="AH10" s="49"/>
      <c r="AI10" s="49"/>
      <c r="AJ10" s="50"/>
    </row>
    <row r="11" spans="1:39" x14ac:dyDescent="0.25">
      <c r="B11" s="76"/>
      <c r="C11" s="76"/>
      <c r="D11" s="76"/>
      <c r="E11" s="76"/>
      <c r="H11" s="4">
        <f t="shared" si="0"/>
        <v>4</v>
      </c>
      <c r="I11" s="4">
        <f>IF(pointtable[[#This Row],[Nr]]="","",IF(retentionpoints+offset-pointtable[[#This Row],[Nr]]+1&gt;retentionpoints,IF(OR(I12="",pointtable[[#This Row],[needed]]="",backupmode="Forever Incremental"),"",retentionpoints&amp;" +"&amp;(offset-pointtable[[#This Row],[Nr]]+1)),retentionpoints+offset-pointtable[[#This Row],[Nr]]+1))</f>
        <v>14</v>
      </c>
      <c r="J11" s="6">
        <f ca="1">IF(pointtable[[#This Row],[Nr]]=1,startdate,IF(pointtable[[#This Row],[Nr]]="","",IF(ROUNDDOWN(pointtable[[#This Row],[Time]],0)=ROUNDDOWN(K10,0),"",pointtable[[#This Row],[Time]])))</f>
        <v>42782.791666666664</v>
      </c>
      <c r="K11" s="7">
        <f ca="1">IF(pointtable[[#This Row],[Nr]]=1,startdate,IF(H11="","",K10+(run_every/24)+MATCH(1,OFFSET(schedule[[#All],[run on]],WEEKDAY(K10+(run_every/24)),0,8-WEEKDAY(K10+(run_every/24))),0)-1))</f>
        <v>42782.791666666664</v>
      </c>
      <c r="L11"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Forever Incremental</v>
      </c>
      <c r="M11"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1750</v>
      </c>
      <c r="N11"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1" s="9" t="b">
        <f ca="1" xml:space="preserve">  IF(AND(pointtable[[#This Row],[Nr]]&lt;&gt;"",pointtable[[#This Row],[Day]]&lt;&gt;"",pointtable[[#This Row],[Nr]]&lt;&gt;1,pointtable[[#This Row],[activefull]]=FALSE),
    IF(VLOOKUP(WEEKDAY(pointtable[[#This Row],[Day]]),schedule[#All],4,FALSE)*syntheticallowed,TRUE,FALSE),FALSE
)</f>
        <v>0</v>
      </c>
      <c r="P11" s="9" t="b">
        <f>IF(AND(pointtable[[#This Row],[Nr]]&lt;&gt;"",pointtable[[#This Row],[Nr]]&lt;&gt;1,backupmode="Forever Incremental",offset+1=pointtable[[#This Row],[Nr]]),TRUE,FALSE)</f>
        <v>1</v>
      </c>
      <c r="Q11" s="9" t="b">
        <f ca="1">IF(AND(pointtable[[#This Row],[Nr]]&lt;&gt;"",pointtable[[#This Row],[Nr]]&lt;&gt;1,pointtable[[#This Row],[foreverincremental]]=FALSE,pointtable[[#This Row],[activefull]]=FALSE,pointtable[[#This Row],[syntheticfull]]=FALSE,VLOOKUP(backupmode,backupmodesettings[#All],7,FALSE)),TRUE,FALSE)</f>
        <v>0</v>
      </c>
      <c r="R11" s="9" t="b">
        <f ca="1">IF(AND(pointtable[[#This Row],[Nr]]&lt;&gt;"",N12=FALSE,VLOOKUP(backupmode,backupmodesettings[#All],3,FALSE),pointtable[[#This Row],[Nr]]&lt;&gt;retentionpoints+offset),TRUE,FALSE)</f>
        <v>0</v>
      </c>
      <c r="S11" s="9" t="b">
        <f>IF(AND(pointtable[[#This Row],[Nr]]&lt;&gt;"",pointtable[[#This Row],[Nr]]&lt;&gt;1,VLOOKUP(backupmode,backupmodesettings[#All],3,FALSE)),
  IF(OR(pointtable[[#This Row],[Nr]]=retentionpoints+offset,N12),TRUE,FALSE))</f>
        <v>0</v>
      </c>
      <c r="T11" s="8">
        <f t="shared" ca="1" si="1"/>
        <v>1</v>
      </c>
      <c r="U11" s="8" t="e">
        <f ca="1">MATCH(TRUE,OFFSET(pointtable[activefull],pointtable[[#This Row],[Nr]],0,101-pointtable[[#This Row],[Nr]]),0)</f>
        <v>#N/A</v>
      </c>
      <c r="V11" s="8" t="e">
        <f ca="1">MATCH(TRUE,OFFSET(pointtable[syntheticfull],pointtable[[#This Row],[Nr]],0,101-pointtable[[#This Row],[Nr]]),0)</f>
        <v>#N/A</v>
      </c>
      <c r="W1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11" s="75"/>
      <c r="Z11" s="75"/>
      <c r="AC11" s="48"/>
      <c r="AD11" s="51">
        <f ca="1">IF(pointtable[[#This Row],[Nr]]&lt;&gt;"",IF(pointtable[[#This Row],[activefull]],size_original-8,size_original*Change_Rate),"")</f>
        <v>375</v>
      </c>
      <c r="AE11" s="49"/>
      <c r="AF11" s="51">
        <f ca="1">IF(pointtable[[#This Row],[Nr]]&lt;&gt;"",IF(pointtable[[#This Row],[activefull]],size_full,size_incremental),"")</f>
        <v>262.5</v>
      </c>
      <c r="AG11" s="49"/>
      <c r="AH11" s="49"/>
      <c r="AI11" s="49"/>
      <c r="AJ11" s="50"/>
    </row>
    <row r="12" spans="1:39" x14ac:dyDescent="0.25">
      <c r="B12" s="13"/>
      <c r="C12" s="13"/>
      <c r="D12" s="13"/>
      <c r="E12" s="13"/>
      <c r="H12" s="4">
        <f t="shared" si="0"/>
        <v>5</v>
      </c>
      <c r="I12" s="4">
        <f>IF(pointtable[[#This Row],[Nr]]="","",IF(retentionpoints+offset-pointtable[[#This Row],[Nr]]+1&gt;retentionpoints,IF(OR(I13="",pointtable[[#This Row],[needed]]="",backupmode="Forever Incremental"),"",retentionpoints&amp;" +"&amp;(offset-pointtable[[#This Row],[Nr]]+1)),retentionpoints+offset-pointtable[[#This Row],[Nr]]+1))</f>
        <v>13</v>
      </c>
      <c r="J12" s="6">
        <f ca="1">IF(pointtable[[#This Row],[Nr]]=1,startdate,IF(pointtable[[#This Row],[Nr]]="","",IF(ROUNDDOWN(pointtable[[#This Row],[Time]],0)=ROUNDDOWN(K11,0),"",pointtable[[#This Row],[Time]])))</f>
        <v>42783.791666666664</v>
      </c>
      <c r="K12" s="7">
        <f ca="1">IF(pointtable[[#This Row],[Nr]]=1,startdate,IF(H12="","",K11+(run_every/24)+MATCH(1,OFFSET(schedule[[#All],[run on]],WEEKDAY(K11+(run_every/24)),0,8-WEEKDAY(K11+(run_every/24))),0)-1))</f>
        <v>42783.791666666664</v>
      </c>
      <c r="L12"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12"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12"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2" s="9" t="b">
        <f ca="1" xml:space="preserve">  IF(AND(pointtable[[#This Row],[Nr]]&lt;&gt;"",pointtable[[#This Row],[Day]]&lt;&gt;"",pointtable[[#This Row],[Nr]]&lt;&gt;1,pointtable[[#This Row],[activefull]]=FALSE),
    IF(VLOOKUP(WEEKDAY(pointtable[[#This Row],[Day]]),schedule[#All],4,FALSE)*syntheticallowed,TRUE,FALSE),FALSE
)</f>
        <v>0</v>
      </c>
      <c r="P12" s="9" t="b">
        <f>IF(AND(pointtable[[#This Row],[Nr]]&lt;&gt;"",pointtable[[#This Row],[Nr]]&lt;&gt;1,backupmode="Forever Incremental",offset+1=pointtable[[#This Row],[Nr]]),TRUE,FALSE)</f>
        <v>0</v>
      </c>
      <c r="Q12" s="9" t="b">
        <f ca="1">IF(AND(pointtable[[#This Row],[Nr]]&lt;&gt;"",pointtable[[#This Row],[Nr]]&lt;&gt;1,pointtable[[#This Row],[foreverincremental]]=FALSE,pointtable[[#This Row],[activefull]]=FALSE,pointtable[[#This Row],[syntheticfull]]=FALSE,VLOOKUP(backupmode,backupmodesettings[#All],7,FALSE)),TRUE,FALSE)</f>
        <v>1</v>
      </c>
      <c r="R12" s="9" t="b">
        <f ca="1">IF(AND(pointtable[[#This Row],[Nr]]&lt;&gt;"",N13=FALSE,VLOOKUP(backupmode,backupmodesettings[#All],3,FALSE),pointtable[[#This Row],[Nr]]&lt;&gt;retentionpoints+offset),TRUE,FALSE)</f>
        <v>0</v>
      </c>
      <c r="S12" s="9" t="b">
        <f>IF(AND(pointtable[[#This Row],[Nr]]&lt;&gt;"",pointtable[[#This Row],[Nr]]&lt;&gt;1,VLOOKUP(backupmode,backupmodesettings[#All],3,FALSE)),
  IF(OR(pointtable[[#This Row],[Nr]]=retentionpoints+offset,N13),TRUE,FALSE))</f>
        <v>0</v>
      </c>
      <c r="T12" s="8">
        <f t="shared" ca="1" si="1"/>
        <v>1</v>
      </c>
      <c r="U12" s="8" t="e">
        <f ca="1">MATCH(TRUE,OFFSET(pointtable[activefull],pointtable[[#This Row],[Nr]],0,101-pointtable[[#This Row],[Nr]]),0)</f>
        <v>#N/A</v>
      </c>
      <c r="V12" s="8" t="e">
        <f ca="1">MATCH(TRUE,OFFSET(pointtable[syntheticfull],pointtable[[#This Row],[Nr]],0,101-pointtable[[#This Row],[Nr]]),0)</f>
        <v>#N/A</v>
      </c>
      <c r="W1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2" s="48"/>
      <c r="AD12" s="51">
        <f ca="1">IF(pointtable[[#This Row],[Nr]]&lt;&gt;"",IF(pointtable[[#This Row],[activefull]],size_original-8,size_original*Change_Rate),"")</f>
        <v>375</v>
      </c>
      <c r="AE12" s="49"/>
      <c r="AF12" s="51">
        <f ca="1">IF(pointtable[[#This Row],[Nr]]&lt;&gt;"",IF(pointtable[[#This Row],[activefull]],size_full,size_incremental),"")</f>
        <v>262.5</v>
      </c>
      <c r="AG12" s="49"/>
      <c r="AH12" s="49"/>
      <c r="AI12" s="49"/>
      <c r="AJ12" s="50"/>
    </row>
    <row r="13" spans="1:39" x14ac:dyDescent="0.25">
      <c r="B13" s="65" t="s">
        <v>49</v>
      </c>
      <c r="C13" s="65"/>
      <c r="D13" s="65"/>
      <c r="E13" s="65"/>
      <c r="H13" s="4">
        <f t="shared" si="0"/>
        <v>6</v>
      </c>
      <c r="I13" s="4">
        <f>IF(pointtable[[#This Row],[Nr]]="","",IF(retentionpoints+offset-pointtable[[#This Row],[Nr]]+1&gt;retentionpoints,IF(OR(I14="",pointtable[[#This Row],[needed]]="",backupmode="Forever Incremental"),"",retentionpoints&amp;" +"&amp;(offset-pointtable[[#This Row],[Nr]]+1)),retentionpoints+offset-pointtable[[#This Row],[Nr]]+1))</f>
        <v>12</v>
      </c>
      <c r="J13" s="6">
        <f ca="1">IF(pointtable[[#This Row],[Nr]]=1,startdate,IF(pointtable[[#This Row],[Nr]]="","",IF(ROUNDDOWN(pointtable[[#This Row],[Time]],0)=ROUNDDOWN(K12,0),"",pointtable[[#This Row],[Time]])))</f>
        <v>42784.791666666664</v>
      </c>
      <c r="K13" s="7">
        <f ca="1">IF(pointtable[[#This Row],[Nr]]=1,startdate,IF(H13="","",K12+(run_every/24)+MATCH(1,OFFSET(schedule[[#All],[run on]],WEEKDAY(K12+(run_every/24)),0,8-WEEKDAY(K12+(run_every/24))),0)-1))</f>
        <v>42784.791666666664</v>
      </c>
      <c r="L13"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13"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13"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3" s="9" t="b">
        <f ca="1" xml:space="preserve">  IF(AND(pointtable[[#This Row],[Nr]]&lt;&gt;"",pointtable[[#This Row],[Day]]&lt;&gt;"",pointtable[[#This Row],[Nr]]&lt;&gt;1,pointtable[[#This Row],[activefull]]=FALSE),
    IF(VLOOKUP(WEEKDAY(pointtable[[#This Row],[Day]]),schedule[#All],4,FALSE)*syntheticallowed,TRUE,FALSE),FALSE
)</f>
        <v>0</v>
      </c>
      <c r="P13" s="9" t="b">
        <f>IF(AND(pointtable[[#This Row],[Nr]]&lt;&gt;"",pointtable[[#This Row],[Nr]]&lt;&gt;1,backupmode="Forever Incremental",offset+1=pointtable[[#This Row],[Nr]]),TRUE,FALSE)</f>
        <v>0</v>
      </c>
      <c r="Q13" s="9" t="b">
        <f ca="1">IF(AND(pointtable[[#This Row],[Nr]]&lt;&gt;"",pointtable[[#This Row],[Nr]]&lt;&gt;1,pointtable[[#This Row],[foreverincremental]]=FALSE,pointtable[[#This Row],[activefull]]=FALSE,pointtable[[#This Row],[syntheticfull]]=FALSE,VLOOKUP(backupmode,backupmodesettings[#All],7,FALSE)),TRUE,FALSE)</f>
        <v>1</v>
      </c>
      <c r="R13" s="9" t="b">
        <f ca="1">IF(AND(pointtable[[#This Row],[Nr]]&lt;&gt;"",N14=FALSE,VLOOKUP(backupmode,backupmodesettings[#All],3,FALSE),pointtable[[#This Row],[Nr]]&lt;&gt;retentionpoints+offset),TRUE,FALSE)</f>
        <v>0</v>
      </c>
      <c r="S13" s="9" t="b">
        <f>IF(AND(pointtable[[#This Row],[Nr]]&lt;&gt;"",pointtable[[#This Row],[Nr]]&lt;&gt;1,VLOOKUP(backupmode,backupmodesettings[#All],3,FALSE)),
  IF(OR(pointtable[[#This Row],[Nr]]=retentionpoints+offset,N14),TRUE,FALSE))</f>
        <v>0</v>
      </c>
      <c r="T13" s="8">
        <f t="shared" ca="1" si="1"/>
        <v>1</v>
      </c>
      <c r="U13" s="8" t="e">
        <f ca="1">MATCH(TRUE,OFFSET(pointtable[activefull],pointtable[[#This Row],[Nr]],0,101-pointtable[[#This Row],[Nr]]),0)</f>
        <v>#N/A</v>
      </c>
      <c r="V13" s="8" t="e">
        <f ca="1">MATCH(TRUE,OFFSET(pointtable[syntheticfull],pointtable[[#This Row],[Nr]],0,101-pointtable[[#This Row],[Nr]]),0)</f>
        <v>#N/A</v>
      </c>
      <c r="W1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13" s="4" t="s">
        <v>30</v>
      </c>
      <c r="Z13" s="9">
        <f ca="1">SUM(pointtable[size])</f>
        <v>5162.5</v>
      </c>
      <c r="AC13" s="48"/>
      <c r="AD13" s="51">
        <f ca="1">IF(pointtable[[#This Row],[Nr]]&lt;&gt;"",IF(pointtable[[#This Row],[activefull]],size_original-8,size_original*Change_Rate),"")</f>
        <v>375</v>
      </c>
      <c r="AE13" s="49"/>
      <c r="AF13" s="51">
        <f ca="1">IF(pointtable[[#This Row],[Nr]]&lt;&gt;"",IF(pointtable[[#This Row],[activefull]],size_full,size_incremental),"")</f>
        <v>262.5</v>
      </c>
      <c r="AG13" s="49"/>
      <c r="AH13" s="49"/>
      <c r="AI13" s="49"/>
      <c r="AJ13" s="50"/>
    </row>
    <row r="14" spans="1:39" x14ac:dyDescent="0.25">
      <c r="B14" s="13"/>
      <c r="C14" s="13"/>
      <c r="D14" s="13"/>
      <c r="E14" s="13"/>
      <c r="H14" s="4">
        <f t="shared" si="0"/>
        <v>7</v>
      </c>
      <c r="I14" s="4">
        <f>IF(pointtable[[#This Row],[Nr]]="","",IF(retentionpoints+offset-pointtable[[#This Row],[Nr]]+1&gt;retentionpoints,IF(OR(I15="",pointtable[[#This Row],[needed]]="",backupmode="Forever Incremental"),"",retentionpoints&amp;" +"&amp;(offset-pointtable[[#This Row],[Nr]]+1)),retentionpoints+offset-pointtable[[#This Row],[Nr]]+1))</f>
        <v>11</v>
      </c>
      <c r="J14" s="6">
        <f ca="1">IF(pointtable[[#This Row],[Nr]]=1,startdate,IF(pointtable[[#This Row],[Nr]]="","",IF(ROUNDDOWN(pointtable[[#This Row],[Time]],0)=ROUNDDOWN(K13,0),"",pointtable[[#This Row],[Time]])))</f>
        <v>42785.791666666664</v>
      </c>
      <c r="K14" s="7">
        <f ca="1">IF(pointtable[[#This Row],[Nr]]=1,startdate,IF(H14="","",K13+(run_every/24)+MATCH(1,OFFSET(schedule[[#All],[run on]],WEEKDAY(K13+(run_every/24)),0,8-WEEKDAY(K13+(run_every/24))),0)-1))</f>
        <v>42785.791666666664</v>
      </c>
      <c r="L14"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14"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14"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4" s="9" t="b">
        <f ca="1" xml:space="preserve">  IF(AND(pointtable[[#This Row],[Nr]]&lt;&gt;"",pointtable[[#This Row],[Day]]&lt;&gt;"",pointtable[[#This Row],[Nr]]&lt;&gt;1,pointtable[[#This Row],[activefull]]=FALSE),
    IF(VLOOKUP(WEEKDAY(pointtable[[#This Row],[Day]]),schedule[#All],4,FALSE)*syntheticallowed,TRUE,FALSE),FALSE
)</f>
        <v>0</v>
      </c>
      <c r="P14" s="9" t="b">
        <f>IF(AND(pointtable[[#This Row],[Nr]]&lt;&gt;"",pointtable[[#This Row],[Nr]]&lt;&gt;1,backupmode="Forever Incremental",offset+1=pointtable[[#This Row],[Nr]]),TRUE,FALSE)</f>
        <v>0</v>
      </c>
      <c r="Q14" s="9" t="b">
        <f ca="1">IF(AND(pointtable[[#This Row],[Nr]]&lt;&gt;"",pointtable[[#This Row],[Nr]]&lt;&gt;1,pointtable[[#This Row],[foreverincremental]]=FALSE,pointtable[[#This Row],[activefull]]=FALSE,pointtable[[#This Row],[syntheticfull]]=FALSE,VLOOKUP(backupmode,backupmodesettings[#All],7,FALSE)),TRUE,FALSE)</f>
        <v>1</v>
      </c>
      <c r="R14" s="9" t="b">
        <f ca="1">IF(AND(pointtable[[#This Row],[Nr]]&lt;&gt;"",N15=FALSE,VLOOKUP(backupmode,backupmodesettings[#All],3,FALSE),pointtable[[#This Row],[Nr]]&lt;&gt;retentionpoints+offset),TRUE,FALSE)</f>
        <v>0</v>
      </c>
      <c r="S14" s="9" t="b">
        <f>IF(AND(pointtable[[#This Row],[Nr]]&lt;&gt;"",pointtable[[#This Row],[Nr]]&lt;&gt;1,VLOOKUP(backupmode,backupmodesettings[#All],3,FALSE)),
  IF(OR(pointtable[[#This Row],[Nr]]=retentionpoints+offset,N15),TRUE,FALSE))</f>
        <v>0</v>
      </c>
      <c r="T14" s="8">
        <f t="shared" ca="1" si="1"/>
        <v>1</v>
      </c>
      <c r="U14" s="8" t="e">
        <f ca="1">MATCH(TRUE,OFFSET(pointtable[activefull],pointtable[[#This Row],[Nr]],0,101-pointtable[[#This Row],[Nr]]),0)</f>
        <v>#N/A</v>
      </c>
      <c r="V14" s="8" t="e">
        <f ca="1">MATCH(TRUE,OFFSET(pointtable[syntheticfull],pointtable[[#This Row],[Nr]],0,101-pointtable[[#This Row],[Nr]]),0)</f>
        <v>#N/A</v>
      </c>
      <c r="W1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14" s="4" t="s">
        <v>31</v>
      </c>
      <c r="Z14" s="9">
        <f>50+VLOOKUP(backupmode,backupmodesettings[#All],7,FALSE)*D31</f>
        <v>1800</v>
      </c>
      <c r="AC14" s="48"/>
      <c r="AD14" s="51">
        <f ca="1">IF(pointtable[[#This Row],[Nr]]&lt;&gt;"",IF(pointtable[[#This Row],[activefull]],size_original-8,size_original*Change_Rate),"")</f>
        <v>375</v>
      </c>
      <c r="AE14" s="49"/>
      <c r="AF14" s="51">
        <f ca="1">IF(pointtable[[#This Row],[Nr]]&lt;&gt;"",IF(pointtable[[#This Row],[activefull]],size_full,size_incremental),"")</f>
        <v>262.5</v>
      </c>
      <c r="AG14" s="49"/>
      <c r="AH14" s="49"/>
      <c r="AI14" s="49"/>
      <c r="AJ14" s="50"/>
    </row>
    <row r="15" spans="1:39" x14ac:dyDescent="0.25">
      <c r="B15" s="13" t="s">
        <v>8</v>
      </c>
      <c r="C15" s="79">
        <v>24</v>
      </c>
      <c r="D15" s="80"/>
      <c r="E15" s="13"/>
      <c r="H15" s="4">
        <f t="shared" si="0"/>
        <v>8</v>
      </c>
      <c r="I15" s="4">
        <f>IF(pointtable[[#This Row],[Nr]]="","",IF(retentionpoints+offset-pointtable[[#This Row],[Nr]]+1&gt;retentionpoints,IF(OR(I16="",pointtable[[#This Row],[needed]]="",backupmode="Forever Incremental"),"",retentionpoints&amp;" +"&amp;(offset-pointtable[[#This Row],[Nr]]+1)),retentionpoints+offset-pointtable[[#This Row],[Nr]]+1))</f>
        <v>10</v>
      </c>
      <c r="J15" s="6">
        <f ca="1">IF(pointtable[[#This Row],[Nr]]=1,startdate,IF(pointtable[[#This Row],[Nr]]="","",IF(ROUNDDOWN(pointtable[[#This Row],[Time]],0)=ROUNDDOWN(K14,0),"",pointtable[[#This Row],[Time]])))</f>
        <v>42786.791666666664</v>
      </c>
      <c r="K15" s="7">
        <f ca="1">IF(pointtable[[#This Row],[Nr]]=1,startdate,IF(H15="","",K14+(run_every/24)+MATCH(1,OFFSET(schedule[[#All],[run on]],WEEKDAY(K14+(run_every/24)),0,8-WEEKDAY(K14+(run_every/24))),0)-1))</f>
        <v>42786.791666666664</v>
      </c>
      <c r="L15"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15"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15"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5" s="9" t="b">
        <f ca="1" xml:space="preserve">  IF(AND(pointtable[[#This Row],[Nr]]&lt;&gt;"",pointtable[[#This Row],[Day]]&lt;&gt;"",pointtable[[#This Row],[Nr]]&lt;&gt;1,pointtable[[#This Row],[activefull]]=FALSE),
    IF(VLOOKUP(WEEKDAY(pointtable[[#This Row],[Day]]),schedule[#All],4,FALSE)*syntheticallowed,TRUE,FALSE),FALSE
)</f>
        <v>0</v>
      </c>
      <c r="P15" s="9" t="b">
        <f>IF(AND(pointtable[[#This Row],[Nr]]&lt;&gt;"",pointtable[[#This Row],[Nr]]&lt;&gt;1,backupmode="Forever Incremental",offset+1=pointtable[[#This Row],[Nr]]),TRUE,FALSE)</f>
        <v>0</v>
      </c>
      <c r="Q15" s="9" t="b">
        <f ca="1">IF(AND(pointtable[[#This Row],[Nr]]&lt;&gt;"",pointtable[[#This Row],[Nr]]&lt;&gt;1,pointtable[[#This Row],[foreverincremental]]=FALSE,pointtable[[#This Row],[activefull]]=FALSE,pointtable[[#This Row],[syntheticfull]]=FALSE,VLOOKUP(backupmode,backupmodesettings[#All],7,FALSE)),TRUE,FALSE)</f>
        <v>1</v>
      </c>
      <c r="R15" s="9" t="b">
        <f ca="1">IF(AND(pointtable[[#This Row],[Nr]]&lt;&gt;"",N16=FALSE,VLOOKUP(backupmode,backupmodesettings[#All],3,FALSE),pointtable[[#This Row],[Nr]]&lt;&gt;retentionpoints+offset),TRUE,FALSE)</f>
        <v>0</v>
      </c>
      <c r="S15" s="9" t="b">
        <f>IF(AND(pointtable[[#This Row],[Nr]]&lt;&gt;"",pointtable[[#This Row],[Nr]]&lt;&gt;1,VLOOKUP(backupmode,backupmodesettings[#All],3,FALSE)),
  IF(OR(pointtable[[#This Row],[Nr]]=retentionpoints+offset,N16),TRUE,FALSE))</f>
        <v>0</v>
      </c>
      <c r="T15" s="8">
        <f t="shared" ca="1" si="1"/>
        <v>1</v>
      </c>
      <c r="U15" s="8" t="e">
        <f ca="1">MATCH(TRUE,OFFSET(pointtable[activefull],pointtable[[#This Row],[Nr]],0,101-pointtable[[#This Row],[Nr]]),0)</f>
        <v>#N/A</v>
      </c>
      <c r="V15" s="8" t="e">
        <f ca="1">MATCH(TRUE,OFFSET(pointtable[syntheticfull],pointtable[[#This Row],[Nr]],0,101-pointtable[[#This Row],[Nr]]),0)</f>
        <v>#N/A</v>
      </c>
      <c r="W1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15" s="4" t="s">
        <v>55</v>
      </c>
      <c r="Z15" s="9">
        <f ca="1">SUBTOTAL(109,Tabelle2[Spalte2])</f>
        <v>6962.5</v>
      </c>
      <c r="AC15" s="48"/>
      <c r="AD15" s="51">
        <f ca="1">IF(pointtable[[#This Row],[Nr]]&lt;&gt;"",IF(pointtable[[#This Row],[activefull]],size_original-8,size_original*Change_Rate),"")</f>
        <v>375</v>
      </c>
      <c r="AE15" s="49"/>
      <c r="AF15" s="51">
        <f ca="1">IF(pointtable[[#This Row],[Nr]]&lt;&gt;"",IF(pointtable[[#This Row],[activefull]],size_full,size_incremental),"")</f>
        <v>262.5</v>
      </c>
      <c r="AG15" s="49"/>
      <c r="AH15" s="49"/>
      <c r="AI15" s="49"/>
      <c r="AJ15" s="50"/>
    </row>
    <row r="16" spans="1:39" x14ac:dyDescent="0.25">
      <c r="B16" s="13" t="s">
        <v>45</v>
      </c>
      <c r="C16" s="77">
        <v>42779.791666666664</v>
      </c>
      <c r="D16" s="78"/>
      <c r="E16" s="13"/>
      <c r="H16" s="4">
        <f t="shared" si="0"/>
        <v>9</v>
      </c>
      <c r="I16" s="4">
        <f>IF(pointtable[[#This Row],[Nr]]="","",IF(retentionpoints+offset-pointtable[[#This Row],[Nr]]+1&gt;retentionpoints,IF(OR(I17="",pointtable[[#This Row],[needed]]="",backupmode="Forever Incremental"),"",retentionpoints&amp;" +"&amp;(offset-pointtable[[#This Row],[Nr]]+1)),retentionpoints+offset-pointtable[[#This Row],[Nr]]+1))</f>
        <v>9</v>
      </c>
      <c r="J16" s="6">
        <f ca="1">IF(pointtable[[#This Row],[Nr]]=1,startdate,IF(pointtable[[#This Row],[Nr]]="","",IF(ROUNDDOWN(pointtable[[#This Row],[Time]],0)=ROUNDDOWN(K15,0),"",pointtable[[#This Row],[Time]])))</f>
        <v>42787.791666666664</v>
      </c>
      <c r="K16" s="7">
        <f ca="1">IF(pointtable[[#This Row],[Nr]]=1,startdate,IF(H16="","",K15+(run_every/24)+MATCH(1,OFFSET(schedule[[#All],[run on]],WEEKDAY(K15+(run_every/24)),0,8-WEEKDAY(K15+(run_every/24))),0)-1))</f>
        <v>42787.791666666664</v>
      </c>
      <c r="L16"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16"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16"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6" s="9" t="b">
        <f ca="1" xml:space="preserve">  IF(AND(pointtable[[#This Row],[Nr]]&lt;&gt;"",pointtable[[#This Row],[Day]]&lt;&gt;"",pointtable[[#This Row],[Nr]]&lt;&gt;1,pointtable[[#This Row],[activefull]]=FALSE),
    IF(VLOOKUP(WEEKDAY(pointtable[[#This Row],[Day]]),schedule[#All],4,FALSE)*syntheticallowed,TRUE,FALSE),FALSE
)</f>
        <v>0</v>
      </c>
      <c r="P16" s="9" t="b">
        <f>IF(AND(pointtable[[#This Row],[Nr]]&lt;&gt;"",pointtable[[#This Row],[Nr]]&lt;&gt;1,backupmode="Forever Incremental",offset+1=pointtable[[#This Row],[Nr]]),TRUE,FALSE)</f>
        <v>0</v>
      </c>
      <c r="Q16" s="9" t="b">
        <f ca="1">IF(AND(pointtable[[#This Row],[Nr]]&lt;&gt;"",pointtable[[#This Row],[Nr]]&lt;&gt;1,pointtable[[#This Row],[foreverincremental]]=FALSE,pointtable[[#This Row],[activefull]]=FALSE,pointtable[[#This Row],[syntheticfull]]=FALSE,VLOOKUP(backupmode,backupmodesettings[#All],7,FALSE)),TRUE,FALSE)</f>
        <v>1</v>
      </c>
      <c r="R16" s="9" t="b">
        <f ca="1">IF(AND(pointtable[[#This Row],[Nr]]&lt;&gt;"",N17=FALSE,VLOOKUP(backupmode,backupmodesettings[#All],3,FALSE),pointtable[[#This Row],[Nr]]&lt;&gt;retentionpoints+offset),TRUE,FALSE)</f>
        <v>0</v>
      </c>
      <c r="S16" s="9" t="b">
        <f>IF(AND(pointtable[[#This Row],[Nr]]&lt;&gt;"",pointtable[[#This Row],[Nr]]&lt;&gt;1,VLOOKUP(backupmode,backupmodesettings[#All],3,FALSE)),
  IF(OR(pointtable[[#This Row],[Nr]]=retentionpoints+offset,N17),TRUE,FALSE))</f>
        <v>0</v>
      </c>
      <c r="T16" s="8">
        <f t="shared" ca="1" si="1"/>
        <v>1</v>
      </c>
      <c r="U16" s="8" t="e">
        <f ca="1">MATCH(TRUE,OFFSET(pointtable[activefull],pointtable[[#This Row],[Nr]],0,101-pointtable[[#This Row],[Nr]]),0)</f>
        <v>#N/A</v>
      </c>
      <c r="V16" s="8" t="e">
        <f ca="1">MATCH(TRUE,OFFSET(pointtable[syntheticfull],pointtable[[#This Row],[Nr]],0,101-pointtable[[#This Row],[Nr]]),0)</f>
        <v>#N/A</v>
      </c>
      <c r="W1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6" s="48"/>
      <c r="AD16" s="51">
        <f ca="1">IF(pointtable[[#This Row],[Nr]]&lt;&gt;"",IF(pointtable[[#This Row],[activefull]],size_original-8,size_original*Change_Rate),"")</f>
        <v>375</v>
      </c>
      <c r="AE16" s="49"/>
      <c r="AF16" s="51">
        <f ca="1">IF(pointtable[[#This Row],[Nr]]&lt;&gt;"",IF(pointtable[[#This Row],[activefull]],size_full,size_incremental),"")</f>
        <v>262.5</v>
      </c>
      <c r="AG16" s="49"/>
      <c r="AH16" s="49"/>
      <c r="AI16" s="49"/>
      <c r="AJ16" s="50"/>
    </row>
    <row r="17" spans="2:36" x14ac:dyDescent="0.25">
      <c r="B17" s="13"/>
      <c r="C17" s="13"/>
      <c r="D17" s="13"/>
      <c r="E17" s="13"/>
      <c r="H17" s="4">
        <f t="shared" si="0"/>
        <v>10</v>
      </c>
      <c r="I17" s="4">
        <f>IF(pointtable[[#This Row],[Nr]]="","",IF(retentionpoints+offset-pointtable[[#This Row],[Nr]]+1&gt;retentionpoints,IF(OR(I18="",pointtable[[#This Row],[needed]]="",backupmode="Forever Incremental"),"",retentionpoints&amp;" +"&amp;(offset-pointtable[[#This Row],[Nr]]+1)),retentionpoints+offset-pointtable[[#This Row],[Nr]]+1))</f>
        <v>8</v>
      </c>
      <c r="J17" s="6">
        <f ca="1">IF(pointtable[[#This Row],[Nr]]=1,startdate,IF(pointtable[[#This Row],[Nr]]="","",IF(ROUNDDOWN(pointtable[[#This Row],[Time]],0)=ROUNDDOWN(K16,0),"",pointtable[[#This Row],[Time]])))</f>
        <v>42788.791666666664</v>
      </c>
      <c r="K17" s="7">
        <f ca="1">IF(pointtable[[#This Row],[Nr]]=1,startdate,IF(H17="","",K16+(run_every/24)+MATCH(1,OFFSET(schedule[[#All],[run on]],WEEKDAY(K16+(run_every/24)),0,8-WEEKDAY(K16+(run_every/24))),0)-1))</f>
        <v>42788.791666666664</v>
      </c>
      <c r="L17"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17"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17"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7" s="9" t="b">
        <f ca="1" xml:space="preserve">  IF(AND(pointtable[[#This Row],[Nr]]&lt;&gt;"",pointtable[[#This Row],[Day]]&lt;&gt;"",pointtable[[#This Row],[Nr]]&lt;&gt;1,pointtable[[#This Row],[activefull]]=FALSE),
    IF(VLOOKUP(WEEKDAY(pointtable[[#This Row],[Day]]),schedule[#All],4,FALSE)*syntheticallowed,TRUE,FALSE),FALSE
)</f>
        <v>0</v>
      </c>
      <c r="P17" s="9" t="b">
        <f>IF(AND(pointtable[[#This Row],[Nr]]&lt;&gt;"",pointtable[[#This Row],[Nr]]&lt;&gt;1,backupmode="Forever Incremental",offset+1=pointtable[[#This Row],[Nr]]),TRUE,FALSE)</f>
        <v>0</v>
      </c>
      <c r="Q17" s="9" t="b">
        <f ca="1">IF(AND(pointtable[[#This Row],[Nr]]&lt;&gt;"",pointtable[[#This Row],[Nr]]&lt;&gt;1,pointtable[[#This Row],[foreverincremental]]=FALSE,pointtable[[#This Row],[activefull]]=FALSE,pointtable[[#This Row],[syntheticfull]]=FALSE,VLOOKUP(backupmode,backupmodesettings[#All],7,FALSE)),TRUE,FALSE)</f>
        <v>1</v>
      </c>
      <c r="R17" s="9" t="b">
        <f ca="1">IF(AND(pointtable[[#This Row],[Nr]]&lt;&gt;"",N18=FALSE,VLOOKUP(backupmode,backupmodesettings[#All],3,FALSE),pointtable[[#This Row],[Nr]]&lt;&gt;retentionpoints+offset),TRUE,FALSE)</f>
        <v>0</v>
      </c>
      <c r="S17" s="9" t="b">
        <f>IF(AND(pointtable[[#This Row],[Nr]]&lt;&gt;"",pointtable[[#This Row],[Nr]]&lt;&gt;1,VLOOKUP(backupmode,backupmodesettings[#All],3,FALSE)),
  IF(OR(pointtable[[#This Row],[Nr]]=retentionpoints+offset,N18),TRUE,FALSE))</f>
        <v>0</v>
      </c>
      <c r="T17" s="8">
        <f t="shared" ca="1" si="1"/>
        <v>1</v>
      </c>
      <c r="U17" s="8" t="e">
        <f ca="1">MATCH(TRUE,OFFSET(pointtable[activefull],pointtable[[#This Row],[Nr]],0,101-pointtable[[#This Row],[Nr]]),0)</f>
        <v>#N/A</v>
      </c>
      <c r="V17" s="8" t="e">
        <f ca="1">MATCH(TRUE,OFFSET(pointtable[syntheticfull],pointtable[[#This Row],[Nr]],0,101-pointtable[[#This Row],[Nr]]),0)</f>
        <v>#N/A</v>
      </c>
      <c r="W1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7" s="48"/>
      <c r="AD17" s="51">
        <f ca="1">IF(pointtable[[#This Row],[Nr]]&lt;&gt;"",IF(pointtable[[#This Row],[activefull]],size_original-8,size_original*Change_Rate),"")</f>
        <v>375</v>
      </c>
      <c r="AE17" s="49"/>
      <c r="AF17" s="51">
        <f ca="1">IF(pointtable[[#This Row],[Nr]]&lt;&gt;"",IF(pointtable[[#This Row],[activefull]],size_full,size_incremental),"")</f>
        <v>262.5</v>
      </c>
      <c r="AG17" s="49"/>
      <c r="AH17" s="49"/>
      <c r="AI17" s="49"/>
      <c r="AJ17" s="50"/>
    </row>
    <row r="18" spans="2:36" ht="15" customHeight="1" x14ac:dyDescent="0.25">
      <c r="B18" s="65" t="s">
        <v>47</v>
      </c>
      <c r="C18" s="65"/>
      <c r="D18" s="65"/>
      <c r="E18" s="65"/>
      <c r="H18" s="4">
        <f t="shared" si="0"/>
        <v>11</v>
      </c>
      <c r="I18" s="4">
        <f>IF(pointtable[[#This Row],[Nr]]="","",IF(retentionpoints+offset-pointtable[[#This Row],[Nr]]+1&gt;retentionpoints,IF(OR(I19="",pointtable[[#This Row],[needed]]="",backupmode="Forever Incremental"),"",retentionpoints&amp;" +"&amp;(offset-pointtable[[#This Row],[Nr]]+1)),retentionpoints+offset-pointtable[[#This Row],[Nr]]+1))</f>
        <v>7</v>
      </c>
      <c r="J18" s="6">
        <f ca="1">IF(pointtable[[#This Row],[Nr]]=1,startdate,IF(pointtable[[#This Row],[Nr]]="","",IF(ROUNDDOWN(pointtable[[#This Row],[Time]],0)=ROUNDDOWN(K17,0),"",pointtable[[#This Row],[Time]])))</f>
        <v>42789.791666666664</v>
      </c>
      <c r="K18" s="7">
        <f ca="1">IF(pointtable[[#This Row],[Nr]]=1,startdate,IF(H18="","",K17+(run_every/24)+MATCH(1,OFFSET(schedule[[#All],[run on]],WEEKDAY(K17+(run_every/24)),0,8-WEEKDAY(K17+(run_every/24))),0)-1))</f>
        <v>42789.791666666664</v>
      </c>
      <c r="L18"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18"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18"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8" s="9" t="b">
        <f ca="1" xml:space="preserve">  IF(AND(pointtable[[#This Row],[Nr]]&lt;&gt;"",pointtable[[#This Row],[Day]]&lt;&gt;"",pointtable[[#This Row],[Nr]]&lt;&gt;1,pointtable[[#This Row],[activefull]]=FALSE),
    IF(VLOOKUP(WEEKDAY(pointtable[[#This Row],[Day]]),schedule[#All],4,FALSE)*syntheticallowed,TRUE,FALSE),FALSE
)</f>
        <v>0</v>
      </c>
      <c r="P18" s="9" t="b">
        <f>IF(AND(pointtable[[#This Row],[Nr]]&lt;&gt;"",pointtable[[#This Row],[Nr]]&lt;&gt;1,backupmode="Forever Incremental",offset+1=pointtable[[#This Row],[Nr]]),TRUE,FALSE)</f>
        <v>0</v>
      </c>
      <c r="Q18" s="9" t="b">
        <f ca="1">IF(AND(pointtable[[#This Row],[Nr]]&lt;&gt;"",pointtable[[#This Row],[Nr]]&lt;&gt;1,pointtable[[#This Row],[foreverincremental]]=FALSE,pointtable[[#This Row],[activefull]]=FALSE,pointtable[[#This Row],[syntheticfull]]=FALSE,VLOOKUP(backupmode,backupmodesettings[#All],7,FALSE)),TRUE,FALSE)</f>
        <v>1</v>
      </c>
      <c r="R18" s="9" t="b">
        <f ca="1">IF(AND(pointtable[[#This Row],[Nr]]&lt;&gt;"",N19=FALSE,VLOOKUP(backupmode,backupmodesettings[#All],3,FALSE),pointtable[[#This Row],[Nr]]&lt;&gt;retentionpoints+offset),TRUE,FALSE)</f>
        <v>0</v>
      </c>
      <c r="S18" s="9" t="b">
        <f>IF(AND(pointtable[[#This Row],[Nr]]&lt;&gt;"",pointtable[[#This Row],[Nr]]&lt;&gt;1,VLOOKUP(backupmode,backupmodesettings[#All],3,FALSE)),
  IF(OR(pointtable[[#This Row],[Nr]]=retentionpoints+offset,N19),TRUE,FALSE))</f>
        <v>0</v>
      </c>
      <c r="T18" s="8">
        <f t="shared" ca="1" si="1"/>
        <v>1</v>
      </c>
      <c r="U18" s="8" t="e">
        <f ca="1">MATCH(TRUE,OFFSET(pointtable[activefull],pointtable[[#This Row],[Nr]],0,101-pointtable[[#This Row],[Nr]]),0)</f>
        <v>#N/A</v>
      </c>
      <c r="V18" s="8" t="e">
        <f ca="1">MATCH(TRUE,OFFSET(pointtable[syntheticfull],pointtable[[#This Row],[Nr]],0,101-pointtable[[#This Row],[Nr]]),0)</f>
        <v>#N/A</v>
      </c>
      <c r="W1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18" s="66" t="str">
        <f>VLOOKUP(backupmode,Source!B3:J8,9,FALSE)</f>
        <v>forever incremental backup uses incremetal data for backup. If a restorepoint is not needed anymore, it merges the two oldest restore-points (the oldes was a full) to calculate a new full (so only one full stays in the chain).
Faster and less i/o during backup then reverse-incremental, but high i/o for merging afterwards.
Not possible to use additional active full backups, so risk of data-corruption in the synthetic chain
(default mode since Veeam 8)</v>
      </c>
      <c r="Z18" s="66"/>
      <c r="AC18" s="48"/>
      <c r="AD18" s="51">
        <f ca="1">IF(pointtable[[#This Row],[Nr]]&lt;&gt;"",IF(pointtable[[#This Row],[activefull]],size_original-8,size_original*Change_Rate),"")</f>
        <v>375</v>
      </c>
      <c r="AE18" s="49"/>
      <c r="AF18" s="51">
        <f ca="1">IF(pointtable[[#This Row],[Nr]]&lt;&gt;"",IF(pointtable[[#This Row],[activefull]],size_full,size_incremental),"")</f>
        <v>262.5</v>
      </c>
      <c r="AG18" s="49"/>
      <c r="AH18" s="49"/>
      <c r="AI18" s="49"/>
      <c r="AJ18" s="50"/>
    </row>
    <row r="19" spans="2:36" x14ac:dyDescent="0.25">
      <c r="B19" s="13"/>
      <c r="C19" s="13"/>
      <c r="D19" s="13"/>
      <c r="E19" s="13"/>
      <c r="H19" s="4">
        <f t="shared" si="0"/>
        <v>12</v>
      </c>
      <c r="I19" s="4">
        <f>IF(pointtable[[#This Row],[Nr]]="","",IF(retentionpoints+offset-pointtable[[#This Row],[Nr]]+1&gt;retentionpoints,IF(OR(I20="",pointtable[[#This Row],[needed]]="",backupmode="Forever Incremental"),"",retentionpoints&amp;" +"&amp;(offset-pointtable[[#This Row],[Nr]]+1)),retentionpoints+offset-pointtable[[#This Row],[Nr]]+1))</f>
        <v>6</v>
      </c>
      <c r="J19" s="6">
        <f ca="1">IF(pointtable[[#This Row],[Nr]]=1,startdate,IF(pointtable[[#This Row],[Nr]]="","",IF(ROUNDDOWN(pointtable[[#This Row],[Time]],0)=ROUNDDOWN(K18,0),"",pointtable[[#This Row],[Time]])))</f>
        <v>42790.791666666664</v>
      </c>
      <c r="K19" s="7">
        <f ca="1">IF(pointtable[[#This Row],[Nr]]=1,startdate,IF(H19="","",K18+(run_every/24)+MATCH(1,OFFSET(schedule[[#All],[run on]],WEEKDAY(K18+(run_every/24)),0,8-WEEKDAY(K18+(run_every/24))),0)-1))</f>
        <v>42790.791666666664</v>
      </c>
      <c r="L19"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19"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19"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19" s="9" t="b">
        <f ca="1" xml:space="preserve">  IF(AND(pointtable[[#This Row],[Nr]]&lt;&gt;"",pointtable[[#This Row],[Day]]&lt;&gt;"",pointtable[[#This Row],[Nr]]&lt;&gt;1,pointtable[[#This Row],[activefull]]=FALSE),
    IF(VLOOKUP(WEEKDAY(pointtable[[#This Row],[Day]]),schedule[#All],4,FALSE)*syntheticallowed,TRUE,FALSE),FALSE
)</f>
        <v>0</v>
      </c>
      <c r="P19" s="9" t="b">
        <f>IF(AND(pointtable[[#This Row],[Nr]]&lt;&gt;"",pointtable[[#This Row],[Nr]]&lt;&gt;1,backupmode="Forever Incremental",offset+1=pointtable[[#This Row],[Nr]]),TRUE,FALSE)</f>
        <v>0</v>
      </c>
      <c r="Q19" s="9" t="b">
        <f ca="1">IF(AND(pointtable[[#This Row],[Nr]]&lt;&gt;"",pointtable[[#This Row],[Nr]]&lt;&gt;1,pointtable[[#This Row],[foreverincremental]]=FALSE,pointtable[[#This Row],[activefull]]=FALSE,pointtable[[#This Row],[syntheticfull]]=FALSE,VLOOKUP(backupmode,backupmodesettings[#All],7,FALSE)),TRUE,FALSE)</f>
        <v>1</v>
      </c>
      <c r="R19" s="9" t="b">
        <f ca="1">IF(AND(pointtable[[#This Row],[Nr]]&lt;&gt;"",N20=FALSE,VLOOKUP(backupmode,backupmodesettings[#All],3,FALSE),pointtable[[#This Row],[Nr]]&lt;&gt;retentionpoints+offset),TRUE,FALSE)</f>
        <v>0</v>
      </c>
      <c r="S19" s="9" t="b">
        <f>IF(AND(pointtable[[#This Row],[Nr]]&lt;&gt;"",pointtable[[#This Row],[Nr]]&lt;&gt;1,VLOOKUP(backupmode,backupmodesettings[#All],3,FALSE)),
  IF(OR(pointtable[[#This Row],[Nr]]=retentionpoints+offset,N20),TRUE,FALSE))</f>
        <v>0</v>
      </c>
      <c r="T19" s="8">
        <f t="shared" ca="1" si="1"/>
        <v>1</v>
      </c>
      <c r="U19" s="8" t="e">
        <f ca="1">MATCH(TRUE,OFFSET(pointtable[activefull],pointtable[[#This Row],[Nr]],0,101-pointtable[[#This Row],[Nr]]),0)</f>
        <v>#N/A</v>
      </c>
      <c r="V19" s="8" t="e">
        <f ca="1">MATCH(TRUE,OFFSET(pointtable[syntheticfull],pointtable[[#This Row],[Nr]],0,101-pointtable[[#This Row],[Nr]]),0)</f>
        <v>#N/A</v>
      </c>
      <c r="W1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19" s="66"/>
      <c r="Z19" s="66"/>
      <c r="AC19" s="48"/>
      <c r="AD19" s="51">
        <f ca="1">IF(pointtable[[#This Row],[Nr]]&lt;&gt;"",IF(pointtable[[#This Row],[activefull]],size_original-8,size_original*Change_Rate),"")</f>
        <v>375</v>
      </c>
      <c r="AE19" s="49"/>
      <c r="AF19" s="51">
        <f ca="1">IF(pointtable[[#This Row],[Nr]]&lt;&gt;"",IF(pointtable[[#This Row],[activefull]],size_full,size_incremental),"")</f>
        <v>262.5</v>
      </c>
      <c r="AG19" s="49"/>
      <c r="AH19" s="49"/>
      <c r="AI19" s="49"/>
      <c r="AJ19" s="50"/>
    </row>
    <row r="20" spans="2:36" x14ac:dyDescent="0.25">
      <c r="B20" s="13" t="s">
        <v>14</v>
      </c>
      <c r="C20" s="85">
        <v>14</v>
      </c>
      <c r="D20" s="86"/>
      <c r="E20" s="13"/>
      <c r="H20" s="4">
        <f t="shared" si="0"/>
        <v>13</v>
      </c>
      <c r="I20" s="4">
        <f>IF(pointtable[[#This Row],[Nr]]="","",IF(retentionpoints+offset-pointtable[[#This Row],[Nr]]+1&gt;retentionpoints,IF(OR(I21="",pointtable[[#This Row],[needed]]="",backupmode="Forever Incremental"),"",retentionpoints&amp;" +"&amp;(offset-pointtable[[#This Row],[Nr]]+1)),retentionpoints+offset-pointtable[[#This Row],[Nr]]+1))</f>
        <v>5</v>
      </c>
      <c r="J20" s="6">
        <f ca="1">IF(pointtable[[#This Row],[Nr]]=1,startdate,IF(pointtable[[#This Row],[Nr]]="","",IF(ROUNDDOWN(pointtable[[#This Row],[Time]],0)=ROUNDDOWN(K19,0),"",pointtable[[#This Row],[Time]])))</f>
        <v>42791.791666666664</v>
      </c>
      <c r="K20" s="7">
        <f ca="1">IF(pointtable[[#This Row],[Nr]]=1,startdate,IF(H20="","",K19+(run_every/24)+MATCH(1,OFFSET(schedule[[#All],[run on]],WEEKDAY(K19+(run_every/24)),0,8-WEEKDAY(K19+(run_every/24))),0)-1))</f>
        <v>42791.791666666664</v>
      </c>
      <c r="L20"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20"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20"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20" s="9" t="b">
        <f ca="1" xml:space="preserve">  IF(AND(pointtable[[#This Row],[Nr]]&lt;&gt;"",pointtable[[#This Row],[Day]]&lt;&gt;"",pointtable[[#This Row],[Nr]]&lt;&gt;1,pointtable[[#This Row],[activefull]]=FALSE),
    IF(VLOOKUP(WEEKDAY(pointtable[[#This Row],[Day]]),schedule[#All],4,FALSE)*syntheticallowed,TRUE,FALSE),FALSE
)</f>
        <v>0</v>
      </c>
      <c r="P20" s="9" t="b">
        <f>IF(AND(pointtable[[#This Row],[Nr]]&lt;&gt;"",pointtable[[#This Row],[Nr]]&lt;&gt;1,backupmode="Forever Incremental",offset+1=pointtable[[#This Row],[Nr]]),TRUE,FALSE)</f>
        <v>0</v>
      </c>
      <c r="Q20" s="9" t="b">
        <f ca="1">IF(AND(pointtable[[#This Row],[Nr]]&lt;&gt;"",pointtable[[#This Row],[Nr]]&lt;&gt;1,pointtable[[#This Row],[foreverincremental]]=FALSE,pointtable[[#This Row],[activefull]]=FALSE,pointtable[[#This Row],[syntheticfull]]=FALSE,VLOOKUP(backupmode,backupmodesettings[#All],7,FALSE)),TRUE,FALSE)</f>
        <v>1</v>
      </c>
      <c r="R20" s="9" t="b">
        <f ca="1">IF(AND(pointtable[[#This Row],[Nr]]&lt;&gt;"",N21=FALSE,VLOOKUP(backupmode,backupmodesettings[#All],3,FALSE),pointtable[[#This Row],[Nr]]&lt;&gt;retentionpoints+offset),TRUE,FALSE)</f>
        <v>0</v>
      </c>
      <c r="S20" s="9" t="b">
        <f>IF(AND(pointtable[[#This Row],[Nr]]&lt;&gt;"",pointtable[[#This Row],[Nr]]&lt;&gt;1,VLOOKUP(backupmode,backupmodesettings[#All],3,FALSE)),
  IF(OR(pointtable[[#This Row],[Nr]]=retentionpoints+offset,N21),TRUE,FALSE))</f>
        <v>0</v>
      </c>
      <c r="T20" s="8">
        <f t="shared" ca="1" si="1"/>
        <v>1</v>
      </c>
      <c r="U20" s="8" t="e">
        <f ca="1">MATCH(TRUE,OFFSET(pointtable[activefull],pointtable[[#This Row],[Nr]],0,101-pointtable[[#This Row],[Nr]]),0)</f>
        <v>#N/A</v>
      </c>
      <c r="V20" s="8" t="e">
        <f ca="1">MATCH(TRUE,OFFSET(pointtable[syntheticfull],pointtable[[#This Row],[Nr]],0,101-pointtable[[#This Row],[Nr]]),0)</f>
        <v>#N/A</v>
      </c>
      <c r="W2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0" s="66"/>
      <c r="Z20" s="66"/>
      <c r="AC20" s="48"/>
      <c r="AD20" s="51">
        <f ca="1">IF(pointtable[[#This Row],[Nr]]&lt;&gt;"",IF(pointtable[[#This Row],[activefull]],size_original-8,size_original*Change_Rate),"")</f>
        <v>375</v>
      </c>
      <c r="AE20" s="49"/>
      <c r="AF20" s="51">
        <f ca="1">IF(pointtable[[#This Row],[Nr]]&lt;&gt;"",IF(pointtable[[#This Row],[activefull]],size_full,size_incremental),"")</f>
        <v>262.5</v>
      </c>
      <c r="AG20" s="49"/>
      <c r="AH20" s="49"/>
      <c r="AI20" s="49"/>
      <c r="AJ20" s="50"/>
    </row>
    <row r="21" spans="2:36" x14ac:dyDescent="0.25">
      <c r="B21" s="13"/>
      <c r="C21" s="87"/>
      <c r="D21" s="88"/>
      <c r="E21" s="13"/>
      <c r="H21" s="4">
        <f t="shared" si="0"/>
        <v>14</v>
      </c>
      <c r="I21" s="4">
        <f>IF(pointtable[[#This Row],[Nr]]="","",IF(retentionpoints+offset-pointtable[[#This Row],[Nr]]+1&gt;retentionpoints,IF(OR(I22="",pointtable[[#This Row],[needed]]="",backupmode="Forever Incremental"),"",retentionpoints&amp;" +"&amp;(offset-pointtable[[#This Row],[Nr]]+1)),retentionpoints+offset-pointtable[[#This Row],[Nr]]+1))</f>
        <v>4</v>
      </c>
      <c r="J21" s="6">
        <f ca="1">IF(pointtable[[#This Row],[Nr]]=1,startdate,IF(pointtable[[#This Row],[Nr]]="","",IF(ROUNDDOWN(pointtable[[#This Row],[Time]],0)=ROUNDDOWN(K20,0),"",pointtable[[#This Row],[Time]])))</f>
        <v>42792.791666666664</v>
      </c>
      <c r="K21" s="7">
        <f ca="1">IF(pointtable[[#This Row],[Nr]]=1,startdate,IF(H21="","",K20+(run_every/24)+MATCH(1,OFFSET(schedule[[#All],[run on]],WEEKDAY(K20+(run_every/24)),0,8-WEEKDAY(K20+(run_every/24))),0)-1))</f>
        <v>42792.791666666664</v>
      </c>
      <c r="L21"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21"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21"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21" s="9" t="b">
        <f ca="1" xml:space="preserve">  IF(AND(pointtable[[#This Row],[Nr]]&lt;&gt;"",pointtable[[#This Row],[Day]]&lt;&gt;"",pointtable[[#This Row],[Nr]]&lt;&gt;1,pointtable[[#This Row],[activefull]]=FALSE),
    IF(VLOOKUP(WEEKDAY(pointtable[[#This Row],[Day]]),schedule[#All],4,FALSE)*syntheticallowed,TRUE,FALSE),FALSE
)</f>
        <v>0</v>
      </c>
      <c r="P21" s="9" t="b">
        <f>IF(AND(pointtable[[#This Row],[Nr]]&lt;&gt;"",pointtable[[#This Row],[Nr]]&lt;&gt;1,backupmode="Forever Incremental",offset+1=pointtable[[#This Row],[Nr]]),TRUE,FALSE)</f>
        <v>0</v>
      </c>
      <c r="Q21" s="9" t="b">
        <f ca="1">IF(AND(pointtable[[#This Row],[Nr]]&lt;&gt;"",pointtable[[#This Row],[Nr]]&lt;&gt;1,pointtable[[#This Row],[foreverincremental]]=FALSE,pointtable[[#This Row],[activefull]]=FALSE,pointtable[[#This Row],[syntheticfull]]=FALSE,VLOOKUP(backupmode,backupmodesettings[#All],7,FALSE)),TRUE,FALSE)</f>
        <v>1</v>
      </c>
      <c r="R21" s="9" t="b">
        <f ca="1">IF(AND(pointtable[[#This Row],[Nr]]&lt;&gt;"",N22=FALSE,VLOOKUP(backupmode,backupmodesettings[#All],3,FALSE),pointtable[[#This Row],[Nr]]&lt;&gt;retentionpoints+offset),TRUE,FALSE)</f>
        <v>0</v>
      </c>
      <c r="S21" s="9" t="b">
        <f>IF(AND(pointtable[[#This Row],[Nr]]&lt;&gt;"",pointtable[[#This Row],[Nr]]&lt;&gt;1,VLOOKUP(backupmode,backupmodesettings[#All],3,FALSE)),
  IF(OR(pointtable[[#This Row],[Nr]]=retentionpoints+offset,N22),TRUE,FALSE))</f>
        <v>0</v>
      </c>
      <c r="T21" s="8">
        <f t="shared" ca="1" si="1"/>
        <v>1</v>
      </c>
      <c r="U21" s="8" t="e">
        <f ca="1">MATCH(TRUE,OFFSET(pointtable[activefull],pointtable[[#This Row],[Nr]],0,101-pointtable[[#This Row],[Nr]]),0)</f>
        <v>#N/A</v>
      </c>
      <c r="V21" s="8" t="e">
        <f ca="1">MATCH(TRUE,OFFSET(pointtable[syntheticfull],pointtable[[#This Row],[Nr]],0,101-pointtable[[#This Row],[Nr]]),0)</f>
        <v>#N/A</v>
      </c>
      <c r="W2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1" s="66"/>
      <c r="Z21" s="66"/>
      <c r="AC21" s="48"/>
      <c r="AD21" s="51">
        <f ca="1">IF(pointtable[[#This Row],[Nr]]&lt;&gt;"",IF(pointtable[[#This Row],[activefull]],size_original-8,size_original*Change_Rate),"")</f>
        <v>375</v>
      </c>
      <c r="AE21" s="49"/>
      <c r="AF21" s="51">
        <f ca="1">IF(pointtable[[#This Row],[Nr]]&lt;&gt;"",IF(pointtable[[#This Row],[activefull]],size_full,size_incremental),"")</f>
        <v>262.5</v>
      </c>
      <c r="AG21" s="49"/>
      <c r="AH21" s="49"/>
      <c r="AI21" s="49"/>
      <c r="AJ21" s="50"/>
    </row>
    <row r="22" spans="2:36" x14ac:dyDescent="0.25">
      <c r="B22" s="13"/>
      <c r="C22" s="13"/>
      <c r="D22" s="13"/>
      <c r="E22" s="13"/>
      <c r="H22" s="4">
        <f t="shared" si="0"/>
        <v>15</v>
      </c>
      <c r="I22" s="4">
        <f>IF(pointtable[[#This Row],[Nr]]="","",IF(retentionpoints+offset-pointtable[[#This Row],[Nr]]+1&gt;retentionpoints,IF(OR(I23="",pointtable[[#This Row],[needed]]="",backupmode="Forever Incremental"),"",retentionpoints&amp;" +"&amp;(offset-pointtable[[#This Row],[Nr]]+1)),retentionpoints+offset-pointtable[[#This Row],[Nr]]+1))</f>
        <v>3</v>
      </c>
      <c r="J22" s="6">
        <f ca="1">IF(pointtable[[#This Row],[Nr]]=1,startdate,IF(pointtable[[#This Row],[Nr]]="","",IF(ROUNDDOWN(pointtable[[#This Row],[Time]],0)=ROUNDDOWN(K21,0),"",pointtable[[#This Row],[Time]])))</f>
        <v>42793.791666666664</v>
      </c>
      <c r="K22" s="7">
        <f ca="1">IF(pointtable[[#This Row],[Nr]]=1,startdate,IF(H22="","",K21+(run_every/24)+MATCH(1,OFFSET(schedule[[#All],[run on]],WEEKDAY(K21+(run_every/24)),0,8-WEEKDAY(K21+(run_every/24))),0)-1))</f>
        <v>42793.791666666664</v>
      </c>
      <c r="L22"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22"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22"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22" s="9" t="b">
        <f ca="1" xml:space="preserve">  IF(AND(pointtable[[#This Row],[Nr]]&lt;&gt;"",pointtable[[#This Row],[Day]]&lt;&gt;"",pointtable[[#This Row],[Nr]]&lt;&gt;1,pointtable[[#This Row],[activefull]]=FALSE),
    IF(VLOOKUP(WEEKDAY(pointtable[[#This Row],[Day]]),schedule[#All],4,FALSE)*syntheticallowed,TRUE,FALSE),FALSE
)</f>
        <v>0</v>
      </c>
      <c r="P22" s="9" t="b">
        <f>IF(AND(pointtable[[#This Row],[Nr]]&lt;&gt;"",pointtable[[#This Row],[Nr]]&lt;&gt;1,backupmode="Forever Incremental",offset+1=pointtable[[#This Row],[Nr]]),TRUE,FALSE)</f>
        <v>0</v>
      </c>
      <c r="Q22" s="9" t="b">
        <f ca="1">IF(AND(pointtable[[#This Row],[Nr]]&lt;&gt;"",pointtable[[#This Row],[Nr]]&lt;&gt;1,pointtable[[#This Row],[foreverincremental]]=FALSE,pointtable[[#This Row],[activefull]]=FALSE,pointtable[[#This Row],[syntheticfull]]=FALSE,VLOOKUP(backupmode,backupmodesettings[#All],7,FALSE)),TRUE,FALSE)</f>
        <v>1</v>
      </c>
      <c r="R22" s="9" t="b">
        <f ca="1">IF(AND(pointtable[[#This Row],[Nr]]&lt;&gt;"",N23=FALSE,VLOOKUP(backupmode,backupmodesettings[#All],3,FALSE),pointtable[[#This Row],[Nr]]&lt;&gt;retentionpoints+offset),TRUE,FALSE)</f>
        <v>0</v>
      </c>
      <c r="S22" s="9" t="b">
        <f>IF(AND(pointtable[[#This Row],[Nr]]&lt;&gt;"",pointtable[[#This Row],[Nr]]&lt;&gt;1,VLOOKUP(backupmode,backupmodesettings[#All],3,FALSE)),
  IF(OR(pointtable[[#This Row],[Nr]]=retentionpoints+offset,N23),TRUE,FALSE))</f>
        <v>0</v>
      </c>
      <c r="T22" s="8">
        <f t="shared" ca="1" si="1"/>
        <v>1</v>
      </c>
      <c r="U22" s="8" t="e">
        <f ca="1">MATCH(TRUE,OFFSET(pointtable[activefull],pointtable[[#This Row],[Nr]],0,101-pointtable[[#This Row],[Nr]]),0)</f>
        <v>#N/A</v>
      </c>
      <c r="V22" s="8" t="e">
        <f ca="1">MATCH(TRUE,OFFSET(pointtable[syntheticfull],pointtable[[#This Row],[Nr]],0,101-pointtable[[#This Row],[Nr]]),0)</f>
        <v>#N/A</v>
      </c>
      <c r="W2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2" s="66"/>
      <c r="Z22" s="66"/>
      <c r="AC22" s="48"/>
      <c r="AD22" s="51">
        <f ca="1">IF(pointtable[[#This Row],[Nr]]&lt;&gt;"",IF(pointtable[[#This Row],[activefull]],size_original-8,size_original*Change_Rate),"")</f>
        <v>375</v>
      </c>
      <c r="AE22" s="49"/>
      <c r="AF22" s="51">
        <f ca="1">IF(pointtable[[#This Row],[Nr]]&lt;&gt;"",IF(pointtable[[#This Row],[activefull]],size_full,size_incremental),"")</f>
        <v>262.5</v>
      </c>
      <c r="AG22" s="49"/>
      <c r="AH22" s="49"/>
      <c r="AI22" s="49"/>
      <c r="AJ22" s="50"/>
    </row>
    <row r="23" spans="2:36" x14ac:dyDescent="0.25">
      <c r="B23" s="65" t="s">
        <v>48</v>
      </c>
      <c r="C23" s="65"/>
      <c r="D23" s="65"/>
      <c r="E23" s="65"/>
      <c r="H23" s="4">
        <f t="shared" si="0"/>
        <v>16</v>
      </c>
      <c r="I23" s="4">
        <f>IF(pointtable[[#This Row],[Nr]]="","",IF(retentionpoints+offset-pointtable[[#This Row],[Nr]]+1&gt;retentionpoints,IF(OR(I24="",pointtable[[#This Row],[needed]]="",backupmode="Forever Incremental"),"",retentionpoints&amp;" +"&amp;(offset-pointtable[[#This Row],[Nr]]+1)),retentionpoints+offset-pointtable[[#This Row],[Nr]]+1))</f>
        <v>2</v>
      </c>
      <c r="J23" s="6">
        <f ca="1">IF(pointtable[[#This Row],[Nr]]=1,startdate,IF(pointtable[[#This Row],[Nr]]="","",IF(ROUNDDOWN(pointtable[[#This Row],[Time]],0)=ROUNDDOWN(K22,0),"",pointtable[[#This Row],[Time]])))</f>
        <v>42794.791666666664</v>
      </c>
      <c r="K23" s="7">
        <f ca="1">IF(pointtable[[#This Row],[Nr]]=1,startdate,IF(H23="","",K22+(run_every/24)+MATCH(1,OFFSET(schedule[[#All],[run on]],WEEKDAY(K22+(run_every/24)),0,8-WEEKDAY(K22+(run_every/24))),0)-1))</f>
        <v>42794.791666666664</v>
      </c>
      <c r="L23"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23"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23"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23" s="9" t="b">
        <f ca="1" xml:space="preserve">  IF(AND(pointtable[[#This Row],[Nr]]&lt;&gt;"",pointtable[[#This Row],[Day]]&lt;&gt;"",pointtable[[#This Row],[Nr]]&lt;&gt;1,pointtable[[#This Row],[activefull]]=FALSE),
    IF(VLOOKUP(WEEKDAY(pointtable[[#This Row],[Day]]),schedule[#All],4,FALSE)*syntheticallowed,TRUE,FALSE),FALSE
)</f>
        <v>0</v>
      </c>
      <c r="P23" s="9" t="b">
        <f>IF(AND(pointtable[[#This Row],[Nr]]&lt;&gt;"",pointtable[[#This Row],[Nr]]&lt;&gt;1,backupmode="Forever Incremental",offset+1=pointtable[[#This Row],[Nr]]),TRUE,FALSE)</f>
        <v>0</v>
      </c>
      <c r="Q23" s="9" t="b">
        <f ca="1">IF(AND(pointtable[[#This Row],[Nr]]&lt;&gt;"",pointtable[[#This Row],[Nr]]&lt;&gt;1,pointtable[[#This Row],[foreverincremental]]=FALSE,pointtable[[#This Row],[activefull]]=FALSE,pointtable[[#This Row],[syntheticfull]]=FALSE,VLOOKUP(backupmode,backupmodesettings[#All],7,FALSE)),TRUE,FALSE)</f>
        <v>1</v>
      </c>
      <c r="R23" s="9" t="b">
        <f ca="1">IF(AND(pointtable[[#This Row],[Nr]]&lt;&gt;"",N24=FALSE,VLOOKUP(backupmode,backupmodesettings[#All],3,FALSE),pointtable[[#This Row],[Nr]]&lt;&gt;retentionpoints+offset),TRUE,FALSE)</f>
        <v>0</v>
      </c>
      <c r="S23" s="9" t="b">
        <f>IF(AND(pointtable[[#This Row],[Nr]]&lt;&gt;"",pointtable[[#This Row],[Nr]]&lt;&gt;1,VLOOKUP(backupmode,backupmodesettings[#All],3,FALSE)),
  IF(OR(pointtable[[#This Row],[Nr]]=retentionpoints+offset,N24),TRUE,FALSE))</f>
        <v>0</v>
      </c>
      <c r="T23" s="8">
        <f t="shared" ca="1" si="1"/>
        <v>1</v>
      </c>
      <c r="U23" s="8" t="e">
        <f ca="1">MATCH(TRUE,OFFSET(pointtable[activefull],pointtable[[#This Row],[Nr]],0,101-pointtable[[#This Row],[Nr]]),0)</f>
        <v>#N/A</v>
      </c>
      <c r="V23" s="8" t="e">
        <f ca="1">MATCH(TRUE,OFFSET(pointtable[syntheticfull],pointtable[[#This Row],[Nr]],0,101-pointtable[[#This Row],[Nr]]),0)</f>
        <v>#N/A</v>
      </c>
      <c r="W2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3" s="66"/>
      <c r="Z23" s="66"/>
      <c r="AC23" s="48"/>
      <c r="AD23" s="51">
        <f ca="1">IF(pointtable[[#This Row],[Nr]]&lt;&gt;"",IF(pointtable[[#This Row],[activefull]],size_original-8,size_original*Change_Rate),"")</f>
        <v>375</v>
      </c>
      <c r="AE23" s="49"/>
      <c r="AF23" s="51">
        <f ca="1">IF(pointtable[[#This Row],[Nr]]&lt;&gt;"",IF(pointtable[[#This Row],[activefull]],size_full,size_incremental),"")</f>
        <v>262.5</v>
      </c>
      <c r="AG23" s="49"/>
      <c r="AH23" s="49"/>
      <c r="AI23" s="49"/>
      <c r="AJ23" s="50"/>
    </row>
    <row r="24" spans="2:36" x14ac:dyDescent="0.25">
      <c r="B24" s="13"/>
      <c r="C24" s="13"/>
      <c r="D24" s="13"/>
      <c r="E24" s="13"/>
      <c r="H24" s="4">
        <f t="shared" si="0"/>
        <v>17</v>
      </c>
      <c r="I24" s="4">
        <f>IF(pointtable[[#This Row],[Nr]]="","",IF(retentionpoints+offset-pointtable[[#This Row],[Nr]]+1&gt;retentionpoints,IF(OR(I25="",pointtable[[#This Row],[needed]]="",backupmode="Forever Incremental"),"",retentionpoints&amp;" +"&amp;(offset-pointtable[[#This Row],[Nr]]+1)),retentionpoints+offset-pointtable[[#This Row],[Nr]]+1))</f>
        <v>1</v>
      </c>
      <c r="J24" s="6">
        <f ca="1">IF(pointtable[[#This Row],[Nr]]=1,startdate,IF(pointtable[[#This Row],[Nr]]="","",IF(ROUNDDOWN(pointtable[[#This Row],[Time]],0)=ROUNDDOWN(K23,0),"",pointtable[[#This Row],[Time]])))</f>
        <v>42795.791666666664</v>
      </c>
      <c r="K24" s="7">
        <f ca="1">IF(pointtable[[#This Row],[Nr]]=1,startdate,IF(H24="","",K23+(run_every/24)+MATCH(1,OFFSET(schedule[[#All],[run on]],WEEKDAY(K23+(run_every/24)),0,8-WEEKDAY(K23+(run_every/24))),0)-1))</f>
        <v>42795.791666666664</v>
      </c>
      <c r="L24" s="4" t="str">
        <f ca="1">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xml:space="preserve">  └ incremental</v>
      </c>
      <c r="M24" s="9">
        <f ca="1">IF(pointtable[[#This Row],[Point]]="","",IF(OR(pointtable[[#This Row],[transform]],pointtable[[#This Row],[reverseincremental]],pointtable[[#This Row],[incremental]]),size_incremental,IF(OR(pointtable[[#This Row],[activefull]],pointtable[[#This Row],[syntheticfull]],pointtable[[#This Row],[foreverincremental]],pointtable[[#This Row],[reversefull]]),size_full,"")))</f>
        <v>262.5</v>
      </c>
      <c r="N24" s="9" t="b">
        <f ca="1">IF(AND(pointtable[[#This Row],[Nr]]=1),
  TRUE,
  IF(AND(pointtable[[#This Row],[Nr]]&lt;&gt;"",pointtable[[#This Row],[Day]]&lt;&gt;""),
    IF(OR(VLOOKUP(WEEKDAY(pointtable[[#This Row],[Day]]),schedule[#All],3,FALSE)*activeallowed,IFERROR(VLOOKUP(ROUNDDOWN(pointtable[[#This Row],[Day]],0),monatsauswahl[[Datum]:[active2]],2,FALSE)*activeallowed,FALSE)),TRUE,FALSE),FALSE
))</f>
        <v>0</v>
      </c>
      <c r="O24" s="9" t="b">
        <f ca="1" xml:space="preserve">  IF(AND(pointtable[[#This Row],[Nr]]&lt;&gt;"",pointtable[[#This Row],[Day]]&lt;&gt;"",pointtable[[#This Row],[Nr]]&lt;&gt;1,pointtable[[#This Row],[activefull]]=FALSE),
    IF(VLOOKUP(WEEKDAY(pointtable[[#This Row],[Day]]),schedule[#All],4,FALSE)*syntheticallowed,TRUE,FALSE),FALSE
)</f>
        <v>0</v>
      </c>
      <c r="P24" s="9" t="b">
        <f>IF(AND(pointtable[[#This Row],[Nr]]&lt;&gt;"",pointtable[[#This Row],[Nr]]&lt;&gt;1,backupmode="Forever Incremental",offset+1=pointtable[[#This Row],[Nr]]),TRUE,FALSE)</f>
        <v>0</v>
      </c>
      <c r="Q24" s="9" t="b">
        <f ca="1">IF(AND(pointtable[[#This Row],[Nr]]&lt;&gt;"",pointtable[[#This Row],[Nr]]&lt;&gt;1,pointtable[[#This Row],[foreverincremental]]=FALSE,pointtable[[#This Row],[activefull]]=FALSE,pointtable[[#This Row],[syntheticfull]]=FALSE,VLOOKUP(backupmode,backupmodesettings[#All],7,FALSE)),TRUE,FALSE)</f>
        <v>1</v>
      </c>
      <c r="R24" s="9" t="b">
        <f>IF(AND(pointtable[[#This Row],[Nr]]&lt;&gt;"",N25=FALSE,VLOOKUP(backupmode,backupmodesettings[#All],3,FALSE),pointtable[[#This Row],[Nr]]&lt;&gt;retentionpoints+offset),TRUE,FALSE)</f>
        <v>0</v>
      </c>
      <c r="S24" s="9" t="b">
        <f>IF(AND(pointtable[[#This Row],[Nr]]&lt;&gt;"",pointtable[[#This Row],[Nr]]&lt;&gt;1,VLOOKUP(backupmode,backupmodesettings[#All],3,FALSE)),
  IF(OR(pointtable[[#This Row],[Nr]]=retentionpoints+offset,N25),TRUE,FALSE))</f>
        <v>0</v>
      </c>
      <c r="T24" s="8" t="str">
        <f t="shared" si="1"/>
        <v/>
      </c>
      <c r="U24" s="8" t="e">
        <f ca="1">MATCH(TRUE,OFFSET(pointtable[activefull],pointtable[[#This Row],[Nr]],0,101-pointtable[[#This Row],[Nr]]),0)</f>
        <v>#N/A</v>
      </c>
      <c r="V24" s="8" t="e">
        <f ca="1">MATCH(TRUE,OFFSET(pointtable[syntheticfull],pointtable[[#This Row],[Nr]],0,101-pointtable[[#This Row],[Nr]]),0)</f>
        <v>#N/A</v>
      </c>
      <c r="W2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4" s="66"/>
      <c r="Z24" s="66"/>
      <c r="AC24" s="48"/>
      <c r="AD24" s="51">
        <f ca="1">IF(pointtable[[#This Row],[Nr]]&lt;&gt;"",IF(pointtable[[#This Row],[activefull]],size_original-8,size_original*Change_Rate),"")</f>
        <v>375</v>
      </c>
      <c r="AE24" s="49"/>
      <c r="AF24" s="51">
        <f ca="1">IF(pointtable[[#This Row],[Nr]]&lt;&gt;"",IF(pointtable[[#This Row],[activefull]],size_full,size_incremental),"")</f>
        <v>262.5</v>
      </c>
      <c r="AG24" s="49"/>
      <c r="AH24" s="49"/>
      <c r="AI24" s="49"/>
      <c r="AJ24" s="50"/>
    </row>
    <row r="25" spans="2:36" x14ac:dyDescent="0.25">
      <c r="B25" s="13" t="s">
        <v>20</v>
      </c>
      <c r="C25" s="81">
        <v>3</v>
      </c>
      <c r="D25" s="82"/>
      <c r="E25" s="13"/>
      <c r="H25" s="4" t="str">
        <f t="shared" si="0"/>
        <v/>
      </c>
      <c r="I25" s="4" t="str">
        <f>IF(pointtable[[#This Row],[Nr]]="","",IF(retentionpoints+offset-pointtable[[#This Row],[Nr]]+1&gt;retentionpoints,IF(OR(I26="",pointtable[[#This Row],[needed]]="",backupmode="Forever Incremental"),"",retentionpoints&amp;" +"&amp;(offset-pointtable[[#This Row],[Nr]]+1)),retentionpoints+offset-pointtable[[#This Row],[Nr]]+1))</f>
        <v/>
      </c>
      <c r="J25" s="6" t="str">
        <f>IF(pointtable[[#This Row],[Nr]]=1,startdate,IF(pointtable[[#This Row],[Nr]]="","",IF(ROUNDDOWN(pointtable[[#This Row],[Time]],0)=ROUNDDOWN(K24,0),"",pointtable[[#This Row],[Time]])))</f>
        <v/>
      </c>
      <c r="K25" s="7" t="str">
        <f ca="1">IF(pointtable[[#This Row],[Nr]]=1,startdate,IF(H25="","",K24+(run_every/24)+MATCH(1,OFFSET(schedule[[#All],[run on]],WEEKDAY(K24+(run_every/24)),0,8-WEEKDAY(K24+(run_every/24))),0)-1))</f>
        <v/>
      </c>
      <c r="L25"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25"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25"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25" s="9" t="b">
        <f xml:space="preserve">  IF(AND(pointtable[[#This Row],[Nr]]&lt;&gt;"",pointtable[[#This Row],[Day]]&lt;&gt;"",pointtable[[#This Row],[Nr]]&lt;&gt;1,pointtable[[#This Row],[activefull]]=FALSE),
    IF(VLOOKUP(WEEKDAY(pointtable[[#This Row],[Day]]),schedule[#All],4,FALSE)*syntheticallowed,TRUE,FALSE),FALSE
)</f>
        <v>0</v>
      </c>
      <c r="P25" s="9" t="b">
        <f>IF(AND(pointtable[[#This Row],[Nr]]&lt;&gt;"",pointtable[[#This Row],[Nr]]&lt;&gt;1,backupmode="Forever Incremental",offset+1=pointtable[[#This Row],[Nr]]),TRUE,FALSE)</f>
        <v>0</v>
      </c>
      <c r="Q25" s="9" t="b">
        <f>IF(AND(pointtable[[#This Row],[Nr]]&lt;&gt;"",pointtable[[#This Row],[Nr]]&lt;&gt;1,pointtable[[#This Row],[foreverincremental]]=FALSE,pointtable[[#This Row],[activefull]]=FALSE,pointtable[[#This Row],[syntheticfull]]=FALSE,VLOOKUP(backupmode,backupmodesettings[#All],7,FALSE)),TRUE,FALSE)</f>
        <v>0</v>
      </c>
      <c r="R25" s="9" t="b">
        <f>IF(AND(pointtable[[#This Row],[Nr]]&lt;&gt;"",N26=FALSE,VLOOKUP(backupmode,backupmodesettings[#All],3,FALSE),pointtable[[#This Row],[Nr]]&lt;&gt;retentionpoints+offset),TRUE,FALSE)</f>
        <v>0</v>
      </c>
      <c r="S25" s="9" t="b">
        <f>IF(AND(pointtable[[#This Row],[Nr]]&lt;&gt;"",pointtable[[#This Row],[Nr]]&lt;&gt;1,VLOOKUP(backupmode,backupmodesettings[#All],3,FALSE)),
  IF(OR(pointtable[[#This Row],[Nr]]=retentionpoints+offset,N26),TRUE,FALSE))</f>
        <v>0</v>
      </c>
      <c r="T25" s="8" t="str">
        <f t="shared" si="1"/>
        <v/>
      </c>
      <c r="U25" s="8" t="e">
        <f ca="1">MATCH(TRUE,OFFSET(pointtable[activefull],pointtable[[#This Row],[Nr]],0,101-pointtable[[#This Row],[Nr]]),0)</f>
        <v>#VALUE!</v>
      </c>
      <c r="V25" s="8" t="e">
        <f ca="1">MATCH(TRUE,OFFSET(pointtable[syntheticfull],pointtable[[#This Row],[Nr]],0,101-pointtable[[#This Row],[Nr]]),0)</f>
        <v>#VALUE!</v>
      </c>
      <c r="W2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5" s="66"/>
      <c r="Z25" s="66"/>
      <c r="AC25" s="48"/>
      <c r="AD25" s="51" t="str">
        <f>IF(pointtable[[#This Row],[Nr]]&lt;&gt;"",IF(pointtable[[#This Row],[activefull]],size_original-8,size_original*Change_Rate),"")</f>
        <v/>
      </c>
      <c r="AE25" s="49"/>
      <c r="AF25" s="51" t="str">
        <f>IF(pointtable[[#This Row],[Nr]]&lt;&gt;"",IF(pointtable[[#This Row],[activefull]],size_full,size_incremental),"")</f>
        <v/>
      </c>
      <c r="AG25" s="49"/>
      <c r="AH25" s="49"/>
      <c r="AI25" s="49"/>
      <c r="AJ25" s="50"/>
    </row>
    <row r="26" spans="2:36" x14ac:dyDescent="0.25">
      <c r="B26" s="13"/>
      <c r="C26" s="83"/>
      <c r="D26" s="84"/>
      <c r="E26" s="13"/>
      <c r="H26" s="4" t="str">
        <f t="shared" si="0"/>
        <v/>
      </c>
      <c r="I26" s="4" t="str">
        <f>IF(pointtable[[#This Row],[Nr]]="","",IF(retentionpoints+offset-pointtable[[#This Row],[Nr]]+1&gt;retentionpoints,IF(OR(I27="",pointtable[[#This Row],[needed]]="",backupmode="Forever Incremental"),"",retentionpoints&amp;" +"&amp;(offset-pointtable[[#This Row],[Nr]]+1)),retentionpoints+offset-pointtable[[#This Row],[Nr]]+1))</f>
        <v/>
      </c>
      <c r="J26" s="6" t="str">
        <f>IF(pointtable[[#This Row],[Nr]]=1,startdate,IF(pointtable[[#This Row],[Nr]]="","",IF(ROUNDDOWN(pointtable[[#This Row],[Time]],0)=ROUNDDOWN(K25,0),"",pointtable[[#This Row],[Time]])))</f>
        <v/>
      </c>
      <c r="K26" s="7" t="str">
        <f ca="1">IF(pointtable[[#This Row],[Nr]]=1,startdate,IF(H26="","",K25+(run_every/24)+MATCH(1,OFFSET(schedule[[#All],[run on]],WEEKDAY(K25+(run_every/24)),0,8-WEEKDAY(K25+(run_every/24))),0)-1))</f>
        <v/>
      </c>
      <c r="L26"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26"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26"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26" s="9" t="b">
        <f xml:space="preserve">  IF(AND(pointtable[[#This Row],[Nr]]&lt;&gt;"",pointtable[[#This Row],[Day]]&lt;&gt;"",pointtable[[#This Row],[Nr]]&lt;&gt;1,pointtable[[#This Row],[activefull]]=FALSE),
    IF(VLOOKUP(WEEKDAY(pointtable[[#This Row],[Day]]),schedule[#All],4,FALSE)*syntheticallowed,TRUE,FALSE),FALSE
)</f>
        <v>0</v>
      </c>
      <c r="P26" s="9" t="b">
        <f>IF(AND(pointtable[[#This Row],[Nr]]&lt;&gt;"",pointtable[[#This Row],[Nr]]&lt;&gt;1,backupmode="Forever Incremental",offset+1=pointtable[[#This Row],[Nr]]),TRUE,FALSE)</f>
        <v>0</v>
      </c>
      <c r="Q26" s="9" t="b">
        <f>IF(AND(pointtable[[#This Row],[Nr]]&lt;&gt;"",pointtable[[#This Row],[Nr]]&lt;&gt;1,pointtable[[#This Row],[foreverincremental]]=FALSE,pointtable[[#This Row],[activefull]]=FALSE,pointtable[[#This Row],[syntheticfull]]=FALSE,VLOOKUP(backupmode,backupmodesettings[#All],7,FALSE)),TRUE,FALSE)</f>
        <v>0</v>
      </c>
      <c r="R26" s="9" t="b">
        <f>IF(AND(pointtable[[#This Row],[Nr]]&lt;&gt;"",N27=FALSE,VLOOKUP(backupmode,backupmodesettings[#All],3,FALSE),pointtable[[#This Row],[Nr]]&lt;&gt;retentionpoints+offset),TRUE,FALSE)</f>
        <v>0</v>
      </c>
      <c r="S26" s="9" t="b">
        <f>IF(AND(pointtable[[#This Row],[Nr]]&lt;&gt;"",pointtable[[#This Row],[Nr]]&lt;&gt;1,VLOOKUP(backupmode,backupmodesettings[#All],3,FALSE)),
  IF(OR(pointtable[[#This Row],[Nr]]=retentionpoints+offset,N27),TRUE,FALSE))</f>
        <v>0</v>
      </c>
      <c r="T26" s="8" t="str">
        <f t="shared" si="1"/>
        <v/>
      </c>
      <c r="U26" s="8" t="e">
        <f ca="1">MATCH(TRUE,OFFSET(pointtable[activefull],pointtable[[#This Row],[Nr]],0,101-pointtable[[#This Row],[Nr]]),0)</f>
        <v>#VALUE!</v>
      </c>
      <c r="V26" s="8" t="e">
        <f ca="1">MATCH(TRUE,OFFSET(pointtable[syntheticfull],pointtable[[#This Row],[Nr]],0,101-pointtable[[#This Row],[Nr]]),0)</f>
        <v>#VALUE!</v>
      </c>
      <c r="W2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6" s="66"/>
      <c r="Z26" s="66"/>
      <c r="AC26" s="48"/>
      <c r="AD26" s="51" t="str">
        <f>IF(pointtable[[#This Row],[Nr]]&lt;&gt;"",IF(pointtable[[#This Row],[activefull]],size_original-8,size_original*Change_Rate),"")</f>
        <v/>
      </c>
      <c r="AE26" s="49"/>
      <c r="AF26" s="51" t="str">
        <f>IF(pointtable[[#This Row],[Nr]]&lt;&gt;"",IF(pointtable[[#This Row],[activefull]],size_full,size_incremental),"")</f>
        <v/>
      </c>
      <c r="AG26" s="49"/>
      <c r="AH26" s="49"/>
      <c r="AI26" s="49"/>
      <c r="AJ26" s="50"/>
    </row>
    <row r="27" spans="2:36" x14ac:dyDescent="0.25">
      <c r="B27" s="13"/>
      <c r="C27" s="13"/>
      <c r="D27" s="13"/>
      <c r="E27" s="13"/>
      <c r="F27" s="16"/>
      <c r="H27" s="4" t="str">
        <f t="shared" si="0"/>
        <v/>
      </c>
      <c r="I27" s="4" t="str">
        <f>IF(pointtable[[#This Row],[Nr]]="","",IF(retentionpoints+offset-pointtable[[#This Row],[Nr]]+1&gt;retentionpoints,IF(OR(I28="",pointtable[[#This Row],[needed]]="",backupmode="Forever Incremental"),"",retentionpoints&amp;" +"&amp;(offset-pointtable[[#This Row],[Nr]]+1)),retentionpoints+offset-pointtable[[#This Row],[Nr]]+1))</f>
        <v/>
      </c>
      <c r="J27" s="6" t="str">
        <f>IF(pointtable[[#This Row],[Nr]]=1,startdate,IF(pointtable[[#This Row],[Nr]]="","",IF(ROUNDDOWN(pointtable[[#This Row],[Time]],0)=ROUNDDOWN(K26,0),"",pointtable[[#This Row],[Time]])))</f>
        <v/>
      </c>
      <c r="K27" s="7" t="str">
        <f ca="1">IF(pointtable[[#This Row],[Nr]]=1,startdate,IF(H27="","",K26+(run_every/24)+MATCH(1,OFFSET(schedule[[#All],[run on]],WEEKDAY(K26+(run_every/24)),0,8-WEEKDAY(K26+(run_every/24))),0)-1))</f>
        <v/>
      </c>
      <c r="L27"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27"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27"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27" s="9" t="b">
        <f xml:space="preserve">  IF(AND(pointtable[[#This Row],[Nr]]&lt;&gt;"",pointtable[[#This Row],[Day]]&lt;&gt;"",pointtable[[#This Row],[Nr]]&lt;&gt;1,pointtable[[#This Row],[activefull]]=FALSE),
    IF(VLOOKUP(WEEKDAY(pointtable[[#This Row],[Day]]),schedule[#All],4,FALSE)*syntheticallowed,TRUE,FALSE),FALSE
)</f>
        <v>0</v>
      </c>
      <c r="P27" s="9" t="b">
        <f>IF(AND(pointtable[[#This Row],[Nr]]&lt;&gt;"",pointtable[[#This Row],[Nr]]&lt;&gt;1,backupmode="Forever Incremental",offset+1=pointtable[[#This Row],[Nr]]),TRUE,FALSE)</f>
        <v>0</v>
      </c>
      <c r="Q27" s="9" t="b">
        <f>IF(AND(pointtable[[#This Row],[Nr]]&lt;&gt;"",pointtable[[#This Row],[Nr]]&lt;&gt;1,pointtable[[#This Row],[foreverincremental]]=FALSE,pointtable[[#This Row],[activefull]]=FALSE,pointtable[[#This Row],[syntheticfull]]=FALSE,VLOOKUP(backupmode,backupmodesettings[#All],7,FALSE)),TRUE,FALSE)</f>
        <v>0</v>
      </c>
      <c r="R27" s="9" t="b">
        <f>IF(AND(pointtable[[#This Row],[Nr]]&lt;&gt;"",N28=FALSE,VLOOKUP(backupmode,backupmodesettings[#All],3,FALSE),pointtable[[#This Row],[Nr]]&lt;&gt;retentionpoints+offset),TRUE,FALSE)</f>
        <v>0</v>
      </c>
      <c r="S27" s="9" t="b">
        <f>IF(AND(pointtable[[#This Row],[Nr]]&lt;&gt;"",pointtable[[#This Row],[Nr]]&lt;&gt;1,VLOOKUP(backupmode,backupmodesettings[#All],3,FALSE)),
  IF(OR(pointtable[[#This Row],[Nr]]=retentionpoints+offset,N28),TRUE,FALSE))</f>
        <v>0</v>
      </c>
      <c r="T27" s="8" t="str">
        <f t="shared" si="1"/>
        <v/>
      </c>
      <c r="U27" s="8" t="e">
        <f ca="1">MATCH(TRUE,OFFSET(pointtable[activefull],pointtable[[#This Row],[Nr]],0,101-pointtable[[#This Row],[Nr]]),0)</f>
        <v>#VALUE!</v>
      </c>
      <c r="V27" s="8" t="e">
        <f ca="1">MATCH(TRUE,OFFSET(pointtable[syntheticfull],pointtable[[#This Row],[Nr]],0,101-pointtable[[#This Row],[Nr]]),0)</f>
        <v>#VALUE!</v>
      </c>
      <c r="W2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7" s="66"/>
      <c r="Z27" s="66"/>
      <c r="AC27" s="48"/>
      <c r="AD27" s="51" t="str">
        <f>IF(pointtable[[#This Row],[Nr]]&lt;&gt;"",IF(pointtable[[#This Row],[activefull]],size_original-8,size_original*Change_Rate),"")</f>
        <v/>
      </c>
      <c r="AE27" s="49"/>
      <c r="AF27" s="51" t="str">
        <f>IF(pointtable[[#This Row],[Nr]]&lt;&gt;"",IF(pointtable[[#This Row],[activefull]],size_full,size_incremental),"")</f>
        <v/>
      </c>
      <c r="AG27" s="49"/>
      <c r="AH27" s="49"/>
      <c r="AI27" s="49"/>
      <c r="AJ27" s="50"/>
    </row>
    <row r="28" spans="2:36" x14ac:dyDescent="0.25">
      <c r="B28" s="65" t="s">
        <v>50</v>
      </c>
      <c r="C28" s="65"/>
      <c r="D28" s="65"/>
      <c r="E28" s="65"/>
      <c r="H28" s="4" t="str">
        <f t="shared" si="0"/>
        <v/>
      </c>
      <c r="I28" s="4" t="str">
        <f>IF(pointtable[[#This Row],[Nr]]="","",IF(retentionpoints+offset-pointtable[[#This Row],[Nr]]+1&gt;retentionpoints,IF(OR(I29="",pointtable[[#This Row],[needed]]="",backupmode="Forever Incremental"),"",retentionpoints&amp;" +"&amp;(offset-pointtable[[#This Row],[Nr]]+1)),retentionpoints+offset-pointtable[[#This Row],[Nr]]+1))</f>
        <v/>
      </c>
      <c r="J28" s="6" t="str">
        <f>IF(pointtable[[#This Row],[Nr]]=1,startdate,IF(pointtable[[#This Row],[Nr]]="","",IF(ROUNDDOWN(pointtable[[#This Row],[Time]],0)=ROUNDDOWN(K27,0),"",pointtable[[#This Row],[Time]])))</f>
        <v/>
      </c>
      <c r="K28" s="7" t="str">
        <f ca="1">IF(pointtable[[#This Row],[Nr]]=1,startdate,IF(H28="","",K27+(run_every/24)+MATCH(1,OFFSET(schedule[[#All],[run on]],WEEKDAY(K27+(run_every/24)),0,8-WEEKDAY(K27+(run_every/24))),0)-1))</f>
        <v/>
      </c>
      <c r="L28"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28"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28"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28" s="9" t="b">
        <f xml:space="preserve">  IF(AND(pointtable[[#This Row],[Nr]]&lt;&gt;"",pointtable[[#This Row],[Day]]&lt;&gt;"",pointtable[[#This Row],[Nr]]&lt;&gt;1,pointtable[[#This Row],[activefull]]=FALSE),
    IF(VLOOKUP(WEEKDAY(pointtable[[#This Row],[Day]]),schedule[#All],4,FALSE)*syntheticallowed,TRUE,FALSE),FALSE
)</f>
        <v>0</v>
      </c>
      <c r="P28" s="9" t="b">
        <f>IF(AND(pointtable[[#This Row],[Nr]]&lt;&gt;"",pointtable[[#This Row],[Nr]]&lt;&gt;1,backupmode="Forever Incremental",offset+1=pointtable[[#This Row],[Nr]]),TRUE,FALSE)</f>
        <v>0</v>
      </c>
      <c r="Q28" s="9" t="b">
        <f>IF(AND(pointtable[[#This Row],[Nr]]&lt;&gt;"",pointtable[[#This Row],[Nr]]&lt;&gt;1,pointtable[[#This Row],[foreverincremental]]=FALSE,pointtable[[#This Row],[activefull]]=FALSE,pointtable[[#This Row],[syntheticfull]]=FALSE,VLOOKUP(backupmode,backupmodesettings[#All],7,FALSE)),TRUE,FALSE)</f>
        <v>0</v>
      </c>
      <c r="R28" s="9" t="b">
        <f>IF(AND(pointtable[[#This Row],[Nr]]&lt;&gt;"",N29=FALSE,VLOOKUP(backupmode,backupmodesettings[#All],3,FALSE),pointtable[[#This Row],[Nr]]&lt;&gt;retentionpoints+offset),TRUE,FALSE)</f>
        <v>0</v>
      </c>
      <c r="S28" s="9" t="b">
        <f>IF(AND(pointtable[[#This Row],[Nr]]&lt;&gt;"",pointtable[[#This Row],[Nr]]&lt;&gt;1,VLOOKUP(backupmode,backupmodesettings[#All],3,FALSE)),
  IF(OR(pointtable[[#This Row],[Nr]]=retentionpoints+offset,N29),TRUE,FALSE))</f>
        <v>0</v>
      </c>
      <c r="T28" s="8" t="str">
        <f t="shared" si="1"/>
        <v/>
      </c>
      <c r="U28" s="8" t="e">
        <f ca="1">MATCH(TRUE,OFFSET(pointtable[activefull],pointtable[[#This Row],[Nr]],0,101-pointtable[[#This Row],[Nr]]),0)</f>
        <v>#VALUE!</v>
      </c>
      <c r="V28" s="8" t="e">
        <f ca="1">MATCH(TRUE,OFFSET(pointtable[syntheticfull],pointtable[[#This Row],[Nr]],0,101-pointtable[[#This Row],[Nr]]),0)</f>
        <v>#VALUE!</v>
      </c>
      <c r="W2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8" s="66"/>
      <c r="Z28" s="66"/>
      <c r="AC28" s="48"/>
      <c r="AD28" s="51" t="str">
        <f>IF(pointtable[[#This Row],[Nr]]&lt;&gt;"",IF(pointtable[[#This Row],[activefull]],size_original-8,size_original*Change_Rate),"")</f>
        <v/>
      </c>
      <c r="AE28" s="49"/>
      <c r="AF28" s="51" t="str">
        <f>IF(pointtable[[#This Row],[Nr]]&lt;&gt;"",IF(pointtable[[#This Row],[activefull]],size_full,size_incremental),"")</f>
        <v/>
      </c>
      <c r="AG28" s="49"/>
      <c r="AH28" s="49"/>
      <c r="AI28" s="49"/>
      <c r="AJ28" s="50"/>
    </row>
    <row r="29" spans="2:36" x14ac:dyDescent="0.25">
      <c r="B29" s="13"/>
      <c r="C29" s="13"/>
      <c r="D29" s="13"/>
      <c r="E29" s="13"/>
      <c r="F29" s="20"/>
      <c r="H29" s="4" t="str">
        <f t="shared" si="0"/>
        <v/>
      </c>
      <c r="I29" s="4" t="str">
        <f>IF(pointtable[[#This Row],[Nr]]="","",IF(retentionpoints+offset-pointtable[[#This Row],[Nr]]+1&gt;retentionpoints,IF(OR(I30="",pointtable[[#This Row],[needed]]="",backupmode="Forever Incremental"),"",retentionpoints&amp;" +"&amp;(offset-pointtable[[#This Row],[Nr]]+1)),retentionpoints+offset-pointtable[[#This Row],[Nr]]+1))</f>
        <v/>
      </c>
      <c r="J29" s="6" t="str">
        <f>IF(pointtable[[#This Row],[Nr]]=1,startdate,IF(pointtable[[#This Row],[Nr]]="","",IF(ROUNDDOWN(pointtable[[#This Row],[Time]],0)=ROUNDDOWN(K28,0),"",pointtable[[#This Row],[Time]])))</f>
        <v/>
      </c>
      <c r="K29" s="7" t="str">
        <f ca="1">IF(pointtable[[#This Row],[Nr]]=1,startdate,IF(H29="","",K28+(run_every/24)+MATCH(1,OFFSET(schedule[[#All],[run on]],WEEKDAY(K28+(run_every/24)),0,8-WEEKDAY(K28+(run_every/24))),0)-1))</f>
        <v/>
      </c>
      <c r="L29"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29"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29"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29" s="9" t="b">
        <f xml:space="preserve">  IF(AND(pointtable[[#This Row],[Nr]]&lt;&gt;"",pointtable[[#This Row],[Day]]&lt;&gt;"",pointtable[[#This Row],[Nr]]&lt;&gt;1,pointtable[[#This Row],[activefull]]=FALSE),
    IF(VLOOKUP(WEEKDAY(pointtable[[#This Row],[Day]]),schedule[#All],4,FALSE)*syntheticallowed,TRUE,FALSE),FALSE
)</f>
        <v>0</v>
      </c>
      <c r="P29" s="9" t="b">
        <f>IF(AND(pointtable[[#This Row],[Nr]]&lt;&gt;"",pointtable[[#This Row],[Nr]]&lt;&gt;1,backupmode="Forever Incremental",offset+1=pointtable[[#This Row],[Nr]]),TRUE,FALSE)</f>
        <v>0</v>
      </c>
      <c r="Q29" s="9" t="b">
        <f>IF(AND(pointtable[[#This Row],[Nr]]&lt;&gt;"",pointtable[[#This Row],[Nr]]&lt;&gt;1,pointtable[[#This Row],[foreverincremental]]=FALSE,pointtable[[#This Row],[activefull]]=FALSE,pointtable[[#This Row],[syntheticfull]]=FALSE,VLOOKUP(backupmode,backupmodesettings[#All],7,FALSE)),TRUE,FALSE)</f>
        <v>0</v>
      </c>
      <c r="R29" s="9" t="b">
        <f>IF(AND(pointtable[[#This Row],[Nr]]&lt;&gt;"",N30=FALSE,VLOOKUP(backupmode,backupmodesettings[#All],3,FALSE),pointtable[[#This Row],[Nr]]&lt;&gt;retentionpoints+offset),TRUE,FALSE)</f>
        <v>0</v>
      </c>
      <c r="S29" s="9" t="b">
        <f>IF(AND(pointtable[[#This Row],[Nr]]&lt;&gt;"",pointtable[[#This Row],[Nr]]&lt;&gt;1,VLOOKUP(backupmode,backupmodesettings[#All],3,FALSE)),
  IF(OR(pointtable[[#This Row],[Nr]]=retentionpoints+offset,N30),TRUE,FALSE))</f>
        <v>0</v>
      </c>
      <c r="T29" s="8" t="str">
        <f t="shared" si="1"/>
        <v/>
      </c>
      <c r="U29" s="8" t="e">
        <f ca="1">MATCH(TRUE,OFFSET(pointtable[activefull],pointtable[[#This Row],[Nr]],0,101-pointtable[[#This Row],[Nr]]),0)</f>
        <v>#VALUE!</v>
      </c>
      <c r="V29" s="8" t="e">
        <f ca="1">MATCH(TRUE,OFFSET(pointtable[syntheticfull],pointtable[[#This Row],[Nr]],0,101-pointtable[[#This Row],[Nr]]),0)</f>
        <v>#VALUE!</v>
      </c>
      <c r="W2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29" s="66"/>
      <c r="Z29" s="66"/>
      <c r="AC29" s="48"/>
      <c r="AD29" s="51" t="str">
        <f>IF(pointtable[[#This Row],[Nr]]&lt;&gt;"",IF(pointtable[[#This Row],[activefull]],size_original-8,size_original*Change_Rate),"")</f>
        <v/>
      </c>
      <c r="AE29" s="49"/>
      <c r="AF29" s="51" t="str">
        <f>IF(pointtable[[#This Row],[Nr]]&lt;&gt;"",IF(pointtable[[#This Row],[activefull]],size_full,size_incremental),"")</f>
        <v/>
      </c>
      <c r="AG29" s="49"/>
      <c r="AH29" s="49"/>
      <c r="AI29" s="49"/>
      <c r="AJ29" s="50"/>
    </row>
    <row r="30" spans="2:36" x14ac:dyDescent="0.25">
      <c r="B30" s="13" t="s">
        <v>11</v>
      </c>
      <c r="C30" s="23">
        <v>2500</v>
      </c>
      <c r="D30" s="13"/>
      <c r="E30" s="13"/>
      <c r="F30" s="20"/>
      <c r="H30" s="4" t="str">
        <f t="shared" si="0"/>
        <v/>
      </c>
      <c r="I30" s="4" t="str">
        <f>IF(pointtable[[#This Row],[Nr]]="","",IF(retentionpoints+offset-pointtable[[#This Row],[Nr]]+1&gt;retentionpoints,IF(OR(I31="",pointtable[[#This Row],[needed]]="",backupmode="Forever Incremental"),"",retentionpoints&amp;" +"&amp;(offset-pointtable[[#This Row],[Nr]]+1)),retentionpoints+offset-pointtable[[#This Row],[Nr]]+1))</f>
        <v/>
      </c>
      <c r="J30" s="6" t="str">
        <f>IF(pointtable[[#This Row],[Nr]]=1,startdate,IF(pointtable[[#This Row],[Nr]]="","",IF(ROUNDDOWN(pointtable[[#This Row],[Time]],0)=ROUNDDOWN(K29,0),"",pointtable[[#This Row],[Time]])))</f>
        <v/>
      </c>
      <c r="K30" s="7" t="str">
        <f ca="1">IF(pointtable[[#This Row],[Nr]]=1,startdate,IF(H30="","",K29+(run_every/24)+MATCH(1,OFFSET(schedule[[#All],[run on]],WEEKDAY(K29+(run_every/24)),0,8-WEEKDAY(K29+(run_every/24))),0)-1))</f>
        <v/>
      </c>
      <c r="L30"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0"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0"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0" s="9" t="b">
        <f xml:space="preserve">  IF(AND(pointtable[[#This Row],[Nr]]&lt;&gt;"",pointtable[[#This Row],[Day]]&lt;&gt;"",pointtable[[#This Row],[Nr]]&lt;&gt;1,pointtable[[#This Row],[activefull]]=FALSE),
    IF(VLOOKUP(WEEKDAY(pointtable[[#This Row],[Day]]),schedule[#All],4,FALSE)*syntheticallowed,TRUE,FALSE),FALSE
)</f>
        <v>0</v>
      </c>
      <c r="P30" s="9" t="b">
        <f>IF(AND(pointtable[[#This Row],[Nr]]&lt;&gt;"",pointtable[[#This Row],[Nr]]&lt;&gt;1,backupmode="Forever Incremental",offset+1=pointtable[[#This Row],[Nr]]),TRUE,FALSE)</f>
        <v>0</v>
      </c>
      <c r="Q30" s="9" t="b">
        <f>IF(AND(pointtable[[#This Row],[Nr]]&lt;&gt;"",pointtable[[#This Row],[Nr]]&lt;&gt;1,pointtable[[#This Row],[foreverincremental]]=FALSE,pointtable[[#This Row],[activefull]]=FALSE,pointtable[[#This Row],[syntheticfull]]=FALSE,VLOOKUP(backupmode,backupmodesettings[#All],7,FALSE)),TRUE,FALSE)</f>
        <v>0</v>
      </c>
      <c r="R30" s="9" t="b">
        <f>IF(AND(pointtable[[#This Row],[Nr]]&lt;&gt;"",N31=FALSE,VLOOKUP(backupmode,backupmodesettings[#All],3,FALSE),pointtable[[#This Row],[Nr]]&lt;&gt;retentionpoints+offset),TRUE,FALSE)</f>
        <v>0</v>
      </c>
      <c r="S30" s="9" t="b">
        <f>IF(AND(pointtable[[#This Row],[Nr]]&lt;&gt;"",pointtable[[#This Row],[Nr]]&lt;&gt;1,VLOOKUP(backupmode,backupmodesettings[#All],3,FALSE)),
  IF(OR(pointtable[[#This Row],[Nr]]=retentionpoints+offset,N31),TRUE,FALSE))</f>
        <v>0</v>
      </c>
      <c r="T30" s="8" t="str">
        <f t="shared" si="1"/>
        <v/>
      </c>
      <c r="U30" s="8" t="e">
        <f ca="1">MATCH(TRUE,OFFSET(pointtable[activefull],pointtable[[#This Row],[Nr]],0,101-pointtable[[#This Row],[Nr]]),0)</f>
        <v>#VALUE!</v>
      </c>
      <c r="V30" s="8" t="e">
        <f ca="1">MATCH(TRUE,OFFSET(pointtable[syntheticfull],pointtable[[#This Row],[Nr]],0,101-pointtable[[#This Row],[Nr]]),0)</f>
        <v>#VALUE!</v>
      </c>
      <c r="W3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30" s="66"/>
      <c r="Z30" s="66"/>
      <c r="AC30" s="48"/>
      <c r="AD30" s="51" t="str">
        <f>IF(pointtable[[#This Row],[Nr]]&lt;&gt;"",IF(pointtable[[#This Row],[activefull]],size_original-8,size_original*Change_Rate),"")</f>
        <v/>
      </c>
      <c r="AE30" s="49"/>
      <c r="AF30" s="51" t="str">
        <f>IF(pointtable[[#This Row],[Nr]]&lt;&gt;"",IF(pointtable[[#This Row],[activefull]],size_full,size_incremental),"")</f>
        <v/>
      </c>
      <c r="AG30" s="49"/>
      <c r="AH30" s="49"/>
      <c r="AI30" s="49"/>
      <c r="AJ30" s="50"/>
    </row>
    <row r="31" spans="2:36" x14ac:dyDescent="0.25">
      <c r="B31" s="13" t="s">
        <v>12</v>
      </c>
      <c r="C31" s="24">
        <v>70</v>
      </c>
      <c r="D31" s="18">
        <f>C30*C31/100</f>
        <v>1750</v>
      </c>
      <c r="E31" s="13"/>
      <c r="F31" s="20"/>
      <c r="H31" s="4" t="str">
        <f t="shared" si="0"/>
        <v/>
      </c>
      <c r="I31" s="4" t="str">
        <f>IF(pointtable[[#This Row],[Nr]]="","",IF(retentionpoints+offset-pointtable[[#This Row],[Nr]]+1&gt;retentionpoints,IF(OR(I32="",pointtable[[#This Row],[needed]]="",backupmode="Forever Incremental"),"",retentionpoints&amp;" +"&amp;(offset-pointtable[[#This Row],[Nr]]+1)),retentionpoints+offset-pointtable[[#This Row],[Nr]]+1))</f>
        <v/>
      </c>
      <c r="J31" s="6" t="str">
        <f>IF(pointtable[[#This Row],[Nr]]=1,startdate,IF(pointtable[[#This Row],[Nr]]="","",IF(ROUNDDOWN(pointtable[[#This Row],[Time]],0)=ROUNDDOWN(K30,0),"",pointtable[[#This Row],[Time]])))</f>
        <v/>
      </c>
      <c r="K31" s="7" t="str">
        <f ca="1">IF(pointtable[[#This Row],[Nr]]=1,startdate,IF(H31="","",K30+(run_every/24)+MATCH(1,OFFSET(schedule[[#All],[run on]],WEEKDAY(K30+(run_every/24)),0,8-WEEKDAY(K30+(run_every/24))),0)-1))</f>
        <v/>
      </c>
      <c r="L31"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1"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1"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1" s="9" t="b">
        <f xml:space="preserve">  IF(AND(pointtable[[#This Row],[Nr]]&lt;&gt;"",pointtable[[#This Row],[Day]]&lt;&gt;"",pointtable[[#This Row],[Nr]]&lt;&gt;1,pointtable[[#This Row],[activefull]]=FALSE),
    IF(VLOOKUP(WEEKDAY(pointtable[[#This Row],[Day]]),schedule[#All],4,FALSE)*syntheticallowed,TRUE,FALSE),FALSE
)</f>
        <v>0</v>
      </c>
      <c r="P31" s="9" t="b">
        <f>IF(AND(pointtable[[#This Row],[Nr]]&lt;&gt;"",pointtable[[#This Row],[Nr]]&lt;&gt;1,backupmode="Forever Incremental",offset+1=pointtable[[#This Row],[Nr]]),TRUE,FALSE)</f>
        <v>0</v>
      </c>
      <c r="Q31" s="9" t="b">
        <f>IF(AND(pointtable[[#This Row],[Nr]]&lt;&gt;"",pointtable[[#This Row],[Nr]]&lt;&gt;1,pointtable[[#This Row],[foreverincremental]]=FALSE,pointtable[[#This Row],[activefull]]=FALSE,pointtable[[#This Row],[syntheticfull]]=FALSE,VLOOKUP(backupmode,backupmodesettings[#All],7,FALSE)),TRUE,FALSE)</f>
        <v>0</v>
      </c>
      <c r="R31" s="9" t="b">
        <f>IF(AND(pointtable[[#This Row],[Nr]]&lt;&gt;"",N32=FALSE,VLOOKUP(backupmode,backupmodesettings[#All],3,FALSE),pointtable[[#This Row],[Nr]]&lt;&gt;retentionpoints+offset),TRUE,FALSE)</f>
        <v>0</v>
      </c>
      <c r="S31" s="9" t="b">
        <f>IF(AND(pointtable[[#This Row],[Nr]]&lt;&gt;"",pointtable[[#This Row],[Nr]]&lt;&gt;1,VLOOKUP(backupmode,backupmodesettings[#All],3,FALSE)),
  IF(OR(pointtable[[#This Row],[Nr]]=retentionpoints+offset,N32),TRUE,FALSE))</f>
        <v>0</v>
      </c>
      <c r="T31" s="8" t="str">
        <f t="shared" si="1"/>
        <v/>
      </c>
      <c r="U31" s="8" t="e">
        <f ca="1">MATCH(TRUE,OFFSET(pointtable[activefull],pointtable[[#This Row],[Nr]],0,101-pointtable[[#This Row],[Nr]]),0)</f>
        <v>#VALUE!</v>
      </c>
      <c r="V31" s="8" t="e">
        <f ca="1">MATCH(TRUE,OFFSET(pointtable[syntheticfull],pointtable[[#This Row],[Nr]],0,101-pointtable[[#This Row],[Nr]]),0)</f>
        <v>#VALUE!</v>
      </c>
      <c r="W3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31" s="66"/>
      <c r="Z31" s="66"/>
      <c r="AC31" s="48"/>
      <c r="AD31" s="51" t="str">
        <f>IF(pointtable[[#This Row],[Nr]]&lt;&gt;"",IF(pointtable[[#This Row],[activefull]],size_original-8,size_original*Change_Rate),"")</f>
        <v/>
      </c>
      <c r="AE31" s="49"/>
      <c r="AF31" s="51" t="str">
        <f>IF(pointtable[[#This Row],[Nr]]&lt;&gt;"",IF(pointtable[[#This Row],[activefull]],size_full,size_incremental),"")</f>
        <v/>
      </c>
      <c r="AG31" s="49"/>
      <c r="AH31" s="49"/>
      <c r="AI31" s="49"/>
      <c r="AJ31" s="50"/>
    </row>
    <row r="32" spans="2:36" x14ac:dyDescent="0.25">
      <c r="B32" s="13" t="s">
        <v>13</v>
      </c>
      <c r="C32" s="25">
        <v>0.15</v>
      </c>
      <c r="D32" s="19">
        <f>D31*C32</f>
        <v>262.5</v>
      </c>
      <c r="E32" s="13"/>
      <c r="F32" s="20"/>
      <c r="H32" s="4" t="str">
        <f t="shared" si="0"/>
        <v/>
      </c>
      <c r="I32" s="4" t="str">
        <f>IF(pointtable[[#This Row],[Nr]]="","",IF(retentionpoints+offset-pointtable[[#This Row],[Nr]]+1&gt;retentionpoints,IF(OR(I33="",pointtable[[#This Row],[needed]]="",backupmode="Forever Incremental"),"",retentionpoints&amp;" +"&amp;(offset-pointtable[[#This Row],[Nr]]+1)),retentionpoints+offset-pointtable[[#This Row],[Nr]]+1))</f>
        <v/>
      </c>
      <c r="J32" s="6" t="str">
        <f>IF(pointtable[[#This Row],[Nr]]=1,startdate,IF(pointtable[[#This Row],[Nr]]="","",IF(ROUNDDOWN(pointtable[[#This Row],[Time]],0)=ROUNDDOWN(K31,0),"",pointtable[[#This Row],[Time]])))</f>
        <v/>
      </c>
      <c r="K32" s="7" t="str">
        <f ca="1">IF(pointtable[[#This Row],[Nr]]=1,startdate,IF(H32="","",K31+(run_every/24)+MATCH(1,OFFSET(schedule[[#All],[run on]],WEEKDAY(K31+(run_every/24)),0,8-WEEKDAY(K31+(run_every/24))),0)-1))</f>
        <v/>
      </c>
      <c r="L32"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2"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2"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2" s="9" t="b">
        <f xml:space="preserve">  IF(AND(pointtable[[#This Row],[Nr]]&lt;&gt;"",pointtable[[#This Row],[Day]]&lt;&gt;"",pointtable[[#This Row],[Nr]]&lt;&gt;1,pointtable[[#This Row],[activefull]]=FALSE),
    IF(VLOOKUP(WEEKDAY(pointtable[[#This Row],[Day]]),schedule[#All],4,FALSE)*syntheticallowed,TRUE,FALSE),FALSE
)</f>
        <v>0</v>
      </c>
      <c r="P32" s="9" t="b">
        <f>IF(AND(pointtable[[#This Row],[Nr]]&lt;&gt;"",pointtable[[#This Row],[Nr]]&lt;&gt;1,backupmode="Forever Incremental",offset+1=pointtable[[#This Row],[Nr]]),TRUE,FALSE)</f>
        <v>0</v>
      </c>
      <c r="Q32" s="9" t="b">
        <f>IF(AND(pointtable[[#This Row],[Nr]]&lt;&gt;"",pointtable[[#This Row],[Nr]]&lt;&gt;1,pointtable[[#This Row],[foreverincremental]]=FALSE,pointtable[[#This Row],[activefull]]=FALSE,pointtable[[#This Row],[syntheticfull]]=FALSE,VLOOKUP(backupmode,backupmodesettings[#All],7,FALSE)),TRUE,FALSE)</f>
        <v>0</v>
      </c>
      <c r="R32" s="9" t="b">
        <f>IF(AND(pointtable[[#This Row],[Nr]]&lt;&gt;"",N33=FALSE,VLOOKUP(backupmode,backupmodesettings[#All],3,FALSE),pointtable[[#This Row],[Nr]]&lt;&gt;retentionpoints+offset),TRUE,FALSE)</f>
        <v>0</v>
      </c>
      <c r="S32" s="9" t="b">
        <f>IF(AND(pointtable[[#This Row],[Nr]]&lt;&gt;"",pointtable[[#This Row],[Nr]]&lt;&gt;1,VLOOKUP(backupmode,backupmodesettings[#All],3,FALSE)),
  IF(OR(pointtable[[#This Row],[Nr]]=retentionpoints+offset,N33),TRUE,FALSE))</f>
        <v>0</v>
      </c>
      <c r="T32" s="8" t="str">
        <f t="shared" si="1"/>
        <v/>
      </c>
      <c r="U32" s="8" t="e">
        <f ca="1">MATCH(TRUE,OFFSET(pointtable[activefull],pointtable[[#This Row],[Nr]],0,101-pointtable[[#This Row],[Nr]]),0)</f>
        <v>#VALUE!</v>
      </c>
      <c r="V32" s="8" t="e">
        <f ca="1">MATCH(TRUE,OFFSET(pointtable[syntheticfull],pointtable[[#This Row],[Nr]],0,101-pointtable[[#This Row],[Nr]]),0)</f>
        <v>#VALUE!</v>
      </c>
      <c r="W3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32" s="66"/>
      <c r="Z32" s="66"/>
      <c r="AC32" s="48"/>
      <c r="AD32" s="51" t="str">
        <f>IF(pointtable[[#This Row],[Nr]]&lt;&gt;"",IF(pointtable[[#This Row],[activefull]],size_original-8,size_original*Change_Rate),"")</f>
        <v/>
      </c>
      <c r="AE32" s="49"/>
      <c r="AF32" s="51" t="str">
        <f>IF(pointtable[[#This Row],[Nr]]&lt;&gt;"",IF(pointtable[[#This Row],[activefull]],size_full,size_incremental),"")</f>
        <v/>
      </c>
      <c r="AG32" s="49"/>
      <c r="AH32" s="49"/>
      <c r="AI32" s="49"/>
      <c r="AJ32" s="50"/>
    </row>
    <row r="33" spans="2:36" x14ac:dyDescent="0.25">
      <c r="B33" s="13"/>
      <c r="C33" s="13"/>
      <c r="D33" s="13"/>
      <c r="E33" s="13"/>
      <c r="F33" s="20"/>
      <c r="H33" s="4" t="str">
        <f t="shared" si="0"/>
        <v/>
      </c>
      <c r="I33" s="4" t="str">
        <f>IF(pointtable[[#This Row],[Nr]]="","",IF(retentionpoints+offset-pointtable[[#This Row],[Nr]]+1&gt;retentionpoints,IF(OR(I34="",pointtable[[#This Row],[needed]]="",backupmode="Forever Incremental"),"",retentionpoints&amp;" +"&amp;(offset-pointtable[[#This Row],[Nr]]+1)),retentionpoints+offset-pointtable[[#This Row],[Nr]]+1))</f>
        <v/>
      </c>
      <c r="J33" s="6" t="str">
        <f>IF(pointtable[[#This Row],[Nr]]=1,startdate,IF(pointtable[[#This Row],[Nr]]="","",IF(ROUNDDOWN(pointtable[[#This Row],[Time]],0)=ROUNDDOWN(K32,0),"",pointtable[[#This Row],[Time]])))</f>
        <v/>
      </c>
      <c r="K33" s="7" t="str">
        <f ca="1">IF(pointtable[[#This Row],[Nr]]=1,startdate,IF(H33="","",K32+(run_every/24)+MATCH(1,OFFSET(schedule[[#All],[run on]],WEEKDAY(K32+(run_every/24)),0,8-WEEKDAY(K32+(run_every/24))),0)-1))</f>
        <v/>
      </c>
      <c r="L33"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3"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3"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3" s="9" t="b">
        <f xml:space="preserve">  IF(AND(pointtable[[#This Row],[Nr]]&lt;&gt;"",pointtable[[#This Row],[Day]]&lt;&gt;"",pointtable[[#This Row],[Nr]]&lt;&gt;1,pointtable[[#This Row],[activefull]]=FALSE),
    IF(VLOOKUP(WEEKDAY(pointtable[[#This Row],[Day]]),schedule[#All],4,FALSE)*syntheticallowed,TRUE,FALSE),FALSE
)</f>
        <v>0</v>
      </c>
      <c r="P33" s="9" t="b">
        <f>IF(AND(pointtable[[#This Row],[Nr]]&lt;&gt;"",pointtable[[#This Row],[Nr]]&lt;&gt;1,backupmode="Forever Incremental",offset+1=pointtable[[#This Row],[Nr]]),TRUE,FALSE)</f>
        <v>0</v>
      </c>
      <c r="Q33" s="9" t="b">
        <f>IF(AND(pointtable[[#This Row],[Nr]]&lt;&gt;"",pointtable[[#This Row],[Nr]]&lt;&gt;1,pointtable[[#This Row],[foreverincremental]]=FALSE,pointtable[[#This Row],[activefull]]=FALSE,pointtable[[#This Row],[syntheticfull]]=FALSE,VLOOKUP(backupmode,backupmodesettings[#All],7,FALSE)),TRUE,FALSE)</f>
        <v>0</v>
      </c>
      <c r="R33" s="9" t="b">
        <f>IF(AND(pointtable[[#This Row],[Nr]]&lt;&gt;"",N34=FALSE,VLOOKUP(backupmode,backupmodesettings[#All],3,FALSE),pointtable[[#This Row],[Nr]]&lt;&gt;retentionpoints+offset),TRUE,FALSE)</f>
        <v>0</v>
      </c>
      <c r="S33" s="9" t="b">
        <f>IF(AND(pointtable[[#This Row],[Nr]]&lt;&gt;"",pointtable[[#This Row],[Nr]]&lt;&gt;1,VLOOKUP(backupmode,backupmodesettings[#All],3,FALSE)),
  IF(OR(pointtable[[#This Row],[Nr]]=retentionpoints+offset,N34),TRUE,FALSE))</f>
        <v>0</v>
      </c>
      <c r="T33" s="8" t="str">
        <f t="shared" si="1"/>
        <v/>
      </c>
      <c r="U33" s="8" t="e">
        <f ca="1">MATCH(TRUE,OFFSET(pointtable[activefull],pointtable[[#This Row],[Nr]],0,101-pointtable[[#This Row],[Nr]]),0)</f>
        <v>#VALUE!</v>
      </c>
      <c r="V33" s="8" t="e">
        <f ca="1">MATCH(TRUE,OFFSET(pointtable[syntheticfull],pointtable[[#This Row],[Nr]],0,101-pointtable[[#This Row],[Nr]]),0)</f>
        <v>#VALUE!</v>
      </c>
      <c r="W3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33" s="66"/>
      <c r="Z33" s="66"/>
      <c r="AC33" s="48"/>
      <c r="AD33" s="51" t="str">
        <f>IF(pointtable[[#This Row],[Nr]]&lt;&gt;"",IF(pointtable[[#This Row],[activefull]],size_original-8,size_original*Change_Rate),"")</f>
        <v/>
      </c>
      <c r="AE33" s="49"/>
      <c r="AF33" s="51" t="str">
        <f>IF(pointtable[[#This Row],[Nr]]&lt;&gt;"",IF(pointtable[[#This Row],[activefull]],size_full,size_incremental),"")</f>
        <v/>
      </c>
      <c r="AG33" s="49"/>
      <c r="AH33" s="49"/>
      <c r="AI33" s="49"/>
      <c r="AJ33" s="50"/>
    </row>
    <row r="34" spans="2:36" x14ac:dyDescent="0.25">
      <c r="B34" s="65" t="s">
        <v>51</v>
      </c>
      <c r="C34" s="65"/>
      <c r="D34" s="65"/>
      <c r="E34" s="65"/>
      <c r="F34" s="20"/>
      <c r="H34" s="4" t="str">
        <f t="shared" si="0"/>
        <v/>
      </c>
      <c r="I34" s="4" t="str">
        <f>IF(pointtable[[#This Row],[Nr]]="","",IF(retentionpoints+offset-pointtable[[#This Row],[Nr]]+1&gt;retentionpoints,IF(OR(I35="",pointtable[[#This Row],[needed]]="",backupmode="Forever Incremental"),"",retentionpoints&amp;" +"&amp;(offset-pointtable[[#This Row],[Nr]]+1)),retentionpoints+offset-pointtable[[#This Row],[Nr]]+1))</f>
        <v/>
      </c>
      <c r="J34" s="6" t="str">
        <f>IF(pointtable[[#This Row],[Nr]]=1,startdate,IF(pointtable[[#This Row],[Nr]]="","",IF(ROUNDDOWN(pointtable[[#This Row],[Time]],0)=ROUNDDOWN(K33,0),"",pointtable[[#This Row],[Time]])))</f>
        <v/>
      </c>
      <c r="K34" s="7" t="str">
        <f ca="1">IF(pointtable[[#This Row],[Nr]]=1,startdate,IF(H34="","",K33+(run_every/24)+MATCH(1,OFFSET(schedule[[#All],[run on]],WEEKDAY(K33+(run_every/24)),0,8-WEEKDAY(K33+(run_every/24))),0)-1))</f>
        <v/>
      </c>
      <c r="L34"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4"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4"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4" s="9" t="b">
        <f xml:space="preserve">  IF(AND(pointtable[[#This Row],[Nr]]&lt;&gt;"",pointtable[[#This Row],[Day]]&lt;&gt;"",pointtable[[#This Row],[Nr]]&lt;&gt;1,pointtable[[#This Row],[activefull]]=FALSE),
    IF(VLOOKUP(WEEKDAY(pointtable[[#This Row],[Day]]),schedule[#All],4,FALSE)*syntheticallowed,TRUE,FALSE),FALSE
)</f>
        <v>0</v>
      </c>
      <c r="P34" s="9" t="b">
        <f>IF(AND(pointtable[[#This Row],[Nr]]&lt;&gt;"",pointtable[[#This Row],[Nr]]&lt;&gt;1,backupmode="Forever Incremental",offset+1=pointtable[[#This Row],[Nr]]),TRUE,FALSE)</f>
        <v>0</v>
      </c>
      <c r="Q34" s="9" t="b">
        <f>IF(AND(pointtable[[#This Row],[Nr]]&lt;&gt;"",pointtable[[#This Row],[Nr]]&lt;&gt;1,pointtable[[#This Row],[foreverincremental]]=FALSE,pointtable[[#This Row],[activefull]]=FALSE,pointtable[[#This Row],[syntheticfull]]=FALSE,VLOOKUP(backupmode,backupmodesettings[#All],7,FALSE)),TRUE,FALSE)</f>
        <v>0</v>
      </c>
      <c r="R34" s="9" t="b">
        <f>IF(AND(pointtable[[#This Row],[Nr]]&lt;&gt;"",N35=FALSE,VLOOKUP(backupmode,backupmodesettings[#All],3,FALSE),pointtable[[#This Row],[Nr]]&lt;&gt;retentionpoints+offset),TRUE,FALSE)</f>
        <v>0</v>
      </c>
      <c r="S34" s="9" t="b">
        <f>IF(AND(pointtable[[#This Row],[Nr]]&lt;&gt;"",pointtable[[#This Row],[Nr]]&lt;&gt;1,VLOOKUP(backupmode,backupmodesettings[#All],3,FALSE)),
  IF(OR(pointtable[[#This Row],[Nr]]=retentionpoints+offset,N35),TRUE,FALSE))</f>
        <v>0</v>
      </c>
      <c r="T34" s="8" t="str">
        <f t="shared" si="1"/>
        <v/>
      </c>
      <c r="U34" s="8" t="e">
        <f ca="1">MATCH(TRUE,OFFSET(pointtable[activefull],pointtable[[#This Row],[Nr]],0,101-pointtable[[#This Row],[Nr]]),0)</f>
        <v>#VALUE!</v>
      </c>
      <c r="V34" s="8" t="e">
        <f ca="1">MATCH(TRUE,OFFSET(pointtable[syntheticfull],pointtable[[#This Row],[Nr]],0,101-pointtable[[#This Row],[Nr]]),0)</f>
        <v>#VALUE!</v>
      </c>
      <c r="W3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Y34" s="66"/>
      <c r="Z34" s="66"/>
      <c r="AC34" s="48"/>
      <c r="AD34" s="51" t="str">
        <f>IF(pointtable[[#This Row],[Nr]]&lt;&gt;"",IF(pointtable[[#This Row],[activefull]],size_original-8,size_original*Change_Rate),"")</f>
        <v/>
      </c>
      <c r="AE34" s="49"/>
      <c r="AF34" s="51" t="str">
        <f>IF(pointtable[[#This Row],[Nr]]&lt;&gt;"",IF(pointtable[[#This Row],[activefull]],size_full,size_incremental),"")</f>
        <v/>
      </c>
      <c r="AG34" s="49"/>
      <c r="AH34" s="49"/>
      <c r="AI34" s="49"/>
      <c r="AJ34" s="50"/>
    </row>
    <row r="35" spans="2:36" x14ac:dyDescent="0.25">
      <c r="B35" s="31" t="s">
        <v>52</v>
      </c>
      <c r="C35" s="13"/>
      <c r="D35" s="13"/>
      <c r="E35" s="13"/>
      <c r="F35" s="20"/>
      <c r="H35" s="4" t="str">
        <f t="shared" si="0"/>
        <v/>
      </c>
      <c r="I35" s="4" t="str">
        <f>IF(pointtable[[#This Row],[Nr]]="","",IF(retentionpoints+offset-pointtable[[#This Row],[Nr]]+1&gt;retentionpoints,IF(OR(I36="",pointtable[[#This Row],[needed]]="",backupmode="Forever Incremental"),"",retentionpoints&amp;" +"&amp;(offset-pointtable[[#This Row],[Nr]]+1)),retentionpoints+offset-pointtable[[#This Row],[Nr]]+1))</f>
        <v/>
      </c>
      <c r="J35" s="6" t="str">
        <f>IF(pointtable[[#This Row],[Nr]]=1,startdate,IF(pointtable[[#This Row],[Nr]]="","",IF(ROUNDDOWN(pointtable[[#This Row],[Time]],0)=ROUNDDOWN(K34,0),"",pointtable[[#This Row],[Time]])))</f>
        <v/>
      </c>
      <c r="K35" s="7" t="str">
        <f ca="1">IF(pointtable[[#This Row],[Nr]]=1,startdate,IF(H35="","",K34+(run_every/24)+MATCH(1,OFFSET(schedule[[#All],[run on]],WEEKDAY(K34+(run_every/24)),0,8-WEEKDAY(K34+(run_every/24))),0)-1))</f>
        <v/>
      </c>
      <c r="L35"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5"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5"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5" s="9" t="b">
        <f xml:space="preserve">  IF(AND(pointtable[[#This Row],[Nr]]&lt;&gt;"",pointtable[[#This Row],[Day]]&lt;&gt;"",pointtable[[#This Row],[Nr]]&lt;&gt;1,pointtable[[#This Row],[activefull]]=FALSE),
    IF(VLOOKUP(WEEKDAY(pointtable[[#This Row],[Day]]),schedule[#All],4,FALSE)*syntheticallowed,TRUE,FALSE),FALSE
)</f>
        <v>0</v>
      </c>
      <c r="P35" s="9" t="b">
        <f>IF(AND(pointtable[[#This Row],[Nr]]&lt;&gt;"",pointtable[[#This Row],[Nr]]&lt;&gt;1,backupmode="Forever Incremental",offset+1=pointtable[[#This Row],[Nr]]),TRUE,FALSE)</f>
        <v>0</v>
      </c>
      <c r="Q35" s="9" t="b">
        <f>IF(AND(pointtable[[#This Row],[Nr]]&lt;&gt;"",pointtable[[#This Row],[Nr]]&lt;&gt;1,pointtable[[#This Row],[foreverincremental]]=FALSE,pointtable[[#This Row],[activefull]]=FALSE,pointtable[[#This Row],[syntheticfull]]=FALSE,VLOOKUP(backupmode,backupmodesettings[#All],7,FALSE)),TRUE,FALSE)</f>
        <v>0</v>
      </c>
      <c r="R35" s="9" t="b">
        <f>IF(AND(pointtable[[#This Row],[Nr]]&lt;&gt;"",N36=FALSE,VLOOKUP(backupmode,backupmodesettings[#All],3,FALSE),pointtable[[#This Row],[Nr]]&lt;&gt;retentionpoints+offset),TRUE,FALSE)</f>
        <v>0</v>
      </c>
      <c r="S35" s="9" t="b">
        <f>IF(AND(pointtable[[#This Row],[Nr]]&lt;&gt;"",pointtable[[#This Row],[Nr]]&lt;&gt;1,VLOOKUP(backupmode,backupmodesettings[#All],3,FALSE)),
  IF(OR(pointtable[[#This Row],[Nr]]=retentionpoints+offset,N36),TRUE,FALSE))</f>
        <v>0</v>
      </c>
      <c r="T35" s="8" t="str">
        <f t="shared" si="1"/>
        <v/>
      </c>
      <c r="U35" s="8" t="e">
        <f ca="1">MATCH(TRUE,OFFSET(pointtable[activefull],pointtable[[#This Row],[Nr]],0,101-pointtable[[#This Row],[Nr]]),0)</f>
        <v>#VALUE!</v>
      </c>
      <c r="V35" s="8" t="e">
        <f ca="1">MATCH(TRUE,OFFSET(pointtable[syntheticfull],pointtable[[#This Row],[Nr]],0,101-pointtable[[#This Row],[Nr]]),0)</f>
        <v>#VALUE!</v>
      </c>
      <c r="W3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35" s="48"/>
      <c r="AD35" s="51" t="str">
        <f>IF(pointtable[[#This Row],[Nr]]&lt;&gt;"",IF(pointtable[[#This Row],[activefull]],size_original-8,size_original*Change_Rate),"")</f>
        <v/>
      </c>
      <c r="AE35" s="49"/>
      <c r="AF35" s="51" t="str">
        <f>IF(pointtable[[#This Row],[Nr]]&lt;&gt;"",IF(pointtable[[#This Row],[activefull]],size_full,size_incremental),"")</f>
        <v/>
      </c>
      <c r="AG35" s="49"/>
      <c r="AH35" s="49"/>
      <c r="AI35" s="49"/>
      <c r="AJ35" s="50"/>
    </row>
    <row r="36" spans="2:36" x14ac:dyDescent="0.25">
      <c r="B36" s="32" t="s">
        <v>53</v>
      </c>
      <c r="C36" s="13"/>
      <c r="D36" s="16">
        <f>VLOOKUP(backupmode,backupmodesettings[],6,FALSE)</f>
        <v>0</v>
      </c>
      <c r="E36" s="16">
        <f>VLOOKUP(backupmode,backupmodesettings[],4,FALSE)</f>
        <v>0</v>
      </c>
      <c r="F36" s="20"/>
      <c r="H36" s="4" t="str">
        <f t="shared" si="0"/>
        <v/>
      </c>
      <c r="I36" s="4" t="str">
        <f>IF(pointtable[[#This Row],[Nr]]="","",IF(retentionpoints+offset-pointtable[[#This Row],[Nr]]+1&gt;retentionpoints,IF(OR(I37="",pointtable[[#This Row],[needed]]="",backupmode="Forever Incremental"),"",retentionpoints&amp;" +"&amp;(offset-pointtable[[#This Row],[Nr]]+1)),retentionpoints+offset-pointtable[[#This Row],[Nr]]+1))</f>
        <v/>
      </c>
      <c r="J36" s="6" t="str">
        <f>IF(pointtable[[#This Row],[Nr]]=1,startdate,IF(pointtable[[#This Row],[Nr]]="","",IF(ROUNDDOWN(pointtable[[#This Row],[Time]],0)=ROUNDDOWN(K35,0),"",pointtable[[#This Row],[Time]])))</f>
        <v/>
      </c>
      <c r="K36" s="7" t="str">
        <f ca="1">IF(pointtable[[#This Row],[Nr]]=1,startdate,IF(H36="","",K35+(run_every/24)+MATCH(1,OFFSET(schedule[[#All],[run on]],WEEKDAY(K35+(run_every/24)),0,8-WEEKDAY(K35+(run_every/24))),0)-1))</f>
        <v/>
      </c>
      <c r="L36"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6"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6"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6" s="9" t="b">
        <f xml:space="preserve">  IF(AND(pointtable[[#This Row],[Nr]]&lt;&gt;"",pointtable[[#This Row],[Day]]&lt;&gt;"",pointtable[[#This Row],[Nr]]&lt;&gt;1,pointtable[[#This Row],[activefull]]=FALSE),
    IF(VLOOKUP(WEEKDAY(pointtable[[#This Row],[Day]]),schedule[#All],4,FALSE)*syntheticallowed,TRUE,FALSE),FALSE
)</f>
        <v>0</v>
      </c>
      <c r="P36" s="9" t="b">
        <f>IF(AND(pointtable[[#This Row],[Nr]]&lt;&gt;"",pointtable[[#This Row],[Nr]]&lt;&gt;1,backupmode="Forever Incremental",offset+1=pointtable[[#This Row],[Nr]]),TRUE,FALSE)</f>
        <v>0</v>
      </c>
      <c r="Q36" s="9" t="b">
        <f>IF(AND(pointtable[[#This Row],[Nr]]&lt;&gt;"",pointtable[[#This Row],[Nr]]&lt;&gt;1,pointtable[[#This Row],[foreverincremental]]=FALSE,pointtable[[#This Row],[activefull]]=FALSE,pointtable[[#This Row],[syntheticfull]]=FALSE,VLOOKUP(backupmode,backupmodesettings[#All],7,FALSE)),TRUE,FALSE)</f>
        <v>0</v>
      </c>
      <c r="R36" s="9" t="b">
        <f>IF(AND(pointtable[[#This Row],[Nr]]&lt;&gt;"",N37=FALSE,VLOOKUP(backupmode,backupmodesettings[#All],3,FALSE),pointtable[[#This Row],[Nr]]&lt;&gt;retentionpoints+offset),TRUE,FALSE)</f>
        <v>0</v>
      </c>
      <c r="S36" s="9" t="b">
        <f>IF(AND(pointtable[[#This Row],[Nr]]&lt;&gt;"",pointtable[[#This Row],[Nr]]&lt;&gt;1,VLOOKUP(backupmode,backupmodesettings[#All],3,FALSE)),
  IF(OR(pointtable[[#This Row],[Nr]]=retentionpoints+offset,N37),TRUE,FALSE))</f>
        <v>0</v>
      </c>
      <c r="T36" s="8" t="str">
        <f t="shared" si="1"/>
        <v/>
      </c>
      <c r="U36" s="8" t="e">
        <f ca="1">MATCH(TRUE,OFFSET(pointtable[activefull],pointtable[[#This Row],[Nr]],0,101-pointtable[[#This Row],[Nr]]),0)</f>
        <v>#VALUE!</v>
      </c>
      <c r="V36" s="8" t="e">
        <f ca="1">MATCH(TRUE,OFFSET(pointtable[syntheticfull],pointtable[[#This Row],[Nr]],0,101-pointtable[[#This Row],[Nr]]),0)</f>
        <v>#VALUE!</v>
      </c>
      <c r="W3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36" s="48"/>
      <c r="AD36" s="51" t="str">
        <f>IF(pointtable[[#This Row],[Nr]]&lt;&gt;"",IF(pointtable[[#This Row],[activefull]],size_original-8,size_original*Change_Rate),"")</f>
        <v/>
      </c>
      <c r="AE36" s="49"/>
      <c r="AF36" s="51" t="str">
        <f>IF(pointtable[[#This Row],[Nr]]&lt;&gt;"",IF(pointtable[[#This Row],[activefull]],size_full,size_incremental),"")</f>
        <v/>
      </c>
      <c r="AG36" s="49"/>
      <c r="AH36" s="49"/>
      <c r="AI36" s="49"/>
      <c r="AJ36" s="50"/>
    </row>
    <row r="37" spans="2:36" x14ac:dyDescent="0.25">
      <c r="B37" s="37" t="s">
        <v>16</v>
      </c>
      <c r="C37" s="36" t="s">
        <v>22</v>
      </c>
      <c r="D37" s="36" t="s">
        <v>0</v>
      </c>
      <c r="E37" s="36" t="s">
        <v>1</v>
      </c>
      <c r="H37" s="4" t="str">
        <f t="shared" si="0"/>
        <v/>
      </c>
      <c r="I37" s="4" t="str">
        <f>IF(pointtable[[#This Row],[Nr]]="","",IF(retentionpoints+offset-pointtable[[#This Row],[Nr]]+1&gt;retentionpoints,IF(OR(I38="",pointtable[[#This Row],[needed]]="",backupmode="Forever Incremental"),"",retentionpoints&amp;" +"&amp;(offset-pointtable[[#This Row],[Nr]]+1)),retentionpoints+offset-pointtable[[#This Row],[Nr]]+1))</f>
        <v/>
      </c>
      <c r="J37" s="6" t="str">
        <f>IF(pointtable[[#This Row],[Nr]]=1,startdate,IF(pointtable[[#This Row],[Nr]]="","",IF(ROUNDDOWN(pointtable[[#This Row],[Time]],0)=ROUNDDOWN(K36,0),"",pointtable[[#This Row],[Time]])))</f>
        <v/>
      </c>
      <c r="K37" s="7" t="str">
        <f ca="1">IF(pointtable[[#This Row],[Nr]]=1,startdate,IF(H37="","",K36+(run_every/24)+MATCH(1,OFFSET(schedule[[#All],[run on]],WEEKDAY(K36+(run_every/24)),0,8-WEEKDAY(K36+(run_every/24))),0)-1))</f>
        <v/>
      </c>
      <c r="L37"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7"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7"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7" s="9" t="b">
        <f xml:space="preserve">  IF(AND(pointtable[[#This Row],[Nr]]&lt;&gt;"",pointtable[[#This Row],[Day]]&lt;&gt;"",pointtable[[#This Row],[Nr]]&lt;&gt;1,pointtable[[#This Row],[activefull]]=FALSE),
    IF(VLOOKUP(WEEKDAY(pointtable[[#This Row],[Day]]),schedule[#All],4,FALSE)*syntheticallowed,TRUE,FALSE),FALSE
)</f>
        <v>0</v>
      </c>
      <c r="P37" s="9" t="b">
        <f>IF(AND(pointtable[[#This Row],[Nr]]&lt;&gt;"",pointtable[[#This Row],[Nr]]&lt;&gt;1,backupmode="Forever Incremental",offset+1=pointtable[[#This Row],[Nr]]),TRUE,FALSE)</f>
        <v>0</v>
      </c>
      <c r="Q37" s="9" t="b">
        <f>IF(AND(pointtable[[#This Row],[Nr]]&lt;&gt;"",pointtable[[#This Row],[Nr]]&lt;&gt;1,pointtable[[#This Row],[foreverincremental]]=FALSE,pointtable[[#This Row],[activefull]]=FALSE,pointtable[[#This Row],[syntheticfull]]=FALSE,VLOOKUP(backupmode,backupmodesettings[#All],7,FALSE)),TRUE,FALSE)</f>
        <v>0</v>
      </c>
      <c r="R37" s="9" t="b">
        <f>IF(AND(pointtable[[#This Row],[Nr]]&lt;&gt;"",N38=FALSE,VLOOKUP(backupmode,backupmodesettings[#All],3,FALSE),pointtable[[#This Row],[Nr]]&lt;&gt;retentionpoints+offset),TRUE,FALSE)</f>
        <v>0</v>
      </c>
      <c r="S37" s="9" t="b">
        <f>IF(AND(pointtable[[#This Row],[Nr]]&lt;&gt;"",pointtable[[#This Row],[Nr]]&lt;&gt;1,VLOOKUP(backupmode,backupmodesettings[#All],3,FALSE)),
  IF(OR(pointtable[[#This Row],[Nr]]=retentionpoints+offset,N38),TRUE,FALSE))</f>
        <v>0</v>
      </c>
      <c r="T37" s="8" t="str">
        <f t="shared" si="1"/>
        <v/>
      </c>
      <c r="U37" s="8" t="e">
        <f ca="1">MATCH(TRUE,OFFSET(pointtable[activefull],pointtable[[#This Row],[Nr]],0,101-pointtable[[#This Row],[Nr]]),0)</f>
        <v>#VALUE!</v>
      </c>
      <c r="V37" s="8" t="e">
        <f ca="1">MATCH(TRUE,OFFSET(pointtable[syntheticfull],pointtable[[#This Row],[Nr]],0,101-pointtable[[#This Row],[Nr]]),0)</f>
        <v>#VALUE!</v>
      </c>
      <c r="W3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37" s="48"/>
      <c r="AD37" s="51" t="str">
        <f>IF(pointtable[[#This Row],[Nr]]&lt;&gt;"",IF(pointtable[[#This Row],[activefull]],size_original-8,size_original*Change_Rate),"")</f>
        <v/>
      </c>
      <c r="AE37" s="49"/>
      <c r="AF37" s="51" t="str">
        <f>IF(pointtable[[#This Row],[Nr]]&lt;&gt;"",IF(pointtable[[#This Row],[activefull]],size_full,size_incremental),"")</f>
        <v/>
      </c>
      <c r="AG37" s="49"/>
      <c r="AH37" s="49"/>
      <c r="AI37" s="49"/>
      <c r="AJ37" s="50"/>
    </row>
    <row r="38" spans="2:36" ht="15" customHeight="1" x14ac:dyDescent="0.25">
      <c r="B38" s="38">
        <v>1</v>
      </c>
      <c r="C38" s="2">
        <v>1</v>
      </c>
      <c r="D38" s="3"/>
      <c r="E38" s="3"/>
      <c r="H38" s="4" t="str">
        <f t="shared" si="0"/>
        <v/>
      </c>
      <c r="I38" s="4" t="str">
        <f>IF(pointtable[[#This Row],[Nr]]="","",IF(retentionpoints+offset-pointtable[[#This Row],[Nr]]+1&gt;retentionpoints,IF(OR(I39="",pointtable[[#This Row],[needed]]="",backupmode="Forever Incremental"),"",retentionpoints&amp;" +"&amp;(offset-pointtable[[#This Row],[Nr]]+1)),retentionpoints+offset-pointtable[[#This Row],[Nr]]+1))</f>
        <v/>
      </c>
      <c r="J38" s="6" t="str">
        <f>IF(pointtable[[#This Row],[Nr]]=1,startdate,IF(pointtable[[#This Row],[Nr]]="","",IF(ROUNDDOWN(pointtable[[#This Row],[Time]],0)=ROUNDDOWN(K37,0),"",pointtable[[#This Row],[Time]])))</f>
        <v/>
      </c>
      <c r="K38" s="7" t="str">
        <f ca="1">IF(pointtable[[#This Row],[Nr]]=1,startdate,IF(H38="","",K37+(run_every/24)+MATCH(1,OFFSET(schedule[[#All],[run on]],WEEKDAY(K37+(run_every/24)),0,8-WEEKDAY(K37+(run_every/24))),0)-1))</f>
        <v/>
      </c>
      <c r="L38"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8"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8"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8" s="9" t="b">
        <f xml:space="preserve">  IF(AND(pointtable[[#This Row],[Nr]]&lt;&gt;"",pointtable[[#This Row],[Day]]&lt;&gt;"",pointtable[[#This Row],[Nr]]&lt;&gt;1,pointtable[[#This Row],[activefull]]=FALSE),
    IF(VLOOKUP(WEEKDAY(pointtable[[#This Row],[Day]]),schedule[#All],4,FALSE)*syntheticallowed,TRUE,FALSE),FALSE
)</f>
        <v>0</v>
      </c>
      <c r="P38" s="9" t="b">
        <f>IF(AND(pointtable[[#This Row],[Nr]]&lt;&gt;"",pointtable[[#This Row],[Nr]]&lt;&gt;1,backupmode="Forever Incremental",offset+1=pointtable[[#This Row],[Nr]]),TRUE,FALSE)</f>
        <v>0</v>
      </c>
      <c r="Q38" s="9" t="b">
        <f>IF(AND(pointtable[[#This Row],[Nr]]&lt;&gt;"",pointtable[[#This Row],[Nr]]&lt;&gt;1,pointtable[[#This Row],[foreverincremental]]=FALSE,pointtable[[#This Row],[activefull]]=FALSE,pointtable[[#This Row],[syntheticfull]]=FALSE,VLOOKUP(backupmode,backupmodesettings[#All],7,FALSE)),TRUE,FALSE)</f>
        <v>0</v>
      </c>
      <c r="R38" s="9" t="b">
        <f>IF(AND(pointtable[[#This Row],[Nr]]&lt;&gt;"",N39=FALSE,VLOOKUP(backupmode,backupmodesettings[#All],3,FALSE),pointtable[[#This Row],[Nr]]&lt;&gt;retentionpoints+offset),TRUE,FALSE)</f>
        <v>0</v>
      </c>
      <c r="S38" s="9" t="b">
        <f>IF(AND(pointtable[[#This Row],[Nr]]&lt;&gt;"",pointtable[[#This Row],[Nr]]&lt;&gt;1,VLOOKUP(backupmode,backupmodesettings[#All],3,FALSE)),
  IF(OR(pointtable[[#This Row],[Nr]]=retentionpoints+offset,N39),TRUE,FALSE))</f>
        <v>0</v>
      </c>
      <c r="T38" s="8" t="str">
        <f t="shared" si="1"/>
        <v/>
      </c>
      <c r="U38" s="8" t="e">
        <f ca="1">MATCH(TRUE,OFFSET(pointtable[activefull],pointtable[[#This Row],[Nr]],0,101-pointtable[[#This Row],[Nr]]),0)</f>
        <v>#VALUE!</v>
      </c>
      <c r="V38" s="8" t="e">
        <f ca="1">MATCH(TRUE,OFFSET(pointtable[syntheticfull],pointtable[[#This Row],[Nr]],0,101-pointtable[[#This Row],[Nr]]),0)</f>
        <v>#VALUE!</v>
      </c>
      <c r="W3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38" s="48"/>
      <c r="AD38" s="51" t="str">
        <f>IF(pointtable[[#This Row],[Nr]]&lt;&gt;"",IF(pointtable[[#This Row],[activefull]],size_original-8,size_original*Change_Rate),"")</f>
        <v/>
      </c>
      <c r="AE38" s="49"/>
      <c r="AF38" s="51" t="str">
        <f>IF(pointtable[[#This Row],[Nr]]&lt;&gt;"",IF(pointtable[[#This Row],[activefull]],size_full,size_incremental),"")</f>
        <v/>
      </c>
      <c r="AG38" s="49"/>
      <c r="AH38" s="49"/>
      <c r="AI38" s="49"/>
      <c r="AJ38" s="50"/>
    </row>
    <row r="39" spans="2:36" x14ac:dyDescent="0.25">
      <c r="B39" s="38">
        <v>2</v>
      </c>
      <c r="C39" s="2">
        <v>1</v>
      </c>
      <c r="D39" s="3"/>
      <c r="E39" s="3"/>
      <c r="H39" s="4" t="str">
        <f t="shared" si="0"/>
        <v/>
      </c>
      <c r="I39" s="4" t="str">
        <f>IF(pointtable[[#This Row],[Nr]]="","",IF(retentionpoints+offset-pointtable[[#This Row],[Nr]]+1&gt;retentionpoints,IF(OR(I40="",pointtable[[#This Row],[needed]]="",backupmode="Forever Incremental"),"",retentionpoints&amp;" +"&amp;(offset-pointtable[[#This Row],[Nr]]+1)),retentionpoints+offset-pointtable[[#This Row],[Nr]]+1))</f>
        <v/>
      </c>
      <c r="J39" s="6" t="str">
        <f>IF(pointtable[[#This Row],[Nr]]=1,startdate,IF(pointtable[[#This Row],[Nr]]="","",IF(ROUNDDOWN(pointtable[[#This Row],[Time]],0)=ROUNDDOWN(K38,0),"",pointtable[[#This Row],[Time]])))</f>
        <v/>
      </c>
      <c r="K39" s="7" t="str">
        <f ca="1">IF(pointtable[[#This Row],[Nr]]=1,startdate,IF(H39="","",K38+(run_every/24)+MATCH(1,OFFSET(schedule[[#All],[run on]],WEEKDAY(K38+(run_every/24)),0,8-WEEKDAY(K38+(run_every/24))),0)-1))</f>
        <v/>
      </c>
      <c r="L39"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39"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39"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39" s="9" t="b">
        <f xml:space="preserve">  IF(AND(pointtable[[#This Row],[Nr]]&lt;&gt;"",pointtable[[#This Row],[Day]]&lt;&gt;"",pointtable[[#This Row],[Nr]]&lt;&gt;1,pointtable[[#This Row],[activefull]]=FALSE),
    IF(VLOOKUP(WEEKDAY(pointtable[[#This Row],[Day]]),schedule[#All],4,FALSE)*syntheticallowed,TRUE,FALSE),FALSE
)</f>
        <v>0</v>
      </c>
      <c r="P39" s="9" t="b">
        <f>IF(AND(pointtable[[#This Row],[Nr]]&lt;&gt;"",pointtable[[#This Row],[Nr]]&lt;&gt;1,backupmode="Forever Incremental",offset+1=pointtable[[#This Row],[Nr]]),TRUE,FALSE)</f>
        <v>0</v>
      </c>
      <c r="Q39" s="9" t="b">
        <f>IF(AND(pointtable[[#This Row],[Nr]]&lt;&gt;"",pointtable[[#This Row],[Nr]]&lt;&gt;1,pointtable[[#This Row],[foreverincremental]]=FALSE,pointtable[[#This Row],[activefull]]=FALSE,pointtable[[#This Row],[syntheticfull]]=FALSE,VLOOKUP(backupmode,backupmodesettings[#All],7,FALSE)),TRUE,FALSE)</f>
        <v>0</v>
      </c>
      <c r="R39" s="9" t="b">
        <f>IF(AND(pointtable[[#This Row],[Nr]]&lt;&gt;"",N40=FALSE,VLOOKUP(backupmode,backupmodesettings[#All],3,FALSE),pointtable[[#This Row],[Nr]]&lt;&gt;retentionpoints+offset),TRUE,FALSE)</f>
        <v>0</v>
      </c>
      <c r="S39" s="9" t="b">
        <f>IF(AND(pointtable[[#This Row],[Nr]]&lt;&gt;"",pointtable[[#This Row],[Nr]]&lt;&gt;1,VLOOKUP(backupmode,backupmodesettings[#All],3,FALSE)),
  IF(OR(pointtable[[#This Row],[Nr]]=retentionpoints+offset,N40),TRUE,FALSE))</f>
        <v>0</v>
      </c>
      <c r="T39" s="8" t="str">
        <f t="shared" si="1"/>
        <v/>
      </c>
      <c r="U39" s="8" t="e">
        <f ca="1">MATCH(TRUE,OFFSET(pointtable[activefull],pointtable[[#This Row],[Nr]],0,101-pointtable[[#This Row],[Nr]]),0)</f>
        <v>#VALUE!</v>
      </c>
      <c r="V39" s="8" t="e">
        <f ca="1">MATCH(TRUE,OFFSET(pointtable[syntheticfull],pointtable[[#This Row],[Nr]],0,101-pointtable[[#This Row],[Nr]]),0)</f>
        <v>#VALUE!</v>
      </c>
      <c r="W3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39" s="48"/>
      <c r="AD39" s="51" t="str">
        <f>IF(pointtable[[#This Row],[Nr]]&lt;&gt;"",IF(pointtable[[#This Row],[activefull]],size_original-8,size_original*Change_Rate),"")</f>
        <v/>
      </c>
      <c r="AE39" s="49"/>
      <c r="AF39" s="51" t="str">
        <f>IF(pointtable[[#This Row],[Nr]]&lt;&gt;"",IF(pointtable[[#This Row],[activefull]],size_full,size_incremental),"")</f>
        <v/>
      </c>
      <c r="AG39" s="49"/>
      <c r="AH39" s="49"/>
      <c r="AI39" s="49"/>
      <c r="AJ39" s="50"/>
    </row>
    <row r="40" spans="2:36" x14ac:dyDescent="0.25">
      <c r="B40" s="38">
        <v>3</v>
      </c>
      <c r="C40" s="2">
        <v>1</v>
      </c>
      <c r="D40" s="3"/>
      <c r="E40" s="3"/>
      <c r="H40" s="4" t="str">
        <f t="shared" ref="H40:H62" si="2">IF(H39="Nr",1,IF(H39&lt;(retentionpoints+offset),H39+1,""))</f>
        <v/>
      </c>
      <c r="I40" s="4" t="str">
        <f>IF(pointtable[[#This Row],[Nr]]="","",IF(retentionpoints+offset-pointtable[[#This Row],[Nr]]+1&gt;retentionpoints,IF(OR(I41="",pointtable[[#This Row],[needed]]="",backupmode="Forever Incremental"),"",retentionpoints&amp;" +"&amp;(offset-pointtable[[#This Row],[Nr]]+1)),retentionpoints+offset-pointtable[[#This Row],[Nr]]+1))</f>
        <v/>
      </c>
      <c r="J40" s="6" t="str">
        <f>IF(pointtable[[#This Row],[Nr]]=1,startdate,IF(pointtable[[#This Row],[Nr]]="","",IF(ROUNDDOWN(pointtable[[#This Row],[Time]],0)=ROUNDDOWN(K39,0),"",pointtable[[#This Row],[Time]])))</f>
        <v/>
      </c>
      <c r="K40" s="7" t="str">
        <f ca="1">IF(pointtable[[#This Row],[Nr]]=1,startdate,IF(H40="","",K39+(run_every/24)+MATCH(1,OFFSET(schedule[[#All],[run on]],WEEKDAY(K39+(run_every/24)),0,8-WEEKDAY(K39+(run_every/24))),0)-1))</f>
        <v/>
      </c>
      <c r="L40"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0"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0"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0" s="9" t="b">
        <f xml:space="preserve">  IF(AND(pointtable[[#This Row],[Nr]]&lt;&gt;"",pointtable[[#This Row],[Day]]&lt;&gt;"",pointtable[[#This Row],[Nr]]&lt;&gt;1,pointtable[[#This Row],[activefull]]=FALSE),
    IF(VLOOKUP(WEEKDAY(pointtable[[#This Row],[Day]]),schedule[#All],4,FALSE)*syntheticallowed,TRUE,FALSE),FALSE
)</f>
        <v>0</v>
      </c>
      <c r="P40" s="9" t="b">
        <f>IF(AND(pointtable[[#This Row],[Nr]]&lt;&gt;"",pointtable[[#This Row],[Nr]]&lt;&gt;1,backupmode="Forever Incremental",offset+1=pointtable[[#This Row],[Nr]]),TRUE,FALSE)</f>
        <v>0</v>
      </c>
      <c r="Q40" s="9" t="b">
        <f>IF(AND(pointtable[[#This Row],[Nr]]&lt;&gt;"",pointtable[[#This Row],[Nr]]&lt;&gt;1,pointtable[[#This Row],[foreverincremental]]=FALSE,pointtable[[#This Row],[activefull]]=FALSE,pointtable[[#This Row],[syntheticfull]]=FALSE,VLOOKUP(backupmode,backupmodesettings[#All],7,FALSE)),TRUE,FALSE)</f>
        <v>0</v>
      </c>
      <c r="R40" s="9" t="b">
        <f>IF(AND(pointtable[[#This Row],[Nr]]&lt;&gt;"",N41=FALSE,VLOOKUP(backupmode,backupmodesettings[#All],3,FALSE),pointtable[[#This Row],[Nr]]&lt;&gt;retentionpoints+offset),TRUE,FALSE)</f>
        <v>0</v>
      </c>
      <c r="S40" s="9" t="b">
        <f>IF(AND(pointtable[[#This Row],[Nr]]&lt;&gt;"",pointtable[[#This Row],[Nr]]&lt;&gt;1,VLOOKUP(backupmode,backupmodesettings[#All],3,FALSE)),
  IF(OR(pointtable[[#This Row],[Nr]]=retentionpoints+offset,N41),TRUE,FALSE))</f>
        <v>0</v>
      </c>
      <c r="T40" s="8" t="str">
        <f t="shared" ref="T40:T55" si="3">IF(Q41,1,"")</f>
        <v/>
      </c>
      <c r="U40" s="8" t="e">
        <f ca="1">MATCH(TRUE,OFFSET(pointtable[activefull],pointtable[[#This Row],[Nr]],0,101-pointtable[[#This Row],[Nr]]),0)</f>
        <v>#VALUE!</v>
      </c>
      <c r="V40" s="8" t="e">
        <f ca="1">MATCH(TRUE,OFFSET(pointtable[syntheticfull],pointtable[[#This Row],[Nr]],0,101-pointtable[[#This Row],[Nr]]),0)</f>
        <v>#VALUE!</v>
      </c>
      <c r="W4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0" s="48"/>
      <c r="AD40" s="51" t="str">
        <f>IF(pointtable[[#This Row],[Nr]]&lt;&gt;"",IF(pointtable[[#This Row],[activefull]],size_original-8,size_original*Change_Rate),"")</f>
        <v/>
      </c>
      <c r="AE40" s="49"/>
      <c r="AF40" s="51" t="str">
        <f>IF(pointtable[[#This Row],[Nr]]&lt;&gt;"",IF(pointtable[[#This Row],[activefull]],size_full,size_incremental),"")</f>
        <v/>
      </c>
      <c r="AG40" s="49"/>
      <c r="AH40" s="49"/>
      <c r="AI40" s="49"/>
      <c r="AJ40" s="50"/>
    </row>
    <row r="41" spans="2:36" x14ac:dyDescent="0.25">
      <c r="B41" s="38">
        <v>4</v>
      </c>
      <c r="C41" s="2">
        <v>1</v>
      </c>
      <c r="D41" s="3"/>
      <c r="E41" s="3"/>
      <c r="F41" s="17"/>
      <c r="H41" s="4" t="str">
        <f t="shared" si="2"/>
        <v/>
      </c>
      <c r="I41" s="4" t="str">
        <f>IF(pointtable[[#This Row],[Nr]]="","",IF(retentionpoints+offset-pointtable[[#This Row],[Nr]]+1&gt;retentionpoints,IF(OR(I42="",pointtable[[#This Row],[needed]]="",backupmode="Forever Incremental"),"",retentionpoints&amp;" +"&amp;(offset-pointtable[[#This Row],[Nr]]+1)),retentionpoints+offset-pointtable[[#This Row],[Nr]]+1))</f>
        <v/>
      </c>
      <c r="J41" s="6" t="str">
        <f>IF(pointtable[[#This Row],[Nr]]=1,startdate,IF(pointtable[[#This Row],[Nr]]="","",IF(ROUNDDOWN(pointtable[[#This Row],[Time]],0)=ROUNDDOWN(K40,0),"",pointtable[[#This Row],[Time]])))</f>
        <v/>
      </c>
      <c r="K41" s="7" t="str">
        <f ca="1">IF(pointtable[[#This Row],[Nr]]=1,startdate,IF(H41="","",K40+(run_every/24)+MATCH(1,OFFSET(schedule[[#All],[run on]],WEEKDAY(K40+(run_every/24)),0,8-WEEKDAY(K40+(run_every/24))),0)-1))</f>
        <v/>
      </c>
      <c r="L41"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1"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1"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1" s="9" t="b">
        <f xml:space="preserve">  IF(AND(pointtable[[#This Row],[Nr]]&lt;&gt;"",pointtable[[#This Row],[Day]]&lt;&gt;"",pointtable[[#This Row],[Nr]]&lt;&gt;1,pointtable[[#This Row],[activefull]]=FALSE),
    IF(VLOOKUP(WEEKDAY(pointtable[[#This Row],[Day]]),schedule[#All],4,FALSE)*syntheticallowed,TRUE,FALSE),FALSE
)</f>
        <v>0</v>
      </c>
      <c r="P41" s="9" t="b">
        <f>IF(AND(pointtable[[#This Row],[Nr]]&lt;&gt;"",pointtable[[#This Row],[Nr]]&lt;&gt;1,backupmode="Forever Incremental",offset+1=pointtable[[#This Row],[Nr]]),TRUE,FALSE)</f>
        <v>0</v>
      </c>
      <c r="Q41" s="9" t="b">
        <f>IF(AND(pointtable[[#This Row],[Nr]]&lt;&gt;"",pointtable[[#This Row],[Nr]]&lt;&gt;1,pointtable[[#This Row],[foreverincremental]]=FALSE,pointtable[[#This Row],[activefull]]=FALSE,pointtable[[#This Row],[syntheticfull]]=FALSE,VLOOKUP(backupmode,backupmodesettings[#All],7,FALSE)),TRUE,FALSE)</f>
        <v>0</v>
      </c>
      <c r="R41" s="9" t="b">
        <f>IF(AND(pointtable[[#This Row],[Nr]]&lt;&gt;"",N42=FALSE,VLOOKUP(backupmode,backupmodesettings[#All],3,FALSE),pointtable[[#This Row],[Nr]]&lt;&gt;retentionpoints+offset),TRUE,FALSE)</f>
        <v>0</v>
      </c>
      <c r="S41" s="9" t="b">
        <f>IF(AND(pointtable[[#This Row],[Nr]]&lt;&gt;"",pointtable[[#This Row],[Nr]]&lt;&gt;1,VLOOKUP(backupmode,backupmodesettings[#All],3,FALSE)),
  IF(OR(pointtable[[#This Row],[Nr]]=retentionpoints+offset,N42),TRUE,FALSE))</f>
        <v>0</v>
      </c>
      <c r="T41" s="8" t="str">
        <f t="shared" si="3"/>
        <v/>
      </c>
      <c r="U41" s="8" t="e">
        <f ca="1">MATCH(TRUE,OFFSET(pointtable[activefull],pointtable[[#This Row],[Nr]],0,101-pointtable[[#This Row],[Nr]]),0)</f>
        <v>#VALUE!</v>
      </c>
      <c r="V41" s="8" t="e">
        <f ca="1">MATCH(TRUE,OFFSET(pointtable[syntheticfull],pointtable[[#This Row],[Nr]],0,101-pointtable[[#This Row],[Nr]]),0)</f>
        <v>#VALUE!</v>
      </c>
      <c r="W4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1" s="48"/>
      <c r="AD41" s="51" t="str">
        <f>IF(pointtable[[#This Row],[Nr]]&lt;&gt;"",IF(pointtable[[#This Row],[activefull]],size_original-8,size_original*Change_Rate),"")</f>
        <v/>
      </c>
      <c r="AE41" s="49"/>
      <c r="AF41" s="51" t="str">
        <f>IF(pointtable[[#This Row],[Nr]]&lt;&gt;"",IF(pointtable[[#This Row],[activefull]],size_full,size_incremental),"")</f>
        <v/>
      </c>
      <c r="AG41" s="49"/>
      <c r="AH41" s="49"/>
      <c r="AI41" s="49"/>
      <c r="AJ41" s="50"/>
    </row>
    <row r="42" spans="2:36" x14ac:dyDescent="0.25">
      <c r="B42" s="38">
        <v>5</v>
      </c>
      <c r="C42" s="2">
        <v>1</v>
      </c>
      <c r="D42" s="3"/>
      <c r="E42" s="3"/>
      <c r="F42" s="17"/>
      <c r="H42" s="4" t="str">
        <f t="shared" si="2"/>
        <v/>
      </c>
      <c r="I42" s="4" t="str">
        <f>IF(pointtable[[#This Row],[Nr]]="","",IF(retentionpoints+offset-pointtable[[#This Row],[Nr]]+1&gt;retentionpoints,IF(OR(I43="",pointtable[[#This Row],[needed]]="",backupmode="Forever Incremental"),"",retentionpoints&amp;" +"&amp;(offset-pointtable[[#This Row],[Nr]]+1)),retentionpoints+offset-pointtable[[#This Row],[Nr]]+1))</f>
        <v/>
      </c>
      <c r="J42" s="6" t="str">
        <f>IF(pointtable[[#This Row],[Nr]]=1,startdate,IF(pointtable[[#This Row],[Nr]]="","",IF(ROUNDDOWN(pointtable[[#This Row],[Time]],0)=ROUNDDOWN(K41,0),"",pointtable[[#This Row],[Time]])))</f>
        <v/>
      </c>
      <c r="K42" s="7" t="str">
        <f ca="1">IF(pointtable[[#This Row],[Nr]]=1,startdate,IF(H42="","",K41+(run_every/24)+MATCH(1,OFFSET(schedule[[#All],[run on]],WEEKDAY(K41+(run_every/24)),0,8-WEEKDAY(K41+(run_every/24))),0)-1))</f>
        <v/>
      </c>
      <c r="L42"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2"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2"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2" s="9" t="b">
        <f xml:space="preserve">  IF(AND(pointtable[[#This Row],[Nr]]&lt;&gt;"",pointtable[[#This Row],[Day]]&lt;&gt;"",pointtable[[#This Row],[Nr]]&lt;&gt;1,pointtable[[#This Row],[activefull]]=FALSE),
    IF(VLOOKUP(WEEKDAY(pointtable[[#This Row],[Day]]),schedule[#All],4,FALSE)*syntheticallowed,TRUE,FALSE),FALSE
)</f>
        <v>0</v>
      </c>
      <c r="P42" s="9" t="b">
        <f>IF(AND(pointtable[[#This Row],[Nr]]&lt;&gt;"",pointtable[[#This Row],[Nr]]&lt;&gt;1,backupmode="Forever Incremental",offset+1=pointtable[[#This Row],[Nr]]),TRUE,FALSE)</f>
        <v>0</v>
      </c>
      <c r="Q42" s="9" t="b">
        <f>IF(AND(pointtable[[#This Row],[Nr]]&lt;&gt;"",pointtable[[#This Row],[Nr]]&lt;&gt;1,pointtable[[#This Row],[foreverincremental]]=FALSE,pointtable[[#This Row],[activefull]]=FALSE,pointtable[[#This Row],[syntheticfull]]=FALSE,VLOOKUP(backupmode,backupmodesettings[#All],7,FALSE)),TRUE,FALSE)</f>
        <v>0</v>
      </c>
      <c r="R42" s="9" t="b">
        <f>IF(AND(pointtable[[#This Row],[Nr]]&lt;&gt;"",N43=FALSE,VLOOKUP(backupmode,backupmodesettings[#All],3,FALSE),pointtable[[#This Row],[Nr]]&lt;&gt;retentionpoints+offset),TRUE,FALSE)</f>
        <v>0</v>
      </c>
      <c r="S42" s="9" t="b">
        <f>IF(AND(pointtable[[#This Row],[Nr]]&lt;&gt;"",pointtable[[#This Row],[Nr]]&lt;&gt;1,VLOOKUP(backupmode,backupmodesettings[#All],3,FALSE)),
  IF(OR(pointtable[[#This Row],[Nr]]=retentionpoints+offset,N43),TRUE,FALSE))</f>
        <v>0</v>
      </c>
      <c r="T42" s="8" t="str">
        <f t="shared" si="3"/>
        <v/>
      </c>
      <c r="U42" s="8" t="e">
        <f ca="1">MATCH(TRUE,OFFSET(pointtable[activefull],pointtable[[#This Row],[Nr]],0,101-pointtable[[#This Row],[Nr]]),0)</f>
        <v>#VALUE!</v>
      </c>
      <c r="V42" s="8" t="e">
        <f ca="1">MATCH(TRUE,OFFSET(pointtable[syntheticfull],pointtable[[#This Row],[Nr]],0,101-pointtable[[#This Row],[Nr]]),0)</f>
        <v>#VALUE!</v>
      </c>
      <c r="W4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2" s="48"/>
      <c r="AD42" s="51" t="str">
        <f>IF(pointtable[[#This Row],[Nr]]&lt;&gt;"",IF(pointtable[[#This Row],[activefull]],size_original-8,size_original*Change_Rate),"")</f>
        <v/>
      </c>
      <c r="AE42" s="49"/>
      <c r="AF42" s="51" t="str">
        <f>IF(pointtable[[#This Row],[Nr]]&lt;&gt;"",IF(pointtable[[#This Row],[activefull]],size_full,size_incremental),"")</f>
        <v/>
      </c>
      <c r="AG42" s="49"/>
      <c r="AH42" s="49"/>
      <c r="AI42" s="49"/>
      <c r="AJ42" s="50"/>
    </row>
    <row r="43" spans="2:36" x14ac:dyDescent="0.25">
      <c r="B43" s="38">
        <v>6</v>
      </c>
      <c r="C43" s="2">
        <v>1</v>
      </c>
      <c r="D43" s="3"/>
      <c r="E43" s="3"/>
      <c r="F43" s="17"/>
      <c r="H43" s="4" t="str">
        <f t="shared" si="2"/>
        <v/>
      </c>
      <c r="I43" s="4" t="str">
        <f>IF(pointtable[[#This Row],[Nr]]="","",IF(retentionpoints+offset-pointtable[[#This Row],[Nr]]+1&gt;retentionpoints,IF(OR(I44="",pointtable[[#This Row],[needed]]="",backupmode="Forever Incremental"),"",retentionpoints&amp;" +"&amp;(offset-pointtable[[#This Row],[Nr]]+1)),retentionpoints+offset-pointtable[[#This Row],[Nr]]+1))</f>
        <v/>
      </c>
      <c r="J43" s="6" t="str">
        <f>IF(pointtable[[#This Row],[Nr]]=1,startdate,IF(pointtable[[#This Row],[Nr]]="","",IF(ROUNDDOWN(pointtable[[#This Row],[Time]],0)=ROUNDDOWN(K42,0),"",pointtable[[#This Row],[Time]])))</f>
        <v/>
      </c>
      <c r="K43" s="7" t="str">
        <f ca="1">IF(pointtable[[#This Row],[Nr]]=1,startdate,IF(H43="","",K42+(run_every/24)+MATCH(1,OFFSET(schedule[[#All],[run on]],WEEKDAY(K42+(run_every/24)),0,8-WEEKDAY(K42+(run_every/24))),0)-1))</f>
        <v/>
      </c>
      <c r="L43"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3"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3"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3" s="9" t="b">
        <f xml:space="preserve">  IF(AND(pointtable[[#This Row],[Nr]]&lt;&gt;"",pointtable[[#This Row],[Day]]&lt;&gt;"",pointtable[[#This Row],[Nr]]&lt;&gt;1,pointtable[[#This Row],[activefull]]=FALSE),
    IF(VLOOKUP(WEEKDAY(pointtable[[#This Row],[Day]]),schedule[#All],4,FALSE)*syntheticallowed,TRUE,FALSE),FALSE
)</f>
        <v>0</v>
      </c>
      <c r="P43" s="9" t="b">
        <f>IF(AND(pointtable[[#This Row],[Nr]]&lt;&gt;"",pointtable[[#This Row],[Nr]]&lt;&gt;1,backupmode="Forever Incremental",offset+1=pointtable[[#This Row],[Nr]]),TRUE,FALSE)</f>
        <v>0</v>
      </c>
      <c r="Q43" s="9" t="b">
        <f>IF(AND(pointtable[[#This Row],[Nr]]&lt;&gt;"",pointtable[[#This Row],[Nr]]&lt;&gt;1,pointtable[[#This Row],[foreverincremental]]=FALSE,pointtable[[#This Row],[activefull]]=FALSE,pointtable[[#This Row],[syntheticfull]]=FALSE,VLOOKUP(backupmode,backupmodesettings[#All],7,FALSE)),TRUE,FALSE)</f>
        <v>0</v>
      </c>
      <c r="R43" s="9" t="b">
        <f>IF(AND(pointtable[[#This Row],[Nr]]&lt;&gt;"",N44=FALSE,VLOOKUP(backupmode,backupmodesettings[#All],3,FALSE),pointtable[[#This Row],[Nr]]&lt;&gt;retentionpoints+offset),TRUE,FALSE)</f>
        <v>0</v>
      </c>
      <c r="S43" s="9" t="b">
        <f>IF(AND(pointtable[[#This Row],[Nr]]&lt;&gt;"",pointtable[[#This Row],[Nr]]&lt;&gt;1,VLOOKUP(backupmode,backupmodesettings[#All],3,FALSE)),
  IF(OR(pointtable[[#This Row],[Nr]]=retentionpoints+offset,N44),TRUE,FALSE))</f>
        <v>0</v>
      </c>
      <c r="T43" s="8" t="str">
        <f t="shared" si="3"/>
        <v/>
      </c>
      <c r="U43" s="8" t="e">
        <f ca="1">MATCH(TRUE,OFFSET(pointtable[activefull],pointtable[[#This Row],[Nr]],0,101-pointtable[[#This Row],[Nr]]),0)</f>
        <v>#VALUE!</v>
      </c>
      <c r="V43" s="8" t="e">
        <f ca="1">MATCH(TRUE,OFFSET(pointtable[syntheticfull],pointtable[[#This Row],[Nr]],0,101-pointtable[[#This Row],[Nr]]),0)</f>
        <v>#VALUE!</v>
      </c>
      <c r="W4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3" s="48"/>
      <c r="AD43" s="51" t="str">
        <f>IF(pointtable[[#This Row],[Nr]]&lt;&gt;"",IF(pointtable[[#This Row],[activefull]],size_original-8,size_original*Change_Rate),"")</f>
        <v/>
      </c>
      <c r="AE43" s="49"/>
      <c r="AF43" s="51" t="str">
        <f>IF(pointtable[[#This Row],[Nr]]&lt;&gt;"",IF(pointtable[[#This Row],[activefull]],size_full,size_incremental),"")</f>
        <v/>
      </c>
      <c r="AG43" s="49"/>
      <c r="AH43" s="49"/>
      <c r="AI43" s="49"/>
      <c r="AJ43" s="50"/>
    </row>
    <row r="44" spans="2:36" x14ac:dyDescent="0.25">
      <c r="B44" s="38">
        <v>7</v>
      </c>
      <c r="C44" s="2">
        <v>1</v>
      </c>
      <c r="D44" s="3"/>
      <c r="E44" s="3">
        <v>1</v>
      </c>
      <c r="F44" s="17"/>
      <c r="H44" s="4" t="str">
        <f t="shared" si="2"/>
        <v/>
      </c>
      <c r="I44" s="4" t="str">
        <f>IF(pointtable[[#This Row],[Nr]]="","",IF(retentionpoints+offset-pointtable[[#This Row],[Nr]]+1&gt;retentionpoints,IF(OR(I45="",pointtable[[#This Row],[needed]]="",backupmode="Forever Incremental"),"",retentionpoints&amp;" +"&amp;(offset-pointtable[[#This Row],[Nr]]+1)),retentionpoints+offset-pointtable[[#This Row],[Nr]]+1))</f>
        <v/>
      </c>
      <c r="J44" s="6" t="str">
        <f>IF(pointtable[[#This Row],[Nr]]=1,startdate,IF(pointtable[[#This Row],[Nr]]="","",IF(ROUNDDOWN(pointtable[[#This Row],[Time]],0)=ROUNDDOWN(K43,0),"",pointtable[[#This Row],[Time]])))</f>
        <v/>
      </c>
      <c r="K44" s="7" t="str">
        <f ca="1">IF(pointtable[[#This Row],[Nr]]=1,startdate,IF(H44="","",K43+(run_every/24)+MATCH(1,OFFSET(schedule[[#All],[run on]],WEEKDAY(K43+(run_every/24)),0,8-WEEKDAY(K43+(run_every/24))),0)-1))</f>
        <v/>
      </c>
      <c r="L44"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4"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4"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4" s="9" t="b">
        <f xml:space="preserve">  IF(AND(pointtable[[#This Row],[Nr]]&lt;&gt;"",pointtable[[#This Row],[Day]]&lt;&gt;"",pointtable[[#This Row],[Nr]]&lt;&gt;1,pointtable[[#This Row],[activefull]]=FALSE),
    IF(VLOOKUP(WEEKDAY(pointtable[[#This Row],[Day]]),schedule[#All],4,FALSE)*syntheticallowed,TRUE,FALSE),FALSE
)</f>
        <v>0</v>
      </c>
      <c r="P44" s="9" t="b">
        <f>IF(AND(pointtable[[#This Row],[Nr]]&lt;&gt;"",pointtable[[#This Row],[Nr]]&lt;&gt;1,backupmode="Forever Incremental",offset+1=pointtable[[#This Row],[Nr]]),TRUE,FALSE)</f>
        <v>0</v>
      </c>
      <c r="Q44" s="9" t="b">
        <f>IF(AND(pointtable[[#This Row],[Nr]]&lt;&gt;"",pointtable[[#This Row],[Nr]]&lt;&gt;1,pointtable[[#This Row],[foreverincremental]]=FALSE,pointtable[[#This Row],[activefull]]=FALSE,pointtable[[#This Row],[syntheticfull]]=FALSE,VLOOKUP(backupmode,backupmodesettings[#All],7,FALSE)),TRUE,FALSE)</f>
        <v>0</v>
      </c>
      <c r="R44" s="9" t="b">
        <f>IF(AND(pointtable[[#This Row],[Nr]]&lt;&gt;"",N45=FALSE,VLOOKUP(backupmode,backupmodesettings[#All],3,FALSE),pointtable[[#This Row],[Nr]]&lt;&gt;retentionpoints+offset),TRUE,FALSE)</f>
        <v>0</v>
      </c>
      <c r="S44" s="9" t="b">
        <f>IF(AND(pointtable[[#This Row],[Nr]]&lt;&gt;"",pointtable[[#This Row],[Nr]]&lt;&gt;1,VLOOKUP(backupmode,backupmodesettings[#All],3,FALSE)),
  IF(OR(pointtable[[#This Row],[Nr]]=retentionpoints+offset,N45),TRUE,FALSE))</f>
        <v>0</v>
      </c>
      <c r="T44" s="8" t="str">
        <f t="shared" si="3"/>
        <v/>
      </c>
      <c r="U44" s="8" t="e">
        <f ca="1">MATCH(TRUE,OFFSET(pointtable[activefull],pointtable[[#This Row],[Nr]],0,101-pointtable[[#This Row],[Nr]]),0)</f>
        <v>#VALUE!</v>
      </c>
      <c r="V44" s="8" t="e">
        <f ca="1">MATCH(TRUE,OFFSET(pointtable[syntheticfull],pointtable[[#This Row],[Nr]],0,101-pointtable[[#This Row],[Nr]]),0)</f>
        <v>#VALUE!</v>
      </c>
      <c r="W4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4" s="48"/>
      <c r="AD44" s="51" t="str">
        <f>IF(pointtable[[#This Row],[Nr]]&lt;&gt;"",IF(pointtable[[#This Row],[activefull]],size_original-8,size_original*Change_Rate),"")</f>
        <v/>
      </c>
      <c r="AE44" s="49"/>
      <c r="AF44" s="51" t="str">
        <f>IF(pointtable[[#This Row],[Nr]]&lt;&gt;"",IF(pointtable[[#This Row],[activefull]],size_full,size_incremental),"")</f>
        <v/>
      </c>
      <c r="AG44" s="49"/>
      <c r="AH44" s="49"/>
      <c r="AI44" s="49"/>
      <c r="AJ44" s="50"/>
    </row>
    <row r="45" spans="2:36" x14ac:dyDescent="0.25">
      <c r="B45" s="33"/>
      <c r="C45" s="34"/>
      <c r="D45" s="20"/>
      <c r="E45" s="20"/>
      <c r="F45" s="17"/>
      <c r="H45" s="4" t="str">
        <f t="shared" si="2"/>
        <v/>
      </c>
      <c r="I45" s="4" t="str">
        <f>IF(pointtable[[#This Row],[Nr]]="","",IF(retentionpoints+offset-pointtable[[#This Row],[Nr]]+1&gt;retentionpoints,IF(OR(I46="",pointtable[[#This Row],[needed]]="",backupmode="Forever Incremental"),"",retentionpoints&amp;" +"&amp;(offset-pointtable[[#This Row],[Nr]]+1)),retentionpoints+offset-pointtable[[#This Row],[Nr]]+1))</f>
        <v/>
      </c>
      <c r="J45" s="6" t="str">
        <f>IF(pointtable[[#This Row],[Nr]]=1,startdate,IF(pointtable[[#This Row],[Nr]]="","",IF(ROUNDDOWN(pointtable[[#This Row],[Time]],0)=ROUNDDOWN(K44,0),"",pointtable[[#This Row],[Time]])))</f>
        <v/>
      </c>
      <c r="K45" s="7" t="str">
        <f ca="1">IF(pointtable[[#This Row],[Nr]]=1,startdate,IF(H45="","",K44+(run_every/24)+MATCH(1,OFFSET(schedule[[#All],[run on]],WEEKDAY(K44+(run_every/24)),0,8-WEEKDAY(K44+(run_every/24))),0)-1))</f>
        <v/>
      </c>
      <c r="L45"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5"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5"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5" s="9" t="b">
        <f xml:space="preserve">  IF(AND(pointtable[[#This Row],[Nr]]&lt;&gt;"",pointtable[[#This Row],[Day]]&lt;&gt;"",pointtable[[#This Row],[Nr]]&lt;&gt;1,pointtable[[#This Row],[activefull]]=FALSE),
    IF(VLOOKUP(WEEKDAY(pointtable[[#This Row],[Day]]),schedule[#All],4,FALSE)*syntheticallowed,TRUE,FALSE),FALSE
)</f>
        <v>0</v>
      </c>
      <c r="P45" s="9" t="b">
        <f>IF(AND(pointtable[[#This Row],[Nr]]&lt;&gt;"",pointtable[[#This Row],[Nr]]&lt;&gt;1,backupmode="Forever Incremental",offset+1=pointtable[[#This Row],[Nr]]),TRUE,FALSE)</f>
        <v>0</v>
      </c>
      <c r="Q45" s="9" t="b">
        <f>IF(AND(pointtable[[#This Row],[Nr]]&lt;&gt;"",pointtable[[#This Row],[Nr]]&lt;&gt;1,pointtable[[#This Row],[foreverincremental]]=FALSE,pointtable[[#This Row],[activefull]]=FALSE,pointtable[[#This Row],[syntheticfull]]=FALSE,VLOOKUP(backupmode,backupmodesettings[#All],7,FALSE)),TRUE,FALSE)</f>
        <v>0</v>
      </c>
      <c r="R45" s="9" t="b">
        <f>IF(AND(pointtable[[#This Row],[Nr]]&lt;&gt;"",N46=FALSE,VLOOKUP(backupmode,backupmodesettings[#All],3,FALSE),pointtable[[#This Row],[Nr]]&lt;&gt;retentionpoints+offset),TRUE,FALSE)</f>
        <v>0</v>
      </c>
      <c r="S45" s="9" t="b">
        <f>IF(AND(pointtable[[#This Row],[Nr]]&lt;&gt;"",pointtable[[#This Row],[Nr]]&lt;&gt;1,VLOOKUP(backupmode,backupmodesettings[#All],3,FALSE)),
  IF(OR(pointtable[[#This Row],[Nr]]=retentionpoints+offset,N46),TRUE,FALSE))</f>
        <v>0</v>
      </c>
      <c r="T45" s="8" t="str">
        <f t="shared" si="3"/>
        <v/>
      </c>
      <c r="U45" s="8" t="e">
        <f ca="1">MATCH(TRUE,OFFSET(pointtable[activefull],pointtable[[#This Row],[Nr]],0,101-pointtable[[#This Row],[Nr]]),0)</f>
        <v>#VALUE!</v>
      </c>
      <c r="V45" s="8" t="e">
        <f ca="1">MATCH(TRUE,OFFSET(pointtable[syntheticfull],pointtable[[#This Row],[Nr]],0,101-pointtable[[#This Row],[Nr]]),0)</f>
        <v>#VALUE!</v>
      </c>
      <c r="W4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5" s="48"/>
      <c r="AD45" s="51" t="str">
        <f>IF(pointtable[[#This Row],[Nr]]&lt;&gt;"",IF(pointtable[[#This Row],[activefull]],size_original-8,size_original*Change_Rate),"")</f>
        <v/>
      </c>
      <c r="AE45" s="49"/>
      <c r="AF45" s="51" t="str">
        <f>IF(pointtable[[#This Row],[Nr]]&lt;&gt;"",IF(pointtable[[#This Row],[activefull]],size_full,size_incremental),"")</f>
        <v/>
      </c>
      <c r="AG45" s="49"/>
      <c r="AH45" s="49"/>
      <c r="AI45" s="49"/>
      <c r="AJ45" s="50"/>
    </row>
    <row r="46" spans="2:36" x14ac:dyDescent="0.25">
      <c r="B46" s="69" t="s">
        <v>54</v>
      </c>
      <c r="C46" s="69"/>
      <c r="D46" s="13"/>
      <c r="E46" s="13"/>
      <c r="F46" s="17"/>
      <c r="H46" s="4" t="str">
        <f t="shared" si="2"/>
        <v/>
      </c>
      <c r="I46" s="4" t="str">
        <f>IF(pointtable[[#This Row],[Nr]]="","",IF(retentionpoints+offset-pointtable[[#This Row],[Nr]]+1&gt;retentionpoints,IF(OR(I47="",pointtable[[#This Row],[needed]]="",backupmode="Forever Incremental"),"",retentionpoints&amp;" +"&amp;(offset-pointtable[[#This Row],[Nr]]+1)),retentionpoints+offset-pointtable[[#This Row],[Nr]]+1))</f>
        <v/>
      </c>
      <c r="J46" s="6" t="str">
        <f>IF(pointtable[[#This Row],[Nr]]=1,startdate,IF(pointtable[[#This Row],[Nr]]="","",IF(ROUNDDOWN(pointtable[[#This Row],[Time]],0)=ROUNDDOWN(K45,0),"",pointtable[[#This Row],[Time]])))</f>
        <v/>
      </c>
      <c r="K46" s="7" t="str">
        <f ca="1">IF(pointtable[[#This Row],[Nr]]=1,startdate,IF(H46="","",K45+(run_every/24)+MATCH(1,OFFSET(schedule[[#All],[run on]],WEEKDAY(K45+(run_every/24)),0,8-WEEKDAY(K45+(run_every/24))),0)-1))</f>
        <v/>
      </c>
      <c r="L46"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6"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6"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6" s="9" t="b">
        <f xml:space="preserve">  IF(AND(pointtable[[#This Row],[Nr]]&lt;&gt;"",pointtable[[#This Row],[Day]]&lt;&gt;"",pointtable[[#This Row],[Nr]]&lt;&gt;1,pointtable[[#This Row],[activefull]]=FALSE),
    IF(VLOOKUP(WEEKDAY(pointtable[[#This Row],[Day]]),schedule[#All],4,FALSE)*syntheticallowed,TRUE,FALSE),FALSE
)</f>
        <v>0</v>
      </c>
      <c r="P46" s="9" t="b">
        <f>IF(AND(pointtable[[#This Row],[Nr]]&lt;&gt;"",pointtable[[#This Row],[Nr]]&lt;&gt;1,backupmode="Forever Incremental",offset+1=pointtable[[#This Row],[Nr]]),TRUE,FALSE)</f>
        <v>0</v>
      </c>
      <c r="Q46" s="9" t="b">
        <f>IF(AND(pointtable[[#This Row],[Nr]]&lt;&gt;"",pointtable[[#This Row],[Nr]]&lt;&gt;1,pointtable[[#This Row],[foreverincremental]]=FALSE,pointtable[[#This Row],[activefull]]=FALSE,pointtable[[#This Row],[syntheticfull]]=FALSE,VLOOKUP(backupmode,backupmodesettings[#All],7,FALSE)),TRUE,FALSE)</f>
        <v>0</v>
      </c>
      <c r="R46" s="9" t="b">
        <f>IF(AND(pointtable[[#This Row],[Nr]]&lt;&gt;"",N47=FALSE,VLOOKUP(backupmode,backupmodesettings[#All],3,FALSE),pointtable[[#This Row],[Nr]]&lt;&gt;retentionpoints+offset),TRUE,FALSE)</f>
        <v>0</v>
      </c>
      <c r="S46" s="9" t="b">
        <f>IF(AND(pointtable[[#This Row],[Nr]]&lt;&gt;"",pointtable[[#This Row],[Nr]]&lt;&gt;1,VLOOKUP(backupmode,backupmodesettings[#All],3,FALSE)),
  IF(OR(pointtable[[#This Row],[Nr]]=retentionpoints+offset,N47),TRUE,FALSE))</f>
        <v>0</v>
      </c>
      <c r="T46" s="8" t="str">
        <f t="shared" si="3"/>
        <v/>
      </c>
      <c r="U46" s="8" t="e">
        <f ca="1">MATCH(TRUE,OFFSET(pointtable[activefull],pointtable[[#This Row],[Nr]],0,101-pointtable[[#This Row],[Nr]]),0)</f>
        <v>#VALUE!</v>
      </c>
      <c r="V46" s="8" t="e">
        <f ca="1">MATCH(TRUE,OFFSET(pointtable[syntheticfull],pointtable[[#This Row],[Nr]],0,101-pointtable[[#This Row],[Nr]]),0)</f>
        <v>#VALUE!</v>
      </c>
      <c r="W4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6" s="48"/>
      <c r="AD46" s="51" t="str">
        <f>IF(pointtable[[#This Row],[Nr]]&lt;&gt;"",IF(pointtable[[#This Row],[activefull]],size_original-8,size_original*Change_Rate),"")</f>
        <v/>
      </c>
      <c r="AE46" s="49"/>
      <c r="AF46" s="51" t="str">
        <f>IF(pointtable[[#This Row],[Nr]]&lt;&gt;"",IF(pointtable[[#This Row],[activefull]],size_full,size_incremental),"")</f>
        <v/>
      </c>
      <c r="AG46" s="49"/>
      <c r="AH46" s="49"/>
      <c r="AI46" s="49"/>
      <c r="AJ46" s="50"/>
    </row>
    <row r="47" spans="2:36" x14ac:dyDescent="0.25">
      <c r="B47" s="68" t="str">
        <f>IF($D$36=1,"on this day:","not possible")</f>
        <v>not possible</v>
      </c>
      <c r="C47" s="68"/>
      <c r="D47" s="63" t="str">
        <f>IF(SUM(schedule[Active])*SUM(monatsauswahl[[#All],[Active]])&gt;0,"active full on weekdays and monthly active fulls are mutaly exclusive","")</f>
        <v/>
      </c>
      <c r="E47" s="63"/>
      <c r="F47" s="17"/>
      <c r="H47" s="4" t="str">
        <f t="shared" si="2"/>
        <v/>
      </c>
      <c r="I47" s="4" t="str">
        <f>IF(pointtable[[#This Row],[Nr]]="","",IF(retentionpoints+offset-pointtable[[#This Row],[Nr]]+1&gt;retentionpoints,IF(OR(I48="",pointtable[[#This Row],[needed]]="",backupmode="Forever Incremental"),"",retentionpoints&amp;" +"&amp;(offset-pointtable[[#This Row],[Nr]]+1)),retentionpoints+offset-pointtable[[#This Row],[Nr]]+1))</f>
        <v/>
      </c>
      <c r="J47" s="6" t="str">
        <f>IF(pointtable[[#This Row],[Nr]]=1,startdate,IF(pointtable[[#This Row],[Nr]]="","",IF(ROUNDDOWN(pointtable[[#This Row],[Time]],0)=ROUNDDOWN(K46,0),"",pointtable[[#This Row],[Time]])))</f>
        <v/>
      </c>
      <c r="K47" s="7" t="str">
        <f ca="1">IF(pointtable[[#This Row],[Nr]]=1,startdate,IF(H47="","",K46+(run_every/24)+MATCH(1,OFFSET(schedule[[#All],[run on]],WEEKDAY(K46+(run_every/24)),0,8-WEEKDAY(K46+(run_every/24))),0)-1))</f>
        <v/>
      </c>
      <c r="L47"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7"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7"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7" s="9" t="b">
        <f xml:space="preserve">  IF(AND(pointtable[[#This Row],[Nr]]&lt;&gt;"",pointtable[[#This Row],[Day]]&lt;&gt;"",pointtable[[#This Row],[Nr]]&lt;&gt;1,pointtable[[#This Row],[activefull]]=FALSE),
    IF(VLOOKUP(WEEKDAY(pointtable[[#This Row],[Day]]),schedule[#All],4,FALSE)*syntheticallowed,TRUE,FALSE),FALSE
)</f>
        <v>0</v>
      </c>
      <c r="P47" s="9" t="b">
        <f>IF(AND(pointtable[[#This Row],[Nr]]&lt;&gt;"",pointtable[[#This Row],[Nr]]&lt;&gt;1,backupmode="Forever Incremental",offset+1=pointtable[[#This Row],[Nr]]),TRUE,FALSE)</f>
        <v>0</v>
      </c>
      <c r="Q47" s="9" t="b">
        <f>IF(AND(pointtable[[#This Row],[Nr]]&lt;&gt;"",pointtable[[#This Row],[Nr]]&lt;&gt;1,pointtable[[#This Row],[foreverincremental]]=FALSE,pointtable[[#This Row],[activefull]]=FALSE,pointtable[[#This Row],[syntheticfull]]=FALSE,VLOOKUP(backupmode,backupmodesettings[#All],7,FALSE)),TRUE,FALSE)</f>
        <v>0</v>
      </c>
      <c r="R47" s="9" t="b">
        <f>IF(AND(pointtable[[#This Row],[Nr]]&lt;&gt;"",N48=FALSE,VLOOKUP(backupmode,backupmodesettings[#All],3,FALSE),pointtable[[#This Row],[Nr]]&lt;&gt;retentionpoints+offset),TRUE,FALSE)</f>
        <v>0</v>
      </c>
      <c r="S47" s="9" t="b">
        <f>IF(AND(pointtable[[#This Row],[Nr]]&lt;&gt;"",pointtable[[#This Row],[Nr]]&lt;&gt;1,VLOOKUP(backupmode,backupmodesettings[#All],3,FALSE)),
  IF(OR(pointtable[[#This Row],[Nr]]=retentionpoints+offset,N48),TRUE,FALSE))</f>
        <v>0</v>
      </c>
      <c r="T47" s="8" t="str">
        <f t="shared" si="3"/>
        <v/>
      </c>
      <c r="U47" s="8" t="e">
        <f ca="1">MATCH(TRUE,OFFSET(pointtable[activefull],pointtable[[#This Row],[Nr]],0,101-pointtable[[#This Row],[Nr]]),0)</f>
        <v>#VALUE!</v>
      </c>
      <c r="V47" s="8" t="e">
        <f ca="1">MATCH(TRUE,OFFSET(pointtable[syntheticfull],pointtable[[#This Row],[Nr]],0,101-pointtable[[#This Row],[Nr]]),0)</f>
        <v>#VALUE!</v>
      </c>
      <c r="W4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7" s="48"/>
      <c r="AD47" s="51" t="str">
        <f>IF(pointtable[[#This Row],[Nr]]&lt;&gt;"",IF(pointtable[[#This Row],[activefull]],size_original-8,size_original*Change_Rate),"")</f>
        <v/>
      </c>
      <c r="AE47" s="49"/>
      <c r="AF47" s="51" t="str">
        <f>IF(pointtable[[#This Row],[Nr]]&lt;&gt;"",IF(pointtable[[#This Row],[activefull]],size_full,size_incremental),"")</f>
        <v/>
      </c>
      <c r="AG47" s="49"/>
      <c r="AH47" s="49"/>
      <c r="AI47" s="49"/>
      <c r="AJ47" s="50"/>
    </row>
    <row r="48" spans="2:36" x14ac:dyDescent="0.25">
      <c r="B48" s="56" t="s">
        <v>36</v>
      </c>
      <c r="C48" s="57">
        <v>7</v>
      </c>
      <c r="D48" s="63"/>
      <c r="E48" s="63"/>
      <c r="F48" s="17"/>
      <c r="H48" s="4" t="str">
        <f t="shared" si="2"/>
        <v/>
      </c>
      <c r="I48" s="4" t="str">
        <f>IF(pointtable[[#This Row],[Nr]]="","",IF(retentionpoints+offset-pointtable[[#This Row],[Nr]]+1&gt;retentionpoints,IF(OR(I49="",pointtable[[#This Row],[needed]]="",backupmode="Forever Incremental"),"",retentionpoints&amp;" +"&amp;(offset-pointtable[[#This Row],[Nr]]+1)),retentionpoints+offset-pointtable[[#This Row],[Nr]]+1))</f>
        <v/>
      </c>
      <c r="J48" s="6" t="str">
        <f>IF(pointtable[[#This Row],[Nr]]=1,startdate,IF(pointtable[[#This Row],[Nr]]="","",IF(ROUNDDOWN(pointtable[[#This Row],[Time]],0)=ROUNDDOWN(K47,0),"",pointtable[[#This Row],[Time]])))</f>
        <v/>
      </c>
      <c r="K48" s="7" t="str">
        <f ca="1">IF(pointtable[[#This Row],[Nr]]=1,startdate,IF(H48="","",K47+(run_every/24)+MATCH(1,OFFSET(schedule[[#All],[run on]],WEEKDAY(K47+(run_every/24)),0,8-WEEKDAY(K47+(run_every/24))),0)-1))</f>
        <v/>
      </c>
      <c r="L48"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8"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8"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8" s="9" t="b">
        <f xml:space="preserve">  IF(AND(pointtable[[#This Row],[Nr]]&lt;&gt;"",pointtable[[#This Row],[Day]]&lt;&gt;"",pointtable[[#This Row],[Nr]]&lt;&gt;1,pointtable[[#This Row],[activefull]]=FALSE),
    IF(VLOOKUP(WEEKDAY(pointtable[[#This Row],[Day]]),schedule[#All],4,FALSE)*syntheticallowed,TRUE,FALSE),FALSE
)</f>
        <v>0</v>
      </c>
      <c r="P48" s="9" t="b">
        <f>IF(AND(pointtable[[#This Row],[Nr]]&lt;&gt;"",pointtable[[#This Row],[Nr]]&lt;&gt;1,backupmode="Forever Incremental",offset+1=pointtable[[#This Row],[Nr]]),TRUE,FALSE)</f>
        <v>0</v>
      </c>
      <c r="Q48" s="9" t="b">
        <f>IF(AND(pointtable[[#This Row],[Nr]]&lt;&gt;"",pointtable[[#This Row],[Nr]]&lt;&gt;1,pointtable[[#This Row],[foreverincremental]]=FALSE,pointtable[[#This Row],[activefull]]=FALSE,pointtable[[#This Row],[syntheticfull]]=FALSE,VLOOKUP(backupmode,backupmodesettings[#All],7,FALSE)),TRUE,FALSE)</f>
        <v>0</v>
      </c>
      <c r="R48" s="9" t="b">
        <f>IF(AND(pointtable[[#This Row],[Nr]]&lt;&gt;"",N49=FALSE,VLOOKUP(backupmode,backupmodesettings[#All],3,FALSE),pointtable[[#This Row],[Nr]]&lt;&gt;retentionpoints+offset),TRUE,FALSE)</f>
        <v>0</v>
      </c>
      <c r="S48" s="9" t="b">
        <f>IF(AND(pointtable[[#This Row],[Nr]]&lt;&gt;"",pointtable[[#This Row],[Nr]]&lt;&gt;1,VLOOKUP(backupmode,backupmodesettings[#All],3,FALSE)),
  IF(OR(pointtable[[#This Row],[Nr]]=retentionpoints+offset,N49),TRUE,FALSE))</f>
        <v>0</v>
      </c>
      <c r="T48" s="8" t="str">
        <f t="shared" si="3"/>
        <v/>
      </c>
      <c r="U48" s="8" t="e">
        <f ca="1">MATCH(TRUE,OFFSET(pointtable[activefull],pointtable[[#This Row],[Nr]],0,101-pointtable[[#This Row],[Nr]]),0)</f>
        <v>#VALUE!</v>
      </c>
      <c r="V48" s="8" t="e">
        <f ca="1">MATCH(TRUE,OFFSET(pointtable[syntheticfull],pointtable[[#This Row],[Nr]],0,101-pointtable[[#This Row],[Nr]]),0)</f>
        <v>#VALUE!</v>
      </c>
      <c r="W4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8" s="48"/>
      <c r="AD48" s="51" t="str">
        <f>IF(pointtable[[#This Row],[Nr]]&lt;&gt;"",IF(pointtable[[#This Row],[activefull]],size_original-8,size_original*Change_Rate),"")</f>
        <v/>
      </c>
      <c r="AE48" s="49"/>
      <c r="AF48" s="51" t="str">
        <f>IF(pointtable[[#This Row],[Nr]]&lt;&gt;"",IF(pointtable[[#This Row],[activefull]],size_full,size_incremental),"")</f>
        <v/>
      </c>
      <c r="AG48" s="49"/>
      <c r="AH48" s="49"/>
      <c r="AI48" s="49"/>
      <c r="AJ48" s="50"/>
    </row>
    <row r="49" spans="2:36" x14ac:dyDescent="0.25">
      <c r="B49" s="67" t="s">
        <v>38</v>
      </c>
      <c r="C49" s="67"/>
      <c r="D49" s="63"/>
      <c r="E49" s="63"/>
      <c r="F49" s="17"/>
      <c r="H49" s="4" t="str">
        <f t="shared" si="2"/>
        <v/>
      </c>
      <c r="I49" s="4" t="str">
        <f>IF(pointtable[[#This Row],[Nr]]="","",IF(retentionpoints+offset-pointtable[[#This Row],[Nr]]+1&gt;retentionpoints,IF(OR(I50="",pointtable[[#This Row],[needed]]="",backupmode="Forever Incremental"),"",retentionpoints&amp;" +"&amp;(offset-pointtable[[#This Row],[Nr]]+1)),retentionpoints+offset-pointtable[[#This Row],[Nr]]+1))</f>
        <v/>
      </c>
      <c r="J49" s="6" t="str">
        <f>IF(pointtable[[#This Row],[Nr]]=1,startdate,IF(pointtable[[#This Row],[Nr]]="","",IF(ROUNDDOWN(pointtable[[#This Row],[Time]],0)=ROUNDDOWN(K48,0),"",pointtable[[#This Row],[Time]])))</f>
        <v/>
      </c>
      <c r="K49" s="7" t="str">
        <f ca="1">IF(pointtable[[#This Row],[Nr]]=1,startdate,IF(H49="","",K48+(run_every/24)+MATCH(1,OFFSET(schedule[[#All],[run on]],WEEKDAY(K48+(run_every/24)),0,8-WEEKDAY(K48+(run_every/24))),0)-1))</f>
        <v/>
      </c>
      <c r="L49"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49"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49"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49" s="9" t="b">
        <f xml:space="preserve">  IF(AND(pointtable[[#This Row],[Nr]]&lt;&gt;"",pointtable[[#This Row],[Day]]&lt;&gt;"",pointtable[[#This Row],[Nr]]&lt;&gt;1,pointtable[[#This Row],[activefull]]=FALSE),
    IF(VLOOKUP(WEEKDAY(pointtable[[#This Row],[Day]]),schedule[#All],4,FALSE)*syntheticallowed,TRUE,FALSE),FALSE
)</f>
        <v>0</v>
      </c>
      <c r="P49" s="9" t="b">
        <f>IF(AND(pointtable[[#This Row],[Nr]]&lt;&gt;"",pointtable[[#This Row],[Nr]]&lt;&gt;1,backupmode="Forever Incremental",offset+1=pointtable[[#This Row],[Nr]]),TRUE,FALSE)</f>
        <v>0</v>
      </c>
      <c r="Q49" s="9" t="b">
        <f>IF(AND(pointtable[[#This Row],[Nr]]&lt;&gt;"",pointtable[[#This Row],[Nr]]&lt;&gt;1,pointtable[[#This Row],[foreverincremental]]=FALSE,pointtable[[#This Row],[activefull]]=FALSE,pointtable[[#This Row],[syntheticfull]]=FALSE,VLOOKUP(backupmode,backupmodesettings[#All],7,FALSE)),TRUE,FALSE)</f>
        <v>0</v>
      </c>
      <c r="R49" s="9" t="b">
        <f>IF(AND(pointtable[[#This Row],[Nr]]&lt;&gt;"",N50=FALSE,VLOOKUP(backupmode,backupmodesettings[#All],3,FALSE),pointtable[[#This Row],[Nr]]&lt;&gt;retentionpoints+offset),TRUE,FALSE)</f>
        <v>0</v>
      </c>
      <c r="S49" s="9" t="b">
        <f>IF(AND(pointtable[[#This Row],[Nr]]&lt;&gt;"",pointtable[[#This Row],[Nr]]&lt;&gt;1,VLOOKUP(backupmode,backupmodesettings[#All],3,FALSE)),
  IF(OR(pointtable[[#This Row],[Nr]]=retentionpoints+offset,N50),TRUE,FALSE))</f>
        <v>0</v>
      </c>
      <c r="T49" s="8" t="str">
        <f t="shared" si="3"/>
        <v/>
      </c>
      <c r="U49" s="8" t="e">
        <f ca="1">MATCH(TRUE,OFFSET(pointtable[activefull],pointtable[[#This Row],[Nr]],0,101-pointtable[[#This Row],[Nr]]),0)</f>
        <v>#VALUE!</v>
      </c>
      <c r="V49" s="8" t="e">
        <f ca="1">MATCH(TRUE,OFFSET(pointtable[syntheticfull],pointtable[[#This Row],[Nr]],0,101-pointtable[[#This Row],[Nr]]),0)</f>
        <v>#VALUE!</v>
      </c>
      <c r="W4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49" s="48"/>
      <c r="AD49" s="51" t="str">
        <f>IF(pointtable[[#This Row],[Nr]]&lt;&gt;"",IF(pointtable[[#This Row],[activefull]],size_original-8,size_original*Change_Rate),"")</f>
        <v/>
      </c>
      <c r="AE49" s="49"/>
      <c r="AF49" s="51" t="str">
        <f>IF(pointtable[[#This Row],[Nr]]&lt;&gt;"",IF(pointtable[[#This Row],[activefull]],size_full,size_incremental),"")</f>
        <v/>
      </c>
      <c r="AG49" s="49"/>
      <c r="AH49" s="49"/>
      <c r="AI49" s="49"/>
      <c r="AJ49" s="50"/>
    </row>
    <row r="50" spans="2:36" x14ac:dyDescent="0.25">
      <c r="B50" s="35"/>
      <c r="C50" s="35"/>
      <c r="D50" s="64"/>
      <c r="E50" s="64"/>
      <c r="F50" s="17"/>
      <c r="H50" s="4" t="str">
        <f t="shared" si="2"/>
        <v/>
      </c>
      <c r="I50" s="4" t="str">
        <f>IF(pointtable[[#This Row],[Nr]]="","",IF(retentionpoints+offset-pointtable[[#This Row],[Nr]]+1&gt;retentionpoints,IF(OR(I51="",pointtable[[#This Row],[needed]]="",backupmode="Forever Incremental"),"",retentionpoints&amp;" +"&amp;(offset-pointtable[[#This Row],[Nr]]+1)),retentionpoints+offset-pointtable[[#This Row],[Nr]]+1))</f>
        <v/>
      </c>
      <c r="J50" s="6" t="str">
        <f>IF(pointtable[[#This Row],[Nr]]=1,startdate,IF(pointtable[[#This Row],[Nr]]="","",IF(ROUNDDOWN(pointtable[[#This Row],[Time]],0)=ROUNDDOWN(K49,0),"",pointtable[[#This Row],[Time]])))</f>
        <v/>
      </c>
      <c r="K50" s="7" t="str">
        <f ca="1">IF(pointtable[[#This Row],[Nr]]=1,startdate,IF(H50="","",K49+(run_every/24)+MATCH(1,OFFSET(schedule[[#All],[run on]],WEEKDAY(K49+(run_every/24)),0,8-WEEKDAY(K49+(run_every/24))),0)-1))</f>
        <v/>
      </c>
      <c r="L50"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0"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0"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0" s="9" t="b">
        <f xml:space="preserve">  IF(AND(pointtable[[#This Row],[Nr]]&lt;&gt;"",pointtable[[#This Row],[Day]]&lt;&gt;"",pointtable[[#This Row],[Nr]]&lt;&gt;1,pointtable[[#This Row],[activefull]]=FALSE),
    IF(VLOOKUP(WEEKDAY(pointtable[[#This Row],[Day]]),schedule[#All],4,FALSE)*syntheticallowed,TRUE,FALSE),FALSE
)</f>
        <v>0</v>
      </c>
      <c r="P50" s="9" t="b">
        <f>IF(AND(pointtable[[#This Row],[Nr]]&lt;&gt;"",pointtable[[#This Row],[Nr]]&lt;&gt;1,backupmode="Forever Incremental",offset+1=pointtable[[#This Row],[Nr]]),TRUE,FALSE)</f>
        <v>0</v>
      </c>
      <c r="Q50" s="9" t="b">
        <f>IF(AND(pointtable[[#This Row],[Nr]]&lt;&gt;"",pointtable[[#This Row],[Nr]]&lt;&gt;1,pointtable[[#This Row],[foreverincremental]]=FALSE,pointtable[[#This Row],[activefull]]=FALSE,pointtable[[#This Row],[syntheticfull]]=FALSE,VLOOKUP(backupmode,backupmodesettings[#All],7,FALSE)),TRUE,FALSE)</f>
        <v>0</v>
      </c>
      <c r="R50" s="9" t="b">
        <f>IF(AND(pointtable[[#This Row],[Nr]]&lt;&gt;"",N51=FALSE,VLOOKUP(backupmode,backupmodesettings[#All],3,FALSE),pointtable[[#This Row],[Nr]]&lt;&gt;retentionpoints+offset),TRUE,FALSE)</f>
        <v>0</v>
      </c>
      <c r="S50" s="9" t="b">
        <f>IF(AND(pointtable[[#This Row],[Nr]]&lt;&gt;"",pointtable[[#This Row],[Nr]]&lt;&gt;1,VLOOKUP(backupmode,backupmodesettings[#All],3,FALSE)),
  IF(OR(pointtable[[#This Row],[Nr]]=retentionpoints+offset,N51),TRUE,FALSE))</f>
        <v>0</v>
      </c>
      <c r="T50" s="8" t="str">
        <f t="shared" si="3"/>
        <v/>
      </c>
      <c r="U50" s="8" t="e">
        <f ca="1">MATCH(TRUE,OFFSET(pointtable[activefull],pointtable[[#This Row],[Nr]],0,101-pointtable[[#This Row],[Nr]]),0)</f>
        <v>#VALUE!</v>
      </c>
      <c r="V50" s="8" t="e">
        <f ca="1">MATCH(TRUE,OFFSET(pointtable[syntheticfull],pointtable[[#This Row],[Nr]],0,101-pointtable[[#This Row],[Nr]]),0)</f>
        <v>#VALUE!</v>
      </c>
      <c r="W5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0" s="48"/>
      <c r="AD50" s="51" t="str">
        <f>IF(pointtable[[#This Row],[Nr]]&lt;&gt;"",IF(pointtable[[#This Row],[activefull]],size_original-8,size_original*Change_Rate),"")</f>
        <v/>
      </c>
      <c r="AE50" s="49"/>
      <c r="AF50" s="51" t="str">
        <f>IF(pointtable[[#This Row],[Nr]]&lt;&gt;"",IF(pointtable[[#This Row],[activefull]],size_full,size_incremental),"")</f>
        <v/>
      </c>
      <c r="AG50" s="49"/>
      <c r="AH50" s="49"/>
      <c r="AI50" s="49"/>
      <c r="AJ50" s="50"/>
    </row>
    <row r="51" spans="2:36" x14ac:dyDescent="0.25">
      <c r="B51" s="39">
        <v>42005</v>
      </c>
      <c r="C51" s="11">
        <v>1</v>
      </c>
      <c r="D51" s="21">
        <f>IF(monthlytype="last",
  DATE(YEAR(startdate),MONTH(monatsauswahl[[#This Row],[Month]])+1,1)-WEEKDAY(DATE(YEAR(startdate),MONTH(monatsauswahl[[#This Row],[Month]])+1,1)-monthlyday),
  DATE(YEAR(startdate),MONTH(monatsauswahl[[#This Row],[Month]]),1+(monthlyday-WEEKDAY(DATE(YEAR(startdate),MONTH(monatsauswahl[[#This Row],[Month]]),1))))
)</f>
        <v>42763</v>
      </c>
      <c r="E51" s="22">
        <f>monatsauswahl[[#This Row],[Active]]</f>
        <v>1</v>
      </c>
      <c r="F51" s="17"/>
      <c r="H51" s="4" t="str">
        <f t="shared" si="2"/>
        <v/>
      </c>
      <c r="I51" s="4" t="str">
        <f>IF(pointtable[[#This Row],[Nr]]="","",IF(retentionpoints+offset-pointtable[[#This Row],[Nr]]+1&gt;retentionpoints,IF(OR(I52="",pointtable[[#This Row],[needed]]="",backupmode="Forever Incremental"),"",retentionpoints&amp;" +"&amp;(offset-pointtable[[#This Row],[Nr]]+1)),retentionpoints+offset-pointtable[[#This Row],[Nr]]+1))</f>
        <v/>
      </c>
      <c r="J51" s="6" t="str">
        <f>IF(pointtable[[#This Row],[Nr]]=1,startdate,IF(pointtable[[#This Row],[Nr]]="","",IF(ROUNDDOWN(pointtable[[#This Row],[Time]],0)=ROUNDDOWN(K50,0),"",pointtable[[#This Row],[Time]])))</f>
        <v/>
      </c>
      <c r="K51" s="7" t="str">
        <f ca="1">IF(pointtable[[#This Row],[Nr]]=1,startdate,IF(H51="","",K50+(run_every/24)+MATCH(1,OFFSET(schedule[[#All],[run on]],WEEKDAY(K50+(run_every/24)),0,8-WEEKDAY(K50+(run_every/24))),0)-1))</f>
        <v/>
      </c>
      <c r="L51"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1"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1"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1" s="9" t="b">
        <f xml:space="preserve">  IF(AND(pointtable[[#This Row],[Nr]]&lt;&gt;"",pointtable[[#This Row],[Day]]&lt;&gt;"",pointtable[[#This Row],[Nr]]&lt;&gt;1,pointtable[[#This Row],[activefull]]=FALSE),
    IF(VLOOKUP(WEEKDAY(pointtable[[#This Row],[Day]]),schedule[#All],4,FALSE)*syntheticallowed,TRUE,FALSE),FALSE
)</f>
        <v>0</v>
      </c>
      <c r="P51" s="9" t="b">
        <f>IF(AND(pointtable[[#This Row],[Nr]]&lt;&gt;"",pointtable[[#This Row],[Nr]]&lt;&gt;1,backupmode="Forever Incremental",offset+1=pointtable[[#This Row],[Nr]]),TRUE,FALSE)</f>
        <v>0</v>
      </c>
      <c r="Q51" s="9" t="b">
        <f>IF(AND(pointtable[[#This Row],[Nr]]&lt;&gt;"",pointtable[[#This Row],[Nr]]&lt;&gt;1,pointtable[[#This Row],[foreverincremental]]=FALSE,pointtable[[#This Row],[activefull]]=FALSE,pointtable[[#This Row],[syntheticfull]]=FALSE,VLOOKUP(backupmode,backupmodesettings[#All],7,FALSE)),TRUE,FALSE)</f>
        <v>0</v>
      </c>
      <c r="R51" s="9" t="b">
        <f>IF(AND(pointtable[[#This Row],[Nr]]&lt;&gt;"",N52=FALSE,VLOOKUP(backupmode,backupmodesettings[#All],3,FALSE),pointtable[[#This Row],[Nr]]&lt;&gt;retentionpoints+offset),TRUE,FALSE)</f>
        <v>0</v>
      </c>
      <c r="S51" s="9" t="b">
        <f>IF(AND(pointtable[[#This Row],[Nr]]&lt;&gt;"",pointtable[[#This Row],[Nr]]&lt;&gt;1,VLOOKUP(backupmode,backupmodesettings[#All],3,FALSE)),
  IF(OR(pointtable[[#This Row],[Nr]]=retentionpoints+offset,N52),TRUE,FALSE))</f>
        <v>0</v>
      </c>
      <c r="T51" s="8" t="str">
        <f t="shared" si="3"/>
        <v/>
      </c>
      <c r="U51" s="8" t="e">
        <f ca="1">MATCH(TRUE,OFFSET(pointtable[activefull],pointtable[[#This Row],[Nr]],0,101-pointtable[[#This Row],[Nr]]),0)</f>
        <v>#VALUE!</v>
      </c>
      <c r="V51" s="8" t="e">
        <f ca="1">MATCH(TRUE,OFFSET(pointtable[syntheticfull],pointtable[[#This Row],[Nr]],0,101-pointtable[[#This Row],[Nr]]),0)</f>
        <v>#VALUE!</v>
      </c>
      <c r="W5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1" s="48"/>
      <c r="AD51" s="51" t="str">
        <f>IF(pointtable[[#This Row],[Nr]]&lt;&gt;"",IF(pointtable[[#This Row],[activefull]],size_original-8,size_original*Change_Rate),"")</f>
        <v/>
      </c>
      <c r="AE51" s="49"/>
      <c r="AF51" s="51" t="str">
        <f>IF(pointtable[[#This Row],[Nr]]&lt;&gt;"",IF(pointtable[[#This Row],[activefull]],size_full,size_incremental),"")</f>
        <v/>
      </c>
      <c r="AG51" s="49"/>
      <c r="AH51" s="49"/>
      <c r="AI51" s="49"/>
      <c r="AJ51" s="50"/>
    </row>
    <row r="52" spans="2:36" x14ac:dyDescent="0.25">
      <c r="B52" s="39">
        <v>42036</v>
      </c>
      <c r="C52" s="11">
        <v>1</v>
      </c>
      <c r="D52" s="21">
        <f>IF(monthlytype="last",
  DATE(YEAR(startdate),MONTH(monatsauswahl[[#This Row],[Month]])+1,1)-WEEKDAY(DATE(YEAR(startdate),MONTH(monatsauswahl[[#This Row],[Month]])+1,1)-monthlyday),
  DATE(YEAR(startdate),MONTH(monatsauswahl[[#This Row],[Month]]),1+(monthlyday-WEEKDAY(DATE(YEAR(startdate),MONTH(monatsauswahl[[#This Row],[Month]]),1))))
)</f>
        <v>42791</v>
      </c>
      <c r="E52" s="22">
        <f>monatsauswahl[[#This Row],[Active]]</f>
        <v>1</v>
      </c>
      <c r="F52" s="17"/>
      <c r="H52" s="4" t="str">
        <f t="shared" si="2"/>
        <v/>
      </c>
      <c r="I52" s="4" t="str">
        <f>IF(pointtable[[#This Row],[Nr]]="","",IF(retentionpoints+offset-pointtable[[#This Row],[Nr]]+1&gt;retentionpoints,IF(OR(I53="",pointtable[[#This Row],[needed]]="",backupmode="Forever Incremental"),"",retentionpoints&amp;" +"&amp;(offset-pointtable[[#This Row],[Nr]]+1)),retentionpoints+offset-pointtable[[#This Row],[Nr]]+1))</f>
        <v/>
      </c>
      <c r="J52" s="6" t="str">
        <f>IF(pointtable[[#This Row],[Nr]]=1,startdate,IF(pointtable[[#This Row],[Nr]]="","",IF(ROUNDDOWN(pointtable[[#This Row],[Time]],0)=ROUNDDOWN(K51,0),"",pointtable[[#This Row],[Time]])))</f>
        <v/>
      </c>
      <c r="K52" s="7" t="str">
        <f ca="1">IF(pointtable[[#This Row],[Nr]]=1,startdate,IF(H52="","",K51+(run_every/24)+MATCH(1,OFFSET(schedule[[#All],[run on]],WEEKDAY(K51+(run_every/24)),0,8-WEEKDAY(K51+(run_every/24))),0)-1))</f>
        <v/>
      </c>
      <c r="L52"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2"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2"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2" s="9" t="b">
        <f xml:space="preserve">  IF(AND(pointtable[[#This Row],[Nr]]&lt;&gt;"",pointtable[[#This Row],[Day]]&lt;&gt;"",pointtable[[#This Row],[Nr]]&lt;&gt;1,pointtable[[#This Row],[activefull]]=FALSE),
    IF(VLOOKUP(WEEKDAY(pointtable[[#This Row],[Day]]),schedule[#All],4,FALSE)*syntheticallowed,TRUE,FALSE),FALSE
)</f>
        <v>0</v>
      </c>
      <c r="P52" s="9" t="b">
        <f>IF(AND(pointtable[[#This Row],[Nr]]&lt;&gt;"",pointtable[[#This Row],[Nr]]&lt;&gt;1,backupmode="Forever Incremental",offset+1=pointtable[[#This Row],[Nr]]),TRUE,FALSE)</f>
        <v>0</v>
      </c>
      <c r="Q52" s="9" t="b">
        <f>IF(AND(pointtable[[#This Row],[Nr]]&lt;&gt;"",pointtable[[#This Row],[Nr]]&lt;&gt;1,pointtable[[#This Row],[foreverincremental]]=FALSE,pointtable[[#This Row],[activefull]]=FALSE,pointtable[[#This Row],[syntheticfull]]=FALSE,VLOOKUP(backupmode,backupmodesettings[#All],7,FALSE)),TRUE,FALSE)</f>
        <v>0</v>
      </c>
      <c r="R52" s="9" t="b">
        <f>IF(AND(pointtable[[#This Row],[Nr]]&lt;&gt;"",N53=FALSE,VLOOKUP(backupmode,backupmodesettings[#All],3,FALSE),pointtable[[#This Row],[Nr]]&lt;&gt;retentionpoints+offset),TRUE,FALSE)</f>
        <v>0</v>
      </c>
      <c r="S52" s="9" t="b">
        <f>IF(AND(pointtable[[#This Row],[Nr]]&lt;&gt;"",pointtable[[#This Row],[Nr]]&lt;&gt;1,VLOOKUP(backupmode,backupmodesettings[#All],3,FALSE)),
  IF(OR(pointtable[[#This Row],[Nr]]=retentionpoints+offset,N53),TRUE,FALSE))</f>
        <v>0</v>
      </c>
      <c r="T52" s="8" t="str">
        <f t="shared" si="3"/>
        <v/>
      </c>
      <c r="U52" s="8" t="e">
        <f ca="1">MATCH(TRUE,OFFSET(pointtable[activefull],pointtable[[#This Row],[Nr]],0,101-pointtable[[#This Row],[Nr]]),0)</f>
        <v>#VALUE!</v>
      </c>
      <c r="V52" s="8" t="e">
        <f ca="1">MATCH(TRUE,OFFSET(pointtable[syntheticfull],pointtable[[#This Row],[Nr]],0,101-pointtable[[#This Row],[Nr]]),0)</f>
        <v>#VALUE!</v>
      </c>
      <c r="W5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2" s="48"/>
      <c r="AD52" s="51" t="str">
        <f>IF(pointtable[[#This Row],[Nr]]&lt;&gt;"",IF(pointtable[[#This Row],[activefull]],size_original-8,size_original*Change_Rate),"")</f>
        <v/>
      </c>
      <c r="AE52" s="49"/>
      <c r="AF52" s="51" t="str">
        <f>IF(pointtable[[#This Row],[Nr]]&lt;&gt;"",IF(pointtable[[#This Row],[activefull]],size_full,size_incremental),"")</f>
        <v/>
      </c>
      <c r="AG52" s="49"/>
      <c r="AH52" s="49"/>
      <c r="AI52" s="49"/>
      <c r="AJ52" s="50"/>
    </row>
    <row r="53" spans="2:36" x14ac:dyDescent="0.25">
      <c r="B53" s="39">
        <v>42064</v>
      </c>
      <c r="C53" s="11">
        <v>1</v>
      </c>
      <c r="D53" s="21">
        <f>IF(monthlytype="last",
  DATE(YEAR(startdate),MONTH(monatsauswahl[[#This Row],[Month]])+1,1)-WEEKDAY(DATE(YEAR(startdate),MONTH(monatsauswahl[[#This Row],[Month]])+1,1)-monthlyday),
  DATE(YEAR(startdate),MONTH(monatsauswahl[[#This Row],[Month]]),1+(monthlyday-WEEKDAY(DATE(YEAR(startdate),MONTH(monatsauswahl[[#This Row],[Month]]),1))))
)</f>
        <v>42819</v>
      </c>
      <c r="E53" s="22">
        <f>monatsauswahl[[#This Row],[Active]]</f>
        <v>1</v>
      </c>
      <c r="H53" s="4" t="str">
        <f t="shared" si="2"/>
        <v/>
      </c>
      <c r="I53" s="4" t="str">
        <f>IF(pointtable[[#This Row],[Nr]]="","",IF(retentionpoints+offset-pointtable[[#This Row],[Nr]]+1&gt;retentionpoints,IF(OR(I54="",pointtable[[#This Row],[needed]]="",backupmode="Forever Incremental"),"",retentionpoints&amp;" +"&amp;(offset-pointtable[[#This Row],[Nr]]+1)),retentionpoints+offset-pointtable[[#This Row],[Nr]]+1))</f>
        <v/>
      </c>
      <c r="J53" s="6" t="str">
        <f>IF(pointtable[[#This Row],[Nr]]=1,startdate,IF(pointtable[[#This Row],[Nr]]="","",IF(ROUNDDOWN(pointtable[[#This Row],[Time]],0)=ROUNDDOWN(K52,0),"",pointtable[[#This Row],[Time]])))</f>
        <v/>
      </c>
      <c r="K53" s="7" t="str">
        <f ca="1">IF(pointtable[[#This Row],[Nr]]=1,startdate,IF(H53="","",K52+(run_every/24)+MATCH(1,OFFSET(schedule[[#All],[run on]],WEEKDAY(K52+(run_every/24)),0,8-WEEKDAY(K52+(run_every/24))),0)-1))</f>
        <v/>
      </c>
      <c r="L53"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3"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3"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3" s="9" t="b">
        <f xml:space="preserve">  IF(AND(pointtable[[#This Row],[Nr]]&lt;&gt;"",pointtable[[#This Row],[Day]]&lt;&gt;"",pointtable[[#This Row],[Nr]]&lt;&gt;1,pointtable[[#This Row],[activefull]]=FALSE),
    IF(VLOOKUP(WEEKDAY(pointtable[[#This Row],[Day]]),schedule[#All],4,FALSE)*syntheticallowed,TRUE,FALSE),FALSE
)</f>
        <v>0</v>
      </c>
      <c r="P53" s="9" t="b">
        <f>IF(AND(pointtable[[#This Row],[Nr]]&lt;&gt;"",pointtable[[#This Row],[Nr]]&lt;&gt;1,backupmode="Forever Incremental",offset+1=pointtable[[#This Row],[Nr]]),TRUE,FALSE)</f>
        <v>0</v>
      </c>
      <c r="Q53" s="9" t="b">
        <f>IF(AND(pointtable[[#This Row],[Nr]]&lt;&gt;"",pointtable[[#This Row],[Nr]]&lt;&gt;1,pointtable[[#This Row],[foreverincremental]]=FALSE,pointtable[[#This Row],[activefull]]=FALSE,pointtable[[#This Row],[syntheticfull]]=FALSE,VLOOKUP(backupmode,backupmodesettings[#All],7,FALSE)),TRUE,FALSE)</f>
        <v>0</v>
      </c>
      <c r="R53" s="9" t="b">
        <f>IF(AND(pointtable[[#This Row],[Nr]]&lt;&gt;"",N54=FALSE,VLOOKUP(backupmode,backupmodesettings[#All],3,FALSE),pointtable[[#This Row],[Nr]]&lt;&gt;retentionpoints+offset),TRUE,FALSE)</f>
        <v>0</v>
      </c>
      <c r="S53" s="9" t="b">
        <f>IF(AND(pointtable[[#This Row],[Nr]]&lt;&gt;"",pointtable[[#This Row],[Nr]]&lt;&gt;1,VLOOKUP(backupmode,backupmodesettings[#All],3,FALSE)),
  IF(OR(pointtable[[#This Row],[Nr]]=retentionpoints+offset,N54),TRUE,FALSE))</f>
        <v>0</v>
      </c>
      <c r="T53" s="8" t="str">
        <f t="shared" si="3"/>
        <v/>
      </c>
      <c r="U53" s="8" t="e">
        <f ca="1">MATCH(TRUE,OFFSET(pointtable[activefull],pointtable[[#This Row],[Nr]],0,101-pointtable[[#This Row],[Nr]]),0)</f>
        <v>#VALUE!</v>
      </c>
      <c r="V53" s="8" t="e">
        <f ca="1">MATCH(TRUE,OFFSET(pointtable[syntheticfull],pointtable[[#This Row],[Nr]],0,101-pointtable[[#This Row],[Nr]]),0)</f>
        <v>#VALUE!</v>
      </c>
      <c r="W5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3" s="48"/>
      <c r="AD53" s="51" t="str">
        <f>IF(pointtable[[#This Row],[Nr]]&lt;&gt;"",IF(pointtable[[#This Row],[activefull]],size_original-8,size_original*Change_Rate),"")</f>
        <v/>
      </c>
      <c r="AE53" s="49"/>
      <c r="AF53" s="51" t="str">
        <f>IF(pointtable[[#This Row],[Nr]]&lt;&gt;"",IF(pointtable[[#This Row],[activefull]],size_full,size_incremental),"")</f>
        <v/>
      </c>
      <c r="AG53" s="49"/>
      <c r="AH53" s="49"/>
      <c r="AI53" s="49"/>
      <c r="AJ53" s="50"/>
    </row>
    <row r="54" spans="2:36" x14ac:dyDescent="0.25">
      <c r="B54" s="39">
        <v>42095</v>
      </c>
      <c r="C54" s="11">
        <v>1</v>
      </c>
      <c r="D54" s="21">
        <f>IF(monthlytype="last",
  DATE(YEAR(startdate),MONTH(monatsauswahl[[#This Row],[Month]])+1,1)-WEEKDAY(DATE(YEAR(startdate),MONTH(monatsauswahl[[#This Row],[Month]])+1,1)-monthlyday),
  DATE(YEAR(startdate),MONTH(monatsauswahl[[#This Row],[Month]]),1+(monthlyday-WEEKDAY(DATE(YEAR(startdate),MONTH(monatsauswahl[[#This Row],[Month]]),1))))
)</f>
        <v>42854</v>
      </c>
      <c r="E54" s="22">
        <f>monatsauswahl[[#This Row],[Active]]</f>
        <v>1</v>
      </c>
      <c r="H54" s="4" t="str">
        <f t="shared" si="2"/>
        <v/>
      </c>
      <c r="I54" s="4" t="str">
        <f>IF(pointtable[[#This Row],[Nr]]="","",IF(retentionpoints+offset-pointtable[[#This Row],[Nr]]+1&gt;retentionpoints,IF(OR(I55="",pointtable[[#This Row],[needed]]="",backupmode="Forever Incremental"),"",retentionpoints&amp;" +"&amp;(offset-pointtable[[#This Row],[Nr]]+1)),retentionpoints+offset-pointtable[[#This Row],[Nr]]+1))</f>
        <v/>
      </c>
      <c r="J54" s="6" t="str">
        <f>IF(pointtable[[#This Row],[Nr]]=1,startdate,IF(pointtable[[#This Row],[Nr]]="","",IF(ROUNDDOWN(pointtable[[#This Row],[Time]],0)=ROUNDDOWN(K53,0),"",pointtable[[#This Row],[Time]])))</f>
        <v/>
      </c>
      <c r="K54" s="7" t="str">
        <f ca="1">IF(pointtable[[#This Row],[Nr]]=1,startdate,IF(H54="","",K53+(run_every/24)+MATCH(1,OFFSET(schedule[[#All],[run on]],WEEKDAY(K53+(run_every/24)),0,8-WEEKDAY(K53+(run_every/24))),0)-1))</f>
        <v/>
      </c>
      <c r="L54"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4"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4"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4" s="9" t="b">
        <f xml:space="preserve">  IF(AND(pointtable[[#This Row],[Nr]]&lt;&gt;"",pointtable[[#This Row],[Day]]&lt;&gt;"",pointtable[[#This Row],[Nr]]&lt;&gt;1,pointtable[[#This Row],[activefull]]=FALSE),
    IF(VLOOKUP(WEEKDAY(pointtable[[#This Row],[Day]]),schedule[#All],4,FALSE)*syntheticallowed,TRUE,FALSE),FALSE
)</f>
        <v>0</v>
      </c>
      <c r="P54" s="9" t="b">
        <f>IF(AND(pointtable[[#This Row],[Nr]]&lt;&gt;"",pointtable[[#This Row],[Nr]]&lt;&gt;1,backupmode="Forever Incremental",offset+1=pointtable[[#This Row],[Nr]]),TRUE,FALSE)</f>
        <v>0</v>
      </c>
      <c r="Q54" s="9" t="b">
        <f>IF(AND(pointtable[[#This Row],[Nr]]&lt;&gt;"",pointtable[[#This Row],[Nr]]&lt;&gt;1,pointtable[[#This Row],[foreverincremental]]=FALSE,pointtable[[#This Row],[activefull]]=FALSE,pointtable[[#This Row],[syntheticfull]]=FALSE,VLOOKUP(backupmode,backupmodesettings[#All],7,FALSE)),TRUE,FALSE)</f>
        <v>0</v>
      </c>
      <c r="R54" s="9" t="b">
        <f>IF(AND(pointtable[[#This Row],[Nr]]&lt;&gt;"",N55=FALSE,VLOOKUP(backupmode,backupmodesettings[#All],3,FALSE),pointtable[[#This Row],[Nr]]&lt;&gt;retentionpoints+offset),TRUE,FALSE)</f>
        <v>0</v>
      </c>
      <c r="S54" s="9" t="b">
        <f>IF(AND(pointtable[[#This Row],[Nr]]&lt;&gt;"",pointtable[[#This Row],[Nr]]&lt;&gt;1,VLOOKUP(backupmode,backupmodesettings[#All],3,FALSE)),
  IF(OR(pointtable[[#This Row],[Nr]]=retentionpoints+offset,N55),TRUE,FALSE))</f>
        <v>0</v>
      </c>
      <c r="T54" s="8" t="str">
        <f t="shared" si="3"/>
        <v/>
      </c>
      <c r="U54" s="8" t="e">
        <f ca="1">MATCH(TRUE,OFFSET(pointtable[activefull],pointtable[[#This Row],[Nr]],0,101-pointtable[[#This Row],[Nr]]),0)</f>
        <v>#VALUE!</v>
      </c>
      <c r="V54" s="8" t="e">
        <f ca="1">MATCH(TRUE,OFFSET(pointtable[syntheticfull],pointtable[[#This Row],[Nr]],0,101-pointtable[[#This Row],[Nr]]),0)</f>
        <v>#VALUE!</v>
      </c>
      <c r="W5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4" s="48"/>
      <c r="AD54" s="51" t="str">
        <f>IF(pointtable[[#This Row],[Nr]]&lt;&gt;"",IF(pointtable[[#This Row],[activefull]],size_original-8,size_original*Change_Rate),"")</f>
        <v/>
      </c>
      <c r="AE54" s="49"/>
      <c r="AF54" s="51" t="str">
        <f>IF(pointtable[[#This Row],[Nr]]&lt;&gt;"",IF(pointtable[[#This Row],[activefull]],size_full,size_incremental),"")</f>
        <v/>
      </c>
      <c r="AG54" s="49"/>
      <c r="AH54" s="49"/>
      <c r="AI54" s="49"/>
      <c r="AJ54" s="50"/>
    </row>
    <row r="55" spans="2:36" x14ac:dyDescent="0.25">
      <c r="B55" s="39">
        <v>42125</v>
      </c>
      <c r="C55" s="11">
        <v>1</v>
      </c>
      <c r="D55" s="21">
        <f>IF(monthlytype="last",
  DATE(YEAR(startdate),MONTH(monatsauswahl[[#This Row],[Month]])+1,1)-WEEKDAY(DATE(YEAR(startdate),MONTH(monatsauswahl[[#This Row],[Month]])+1,1)-monthlyday),
  DATE(YEAR(startdate),MONTH(monatsauswahl[[#This Row],[Month]]),1+(monthlyday-WEEKDAY(DATE(YEAR(startdate),MONTH(monatsauswahl[[#This Row],[Month]]),1))))
)</f>
        <v>42882</v>
      </c>
      <c r="E55" s="22">
        <f>monatsauswahl[[#This Row],[Active]]</f>
        <v>1</v>
      </c>
      <c r="H55" s="4" t="str">
        <f t="shared" si="2"/>
        <v/>
      </c>
      <c r="I55" s="4" t="str">
        <f>IF(pointtable[[#This Row],[Nr]]="","",IF(retentionpoints+offset-pointtable[[#This Row],[Nr]]+1&gt;retentionpoints,IF(OR(I56="",pointtable[[#This Row],[needed]]="",backupmode="Forever Incremental"),"",retentionpoints&amp;" +"&amp;(offset-pointtable[[#This Row],[Nr]]+1)),retentionpoints+offset-pointtable[[#This Row],[Nr]]+1))</f>
        <v/>
      </c>
      <c r="J55" s="6" t="str">
        <f>IF(pointtable[[#This Row],[Nr]]=1,startdate,IF(pointtable[[#This Row],[Nr]]="","",IF(ROUNDDOWN(pointtable[[#This Row],[Time]],0)=ROUNDDOWN(K54,0),"",pointtable[[#This Row],[Time]])))</f>
        <v/>
      </c>
      <c r="K55" s="7" t="str">
        <f ca="1">IF(pointtable[[#This Row],[Nr]]=1,startdate,IF(H55="","",K54+(run_every/24)+MATCH(1,OFFSET(schedule[[#All],[run on]],WEEKDAY(K54+(run_every/24)),0,8-WEEKDAY(K54+(run_every/24))),0)-1))</f>
        <v/>
      </c>
      <c r="L55"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5"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5"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5" s="9" t="b">
        <f xml:space="preserve">  IF(AND(pointtable[[#This Row],[Nr]]&lt;&gt;"",pointtable[[#This Row],[Day]]&lt;&gt;"",pointtable[[#This Row],[Nr]]&lt;&gt;1,pointtable[[#This Row],[activefull]]=FALSE),
    IF(VLOOKUP(WEEKDAY(pointtable[[#This Row],[Day]]),schedule[#All],4,FALSE)*syntheticallowed,TRUE,FALSE),FALSE
)</f>
        <v>0</v>
      </c>
      <c r="P55" s="9" t="b">
        <f>IF(AND(pointtable[[#This Row],[Nr]]&lt;&gt;"",pointtable[[#This Row],[Nr]]&lt;&gt;1,backupmode="Forever Incremental",offset+1=pointtable[[#This Row],[Nr]]),TRUE,FALSE)</f>
        <v>0</v>
      </c>
      <c r="Q55" s="9" t="b">
        <f>IF(AND(pointtable[[#This Row],[Nr]]&lt;&gt;"",pointtable[[#This Row],[Nr]]&lt;&gt;1,pointtable[[#This Row],[foreverincremental]]=FALSE,pointtable[[#This Row],[activefull]]=FALSE,pointtable[[#This Row],[syntheticfull]]=FALSE,VLOOKUP(backupmode,backupmodesettings[#All],7,FALSE)),TRUE,FALSE)</f>
        <v>0</v>
      </c>
      <c r="R55" s="9" t="b">
        <f>IF(AND(pointtable[[#This Row],[Nr]]&lt;&gt;"",N56=FALSE,VLOOKUP(backupmode,backupmodesettings[#All],3,FALSE),pointtable[[#This Row],[Nr]]&lt;&gt;retentionpoints+offset),TRUE,FALSE)</f>
        <v>0</v>
      </c>
      <c r="S55" s="9" t="b">
        <f>IF(AND(pointtable[[#This Row],[Nr]]&lt;&gt;"",pointtable[[#This Row],[Nr]]&lt;&gt;1,VLOOKUP(backupmode,backupmodesettings[#All],3,FALSE)),
  IF(OR(pointtable[[#This Row],[Nr]]=retentionpoints+offset,N56),TRUE,FALSE))</f>
        <v>0</v>
      </c>
      <c r="T55" s="8" t="str">
        <f t="shared" si="3"/>
        <v/>
      </c>
      <c r="U55" s="8" t="e">
        <f ca="1">MATCH(TRUE,OFFSET(pointtable[activefull],pointtable[[#This Row],[Nr]],0,101-pointtable[[#This Row],[Nr]]),0)</f>
        <v>#VALUE!</v>
      </c>
      <c r="V55" s="8" t="e">
        <f ca="1">MATCH(TRUE,OFFSET(pointtable[syntheticfull],pointtable[[#This Row],[Nr]],0,101-pointtable[[#This Row],[Nr]]),0)</f>
        <v>#VALUE!</v>
      </c>
      <c r="W5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5" s="48"/>
      <c r="AD55" s="51" t="str">
        <f>IF(pointtable[[#This Row],[Nr]]&lt;&gt;"",IF(pointtable[[#This Row],[activefull]],size_original-8,size_original*Change_Rate),"")</f>
        <v/>
      </c>
      <c r="AE55" s="49"/>
      <c r="AF55" s="51" t="str">
        <f>IF(pointtable[[#This Row],[Nr]]&lt;&gt;"",IF(pointtable[[#This Row],[activefull]],size_full,size_incremental),"")</f>
        <v/>
      </c>
      <c r="AG55" s="49"/>
      <c r="AH55" s="49"/>
      <c r="AI55" s="49"/>
      <c r="AJ55" s="50"/>
    </row>
    <row r="56" spans="2:36" x14ac:dyDescent="0.25">
      <c r="B56" s="39">
        <v>42156</v>
      </c>
      <c r="C56" s="11">
        <v>1</v>
      </c>
      <c r="D56" s="21">
        <f>IF(monthlytype="last",
  DATE(YEAR(startdate),MONTH(monatsauswahl[[#This Row],[Month]])+1,1)-WEEKDAY(DATE(YEAR(startdate),MONTH(monatsauswahl[[#This Row],[Month]])+1,1)-monthlyday),
  DATE(YEAR(startdate),MONTH(monatsauswahl[[#This Row],[Month]]),1+(monthlyday-WEEKDAY(DATE(YEAR(startdate),MONTH(monatsauswahl[[#This Row],[Month]]),1))))
)</f>
        <v>42910</v>
      </c>
      <c r="E56" s="22">
        <f>monatsauswahl[[#This Row],[Active]]</f>
        <v>1</v>
      </c>
      <c r="H56" s="4" t="str">
        <f t="shared" si="2"/>
        <v/>
      </c>
      <c r="I56" s="4" t="str">
        <f>IF(pointtable[[#This Row],[Nr]]="","",IF(retentionpoints+offset-pointtable[[#This Row],[Nr]]+1&gt;retentionpoints,IF(OR(I57="",pointtable[[#This Row],[needed]]="",backupmode="Forever Incremental"),"",retentionpoints&amp;" +"&amp;(offset-pointtable[[#This Row],[Nr]]+1)),retentionpoints+offset-pointtable[[#This Row],[Nr]]+1))</f>
        <v/>
      </c>
      <c r="J56" s="6" t="str">
        <f>IF(pointtable[[#This Row],[Nr]]=1,startdate,IF(pointtable[[#This Row],[Nr]]="","",IF(ROUNDDOWN(pointtable[[#This Row],[Time]],0)=ROUNDDOWN(K55,0),"",pointtable[[#This Row],[Time]])))</f>
        <v/>
      </c>
      <c r="K56" s="7" t="str">
        <f ca="1">IF(pointtable[[#This Row],[Nr]]=1,startdate,IF(H56="","",K55+(run_every/24)+MATCH(1,OFFSET(schedule[[#All],[run on]],WEEKDAY(K55+(run_every/24)),0,8-WEEKDAY(K55+(run_every/24))),0)-1))</f>
        <v/>
      </c>
      <c r="L56"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6"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6"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6" s="9" t="b">
        <f xml:space="preserve">  IF(AND(pointtable[[#This Row],[Nr]]&lt;&gt;"",pointtable[[#This Row],[Day]]&lt;&gt;"",pointtable[[#This Row],[Nr]]&lt;&gt;1,pointtable[[#This Row],[activefull]]=FALSE),
    IF(VLOOKUP(WEEKDAY(pointtable[[#This Row],[Day]]),schedule[#All],4,FALSE)*syntheticallowed,TRUE,FALSE),FALSE
)</f>
        <v>0</v>
      </c>
      <c r="P56" s="9" t="b">
        <f>IF(AND(pointtable[[#This Row],[Nr]]&lt;&gt;"",pointtable[[#This Row],[Nr]]&lt;&gt;1,backupmode="Forever Incremental",offset+1=pointtable[[#This Row],[Nr]]),TRUE,FALSE)</f>
        <v>0</v>
      </c>
      <c r="Q56" s="9" t="b">
        <f>IF(AND(pointtable[[#This Row],[Nr]]&lt;&gt;"",pointtable[[#This Row],[Nr]]&lt;&gt;1,pointtable[[#This Row],[foreverincremental]]=FALSE,pointtable[[#This Row],[activefull]]=FALSE,pointtable[[#This Row],[syntheticfull]]=FALSE,VLOOKUP(backupmode,backupmodesettings[#All],7,FALSE)),TRUE,FALSE)</f>
        <v>0</v>
      </c>
      <c r="R56" s="9" t="b">
        <f>IF(AND(pointtable[[#This Row],[Nr]]&lt;&gt;"",N57=FALSE,VLOOKUP(backupmode,backupmodesettings[#All],3,FALSE),pointtable[[#This Row],[Nr]]&lt;&gt;retentionpoints+offset),TRUE,FALSE)</f>
        <v>0</v>
      </c>
      <c r="S56" s="9" t="b">
        <f>IF(AND(pointtable[[#This Row],[Nr]]&lt;&gt;"",pointtable[[#This Row],[Nr]]&lt;&gt;1,VLOOKUP(backupmode,backupmodesettings[#All],3,FALSE)),
  IF(OR(pointtable[[#This Row],[Nr]]=retentionpoints+offset,N57),TRUE,FALSE))</f>
        <v>0</v>
      </c>
      <c r="T56" s="8" t="str">
        <f t="shared" ref="T56:T109" si="4">IF(Q57,1,"")</f>
        <v/>
      </c>
      <c r="U56" s="8" t="e">
        <f ca="1">MATCH(TRUE,OFFSET(pointtable[activefull],pointtable[[#This Row],[Nr]],0,101-pointtable[[#This Row],[Nr]]),0)</f>
        <v>#VALUE!</v>
      </c>
      <c r="V56" s="8" t="e">
        <f ca="1">MATCH(TRUE,OFFSET(pointtable[syntheticfull],pointtable[[#This Row],[Nr]],0,101-pointtable[[#This Row],[Nr]]),0)</f>
        <v>#VALUE!</v>
      </c>
      <c r="W5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6" s="48"/>
      <c r="AD56" s="51" t="str">
        <f>IF(pointtable[[#This Row],[Nr]]&lt;&gt;"",IF(pointtable[[#This Row],[activefull]],size_original-8,size_original*Change_Rate),"")</f>
        <v/>
      </c>
      <c r="AE56" s="49"/>
      <c r="AF56" s="51" t="str">
        <f>IF(pointtable[[#This Row],[Nr]]&lt;&gt;"",IF(pointtable[[#This Row],[activefull]],size_full,size_incremental),"")</f>
        <v/>
      </c>
      <c r="AG56" s="49"/>
      <c r="AH56" s="49"/>
      <c r="AI56" s="49"/>
      <c r="AJ56" s="50"/>
    </row>
    <row r="57" spans="2:36" x14ac:dyDescent="0.25">
      <c r="B57" s="39">
        <v>42186</v>
      </c>
      <c r="C57" s="11">
        <v>1</v>
      </c>
      <c r="D57" s="21">
        <f>IF(monthlytype="last",
  DATE(YEAR(startdate),MONTH(monatsauswahl[[#This Row],[Month]])+1,1)-WEEKDAY(DATE(YEAR(startdate),MONTH(monatsauswahl[[#This Row],[Month]])+1,1)-monthlyday),
  DATE(YEAR(startdate),MONTH(monatsauswahl[[#This Row],[Month]]),1+(monthlyday-WEEKDAY(DATE(YEAR(startdate),MONTH(monatsauswahl[[#This Row],[Month]]),1))))
)</f>
        <v>42945</v>
      </c>
      <c r="E57" s="22">
        <f>monatsauswahl[[#This Row],[Active]]</f>
        <v>1</v>
      </c>
      <c r="H57" s="4" t="str">
        <f t="shared" si="2"/>
        <v/>
      </c>
      <c r="I57" s="4" t="str">
        <f>IF(pointtable[[#This Row],[Nr]]="","",IF(retentionpoints+offset-pointtable[[#This Row],[Nr]]+1&gt;retentionpoints,IF(OR(I58="",pointtable[[#This Row],[needed]]="",backupmode="Forever Incremental"),"",retentionpoints&amp;" +"&amp;(offset-pointtable[[#This Row],[Nr]]+1)),retentionpoints+offset-pointtable[[#This Row],[Nr]]+1))</f>
        <v/>
      </c>
      <c r="J57" s="6" t="str">
        <f>IF(pointtable[[#This Row],[Nr]]=1,startdate,IF(pointtable[[#This Row],[Nr]]="","",IF(ROUNDDOWN(pointtable[[#This Row],[Time]],0)=ROUNDDOWN(K56,0),"",pointtable[[#This Row],[Time]])))</f>
        <v/>
      </c>
      <c r="K57" s="7" t="str">
        <f ca="1">IF(pointtable[[#This Row],[Nr]]=1,startdate,IF(H57="","",K56+(run_every/24)+MATCH(1,OFFSET(schedule[[#All],[run on]],WEEKDAY(K56+(run_every/24)),0,8-WEEKDAY(K56+(run_every/24))),0)-1))</f>
        <v/>
      </c>
      <c r="L57"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7"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7"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7" s="9" t="b">
        <f xml:space="preserve">  IF(AND(pointtable[[#This Row],[Nr]]&lt;&gt;"",pointtable[[#This Row],[Day]]&lt;&gt;"",pointtable[[#This Row],[Nr]]&lt;&gt;1,pointtable[[#This Row],[activefull]]=FALSE),
    IF(VLOOKUP(WEEKDAY(pointtable[[#This Row],[Day]]),schedule[#All],4,FALSE)*syntheticallowed,TRUE,FALSE),FALSE
)</f>
        <v>0</v>
      </c>
      <c r="P57" s="9" t="b">
        <f>IF(AND(pointtable[[#This Row],[Nr]]&lt;&gt;"",pointtable[[#This Row],[Nr]]&lt;&gt;1,backupmode="Forever Incremental",offset+1=pointtable[[#This Row],[Nr]]),TRUE,FALSE)</f>
        <v>0</v>
      </c>
      <c r="Q57" s="9" t="b">
        <f>IF(AND(pointtable[[#This Row],[Nr]]&lt;&gt;"",pointtable[[#This Row],[Nr]]&lt;&gt;1,pointtable[[#This Row],[foreverincremental]]=FALSE,pointtable[[#This Row],[activefull]]=FALSE,pointtable[[#This Row],[syntheticfull]]=FALSE,VLOOKUP(backupmode,backupmodesettings[#All],7,FALSE)),TRUE,FALSE)</f>
        <v>0</v>
      </c>
      <c r="R57" s="9" t="b">
        <f>IF(AND(pointtable[[#This Row],[Nr]]&lt;&gt;"",N58=FALSE,VLOOKUP(backupmode,backupmodesettings[#All],3,FALSE),pointtable[[#This Row],[Nr]]&lt;&gt;retentionpoints+offset),TRUE,FALSE)</f>
        <v>0</v>
      </c>
      <c r="S57" s="9" t="b">
        <f>IF(AND(pointtable[[#This Row],[Nr]]&lt;&gt;"",pointtable[[#This Row],[Nr]]&lt;&gt;1,VLOOKUP(backupmode,backupmodesettings[#All],3,FALSE)),
  IF(OR(pointtable[[#This Row],[Nr]]=retentionpoints+offset,N58),TRUE,FALSE))</f>
        <v>0</v>
      </c>
      <c r="T57" s="8" t="str">
        <f t="shared" si="4"/>
        <v/>
      </c>
      <c r="U57" s="8" t="e">
        <f ca="1">MATCH(TRUE,OFFSET(pointtable[activefull],pointtable[[#This Row],[Nr]],0,101-pointtable[[#This Row],[Nr]]),0)</f>
        <v>#VALUE!</v>
      </c>
      <c r="V57" s="8" t="e">
        <f ca="1">MATCH(TRUE,OFFSET(pointtable[syntheticfull],pointtable[[#This Row],[Nr]],0,101-pointtable[[#This Row],[Nr]]),0)</f>
        <v>#VALUE!</v>
      </c>
      <c r="W5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7" s="48"/>
      <c r="AD57" s="51" t="str">
        <f>IF(pointtable[[#This Row],[Nr]]&lt;&gt;"",IF(pointtable[[#This Row],[activefull]],size_original-8,size_original*Change_Rate),"")</f>
        <v/>
      </c>
      <c r="AE57" s="49"/>
      <c r="AF57" s="51" t="str">
        <f>IF(pointtable[[#This Row],[Nr]]&lt;&gt;"",IF(pointtable[[#This Row],[activefull]],size_full,size_incremental),"")</f>
        <v/>
      </c>
      <c r="AG57" s="49"/>
      <c r="AH57" s="49"/>
      <c r="AI57" s="49"/>
      <c r="AJ57" s="50"/>
    </row>
    <row r="58" spans="2:36" x14ac:dyDescent="0.25">
      <c r="B58" s="39">
        <v>42217</v>
      </c>
      <c r="C58" s="11">
        <v>1</v>
      </c>
      <c r="D58" s="21">
        <f>IF(monthlytype="last",
  DATE(YEAR(startdate),MONTH(monatsauswahl[[#This Row],[Month]])+1,1)-WEEKDAY(DATE(YEAR(startdate),MONTH(monatsauswahl[[#This Row],[Month]])+1,1)-monthlyday),
  DATE(YEAR(startdate),MONTH(monatsauswahl[[#This Row],[Month]]),1+(monthlyday-WEEKDAY(DATE(YEAR(startdate),MONTH(monatsauswahl[[#This Row],[Month]]),1))))
)</f>
        <v>42973</v>
      </c>
      <c r="E58" s="22">
        <f>monatsauswahl[[#This Row],[Active]]</f>
        <v>1</v>
      </c>
      <c r="H58" s="4" t="str">
        <f t="shared" si="2"/>
        <v/>
      </c>
      <c r="I58" s="4" t="str">
        <f>IF(pointtable[[#This Row],[Nr]]="","",IF(retentionpoints+offset-pointtable[[#This Row],[Nr]]+1&gt;retentionpoints,IF(OR(I59="",pointtable[[#This Row],[needed]]="",backupmode="Forever Incremental"),"",retentionpoints&amp;" +"&amp;(offset-pointtable[[#This Row],[Nr]]+1)),retentionpoints+offset-pointtable[[#This Row],[Nr]]+1))</f>
        <v/>
      </c>
      <c r="J58" s="6" t="str">
        <f>IF(pointtable[[#This Row],[Nr]]=1,startdate,IF(pointtable[[#This Row],[Nr]]="","",IF(ROUNDDOWN(pointtable[[#This Row],[Time]],0)=ROUNDDOWN(K57,0),"",pointtable[[#This Row],[Time]])))</f>
        <v/>
      </c>
      <c r="K58" s="7" t="str">
        <f ca="1">IF(pointtable[[#This Row],[Nr]]=1,startdate,IF(H58="","",K57+(run_every/24)+MATCH(1,OFFSET(schedule[[#All],[run on]],WEEKDAY(K57+(run_every/24)),0,8-WEEKDAY(K57+(run_every/24))),0)-1))</f>
        <v/>
      </c>
      <c r="L58"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8"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8"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8" s="9" t="b">
        <f xml:space="preserve">  IF(AND(pointtable[[#This Row],[Nr]]&lt;&gt;"",pointtable[[#This Row],[Day]]&lt;&gt;"",pointtable[[#This Row],[Nr]]&lt;&gt;1,pointtable[[#This Row],[activefull]]=FALSE),
    IF(VLOOKUP(WEEKDAY(pointtable[[#This Row],[Day]]),schedule[#All],4,FALSE)*syntheticallowed,TRUE,FALSE),FALSE
)</f>
        <v>0</v>
      </c>
      <c r="P58" s="9" t="b">
        <f>IF(AND(pointtable[[#This Row],[Nr]]&lt;&gt;"",pointtable[[#This Row],[Nr]]&lt;&gt;1,backupmode="Forever Incremental",offset+1=pointtable[[#This Row],[Nr]]),TRUE,FALSE)</f>
        <v>0</v>
      </c>
      <c r="Q58" s="9" t="b">
        <f>IF(AND(pointtable[[#This Row],[Nr]]&lt;&gt;"",pointtable[[#This Row],[Nr]]&lt;&gt;1,pointtable[[#This Row],[foreverincremental]]=FALSE,pointtable[[#This Row],[activefull]]=FALSE,pointtable[[#This Row],[syntheticfull]]=FALSE,VLOOKUP(backupmode,backupmodesettings[#All],7,FALSE)),TRUE,FALSE)</f>
        <v>0</v>
      </c>
      <c r="R58" s="9" t="b">
        <f>IF(AND(pointtable[[#This Row],[Nr]]&lt;&gt;"",N59=FALSE,VLOOKUP(backupmode,backupmodesettings[#All],3,FALSE),pointtable[[#This Row],[Nr]]&lt;&gt;retentionpoints+offset),TRUE,FALSE)</f>
        <v>0</v>
      </c>
      <c r="S58" s="9" t="b">
        <f>IF(AND(pointtable[[#This Row],[Nr]]&lt;&gt;"",pointtable[[#This Row],[Nr]]&lt;&gt;1,VLOOKUP(backupmode,backupmodesettings[#All],3,FALSE)),
  IF(OR(pointtable[[#This Row],[Nr]]=retentionpoints+offset,N59),TRUE,FALSE))</f>
        <v>0</v>
      </c>
      <c r="T58" s="8" t="str">
        <f t="shared" si="4"/>
        <v/>
      </c>
      <c r="U58" s="8" t="e">
        <f ca="1">MATCH(TRUE,OFFSET(pointtable[activefull],pointtable[[#This Row],[Nr]],0,101-pointtable[[#This Row],[Nr]]),0)</f>
        <v>#VALUE!</v>
      </c>
      <c r="V58" s="8" t="e">
        <f ca="1">MATCH(TRUE,OFFSET(pointtable[syntheticfull],pointtable[[#This Row],[Nr]],0,101-pointtable[[#This Row],[Nr]]),0)</f>
        <v>#VALUE!</v>
      </c>
      <c r="W5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8" s="48"/>
      <c r="AD58" s="51" t="str">
        <f>IF(pointtable[[#This Row],[Nr]]&lt;&gt;"",IF(pointtable[[#This Row],[activefull]],size_original-8,size_original*Change_Rate),"")</f>
        <v/>
      </c>
      <c r="AE58" s="49"/>
      <c r="AF58" s="51" t="str">
        <f>IF(pointtable[[#This Row],[Nr]]&lt;&gt;"",IF(pointtable[[#This Row],[activefull]],size_full,size_incremental),"")</f>
        <v/>
      </c>
      <c r="AG58" s="49"/>
      <c r="AH58" s="49"/>
      <c r="AI58" s="49"/>
      <c r="AJ58" s="50"/>
    </row>
    <row r="59" spans="2:36" x14ac:dyDescent="0.25">
      <c r="B59" s="39">
        <v>42248</v>
      </c>
      <c r="C59" s="11">
        <v>1</v>
      </c>
      <c r="D59" s="21">
        <f>IF(monthlytype="last",
  DATE(YEAR(startdate),MONTH(monatsauswahl[[#This Row],[Month]])+1,1)-WEEKDAY(DATE(YEAR(startdate),MONTH(monatsauswahl[[#This Row],[Month]])+1,1)-monthlyday),
  DATE(YEAR(startdate),MONTH(monatsauswahl[[#This Row],[Month]]),1+(monthlyday-WEEKDAY(DATE(YEAR(startdate),MONTH(monatsauswahl[[#This Row],[Month]]),1))))
)</f>
        <v>43008</v>
      </c>
      <c r="E59" s="22">
        <f>monatsauswahl[[#This Row],[Active]]</f>
        <v>1</v>
      </c>
      <c r="H59" s="4" t="str">
        <f t="shared" si="2"/>
        <v/>
      </c>
      <c r="I59" s="4" t="str">
        <f>IF(pointtable[[#This Row],[Nr]]="","",IF(retentionpoints+offset-pointtable[[#This Row],[Nr]]+1&gt;retentionpoints,IF(OR(I60="",pointtable[[#This Row],[needed]]="",backupmode="Forever Incremental"),"",retentionpoints&amp;" +"&amp;(offset-pointtable[[#This Row],[Nr]]+1)),retentionpoints+offset-pointtable[[#This Row],[Nr]]+1))</f>
        <v/>
      </c>
      <c r="J59" s="6" t="str">
        <f>IF(pointtable[[#This Row],[Nr]]=1,startdate,IF(pointtable[[#This Row],[Nr]]="","",IF(ROUNDDOWN(pointtable[[#This Row],[Time]],0)=ROUNDDOWN(K58,0),"",pointtable[[#This Row],[Time]])))</f>
        <v/>
      </c>
      <c r="K59" s="7" t="str">
        <f ca="1">IF(pointtable[[#This Row],[Nr]]=1,startdate,IF(H59="","",K58+(run_every/24)+MATCH(1,OFFSET(schedule[[#All],[run on]],WEEKDAY(K58+(run_every/24)),0,8-WEEKDAY(K58+(run_every/24))),0)-1))</f>
        <v/>
      </c>
      <c r="L59"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59"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59"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59" s="9" t="b">
        <f xml:space="preserve">  IF(AND(pointtable[[#This Row],[Nr]]&lt;&gt;"",pointtable[[#This Row],[Day]]&lt;&gt;"",pointtable[[#This Row],[Nr]]&lt;&gt;1,pointtable[[#This Row],[activefull]]=FALSE),
    IF(VLOOKUP(WEEKDAY(pointtable[[#This Row],[Day]]),schedule[#All],4,FALSE)*syntheticallowed,TRUE,FALSE),FALSE
)</f>
        <v>0</v>
      </c>
      <c r="P59" s="9" t="b">
        <f>IF(AND(pointtable[[#This Row],[Nr]]&lt;&gt;"",pointtable[[#This Row],[Nr]]&lt;&gt;1,backupmode="Forever Incremental",offset+1=pointtable[[#This Row],[Nr]]),TRUE,FALSE)</f>
        <v>0</v>
      </c>
      <c r="Q59" s="9" t="b">
        <f>IF(AND(pointtable[[#This Row],[Nr]]&lt;&gt;"",pointtable[[#This Row],[Nr]]&lt;&gt;1,pointtable[[#This Row],[foreverincremental]]=FALSE,pointtable[[#This Row],[activefull]]=FALSE,pointtable[[#This Row],[syntheticfull]]=FALSE,VLOOKUP(backupmode,backupmodesettings[#All],7,FALSE)),TRUE,FALSE)</f>
        <v>0</v>
      </c>
      <c r="R59" s="9" t="b">
        <f>IF(AND(pointtable[[#This Row],[Nr]]&lt;&gt;"",N60=FALSE,VLOOKUP(backupmode,backupmodesettings[#All],3,FALSE),pointtable[[#This Row],[Nr]]&lt;&gt;retentionpoints+offset),TRUE,FALSE)</f>
        <v>0</v>
      </c>
      <c r="S59" s="9" t="b">
        <f>IF(AND(pointtable[[#This Row],[Nr]]&lt;&gt;"",pointtable[[#This Row],[Nr]]&lt;&gt;1,VLOOKUP(backupmode,backupmodesettings[#All],3,FALSE)),
  IF(OR(pointtable[[#This Row],[Nr]]=retentionpoints+offset,N60),TRUE,FALSE))</f>
        <v>0</v>
      </c>
      <c r="T59" s="8" t="str">
        <f t="shared" si="4"/>
        <v/>
      </c>
      <c r="U59" s="8" t="e">
        <f ca="1">MATCH(TRUE,OFFSET(pointtable[activefull],pointtable[[#This Row],[Nr]],0,101-pointtable[[#This Row],[Nr]]),0)</f>
        <v>#VALUE!</v>
      </c>
      <c r="V59" s="8" t="e">
        <f ca="1">MATCH(TRUE,OFFSET(pointtable[syntheticfull],pointtable[[#This Row],[Nr]],0,101-pointtable[[#This Row],[Nr]]),0)</f>
        <v>#VALUE!</v>
      </c>
      <c r="W5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59" s="48"/>
      <c r="AD59" s="51" t="str">
        <f>IF(pointtable[[#This Row],[Nr]]&lt;&gt;"",IF(pointtable[[#This Row],[activefull]],size_original-8,size_original*Change_Rate),"")</f>
        <v/>
      </c>
      <c r="AE59" s="49"/>
      <c r="AF59" s="51" t="str">
        <f>IF(pointtable[[#This Row],[Nr]]&lt;&gt;"",IF(pointtable[[#This Row],[activefull]],size_full,size_incremental),"")</f>
        <v/>
      </c>
      <c r="AG59" s="49"/>
      <c r="AH59" s="49"/>
      <c r="AI59" s="49"/>
      <c r="AJ59" s="50"/>
    </row>
    <row r="60" spans="2:36" x14ac:dyDescent="0.25">
      <c r="B60" s="39">
        <v>42278</v>
      </c>
      <c r="C60" s="11">
        <v>1</v>
      </c>
      <c r="D60" s="21">
        <f>IF(monthlytype="last",
  DATE(YEAR(startdate),MONTH(monatsauswahl[[#This Row],[Month]])+1,1)-WEEKDAY(DATE(YEAR(startdate),MONTH(monatsauswahl[[#This Row],[Month]])+1,1)-monthlyday),
  DATE(YEAR(startdate),MONTH(monatsauswahl[[#This Row],[Month]]),1+(monthlyday-WEEKDAY(DATE(YEAR(startdate),MONTH(monatsauswahl[[#This Row],[Month]]),1))))
)</f>
        <v>43036</v>
      </c>
      <c r="E60" s="22">
        <f>monatsauswahl[[#This Row],[Active]]</f>
        <v>1</v>
      </c>
      <c r="H60" s="4" t="str">
        <f t="shared" si="2"/>
        <v/>
      </c>
      <c r="I60" s="4" t="str">
        <f>IF(pointtable[[#This Row],[Nr]]="","",IF(retentionpoints+offset-pointtable[[#This Row],[Nr]]+1&gt;retentionpoints,IF(OR(I61="",pointtable[[#This Row],[needed]]="",backupmode="Forever Incremental"),"",retentionpoints&amp;" +"&amp;(offset-pointtable[[#This Row],[Nr]]+1)),retentionpoints+offset-pointtable[[#This Row],[Nr]]+1))</f>
        <v/>
      </c>
      <c r="J60" s="6" t="str">
        <f>IF(pointtable[[#This Row],[Nr]]=1,startdate,IF(pointtable[[#This Row],[Nr]]="","",IF(ROUNDDOWN(pointtable[[#This Row],[Time]],0)=ROUNDDOWN(K59,0),"",pointtable[[#This Row],[Time]])))</f>
        <v/>
      </c>
      <c r="K60" s="7" t="str">
        <f ca="1">IF(pointtable[[#This Row],[Nr]]=1,startdate,IF(H60="","",K59+(run_every/24)+MATCH(1,OFFSET(schedule[[#All],[run on]],WEEKDAY(K59+(run_every/24)),0,8-WEEKDAY(K59+(run_every/24))),0)-1))</f>
        <v/>
      </c>
      <c r="L60"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0"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0"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0" s="9" t="b">
        <f xml:space="preserve">  IF(AND(pointtable[[#This Row],[Nr]]&lt;&gt;"",pointtable[[#This Row],[Day]]&lt;&gt;"",pointtable[[#This Row],[Nr]]&lt;&gt;1,pointtable[[#This Row],[activefull]]=FALSE),
    IF(VLOOKUP(WEEKDAY(pointtable[[#This Row],[Day]]),schedule[#All],4,FALSE)*syntheticallowed,TRUE,FALSE),FALSE
)</f>
        <v>0</v>
      </c>
      <c r="P60" s="9" t="b">
        <f>IF(AND(pointtable[[#This Row],[Nr]]&lt;&gt;"",pointtable[[#This Row],[Nr]]&lt;&gt;1,backupmode="Forever Incremental",offset+1=pointtable[[#This Row],[Nr]]),TRUE,FALSE)</f>
        <v>0</v>
      </c>
      <c r="Q60" s="9" t="b">
        <f>IF(AND(pointtable[[#This Row],[Nr]]&lt;&gt;"",pointtable[[#This Row],[Nr]]&lt;&gt;1,pointtable[[#This Row],[foreverincremental]]=FALSE,pointtable[[#This Row],[activefull]]=FALSE,pointtable[[#This Row],[syntheticfull]]=FALSE,VLOOKUP(backupmode,backupmodesettings[#All],7,FALSE)),TRUE,FALSE)</f>
        <v>0</v>
      </c>
      <c r="R60" s="9" t="b">
        <f>IF(AND(pointtable[[#This Row],[Nr]]&lt;&gt;"",N61=FALSE,VLOOKUP(backupmode,backupmodesettings[#All],3,FALSE),pointtable[[#This Row],[Nr]]&lt;&gt;retentionpoints+offset),TRUE,FALSE)</f>
        <v>0</v>
      </c>
      <c r="S60" s="9" t="b">
        <f>IF(AND(pointtable[[#This Row],[Nr]]&lt;&gt;"",pointtable[[#This Row],[Nr]]&lt;&gt;1,VLOOKUP(backupmode,backupmodesettings[#All],3,FALSE)),
  IF(OR(pointtable[[#This Row],[Nr]]=retentionpoints+offset,N61),TRUE,FALSE))</f>
        <v>0</v>
      </c>
      <c r="T60" s="8" t="str">
        <f t="shared" si="4"/>
        <v/>
      </c>
      <c r="U60" s="8" t="e">
        <f ca="1">MATCH(TRUE,OFFSET(pointtable[activefull],pointtable[[#This Row],[Nr]],0,101-pointtable[[#This Row],[Nr]]),0)</f>
        <v>#VALUE!</v>
      </c>
      <c r="V60" s="8" t="e">
        <f ca="1">MATCH(TRUE,OFFSET(pointtable[syntheticfull],pointtable[[#This Row],[Nr]],0,101-pointtable[[#This Row],[Nr]]),0)</f>
        <v>#VALUE!</v>
      </c>
      <c r="W6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0" s="48"/>
      <c r="AD60" s="51" t="str">
        <f>IF(pointtable[[#This Row],[Nr]]&lt;&gt;"",IF(pointtable[[#This Row],[activefull]],size_original-8,size_original*Change_Rate),"")</f>
        <v/>
      </c>
      <c r="AE60" s="49"/>
      <c r="AF60" s="51" t="str">
        <f>IF(pointtable[[#This Row],[Nr]]&lt;&gt;"",IF(pointtable[[#This Row],[activefull]],size_full,size_incremental),"")</f>
        <v/>
      </c>
      <c r="AG60" s="49"/>
      <c r="AH60" s="49"/>
      <c r="AI60" s="49"/>
      <c r="AJ60" s="50"/>
    </row>
    <row r="61" spans="2:36" x14ac:dyDescent="0.25">
      <c r="B61" s="39">
        <v>42309</v>
      </c>
      <c r="C61" s="11">
        <v>1</v>
      </c>
      <c r="D61" s="21">
        <f>IF(monthlytype="last",
  DATE(YEAR(startdate),MONTH(monatsauswahl[[#This Row],[Month]])+1,1)-WEEKDAY(DATE(YEAR(startdate),MONTH(monatsauswahl[[#This Row],[Month]])+1,1)-monthlyday),
  DATE(YEAR(startdate),MONTH(monatsauswahl[[#This Row],[Month]]),1+(monthlyday-WEEKDAY(DATE(YEAR(startdate),MONTH(monatsauswahl[[#This Row],[Month]]),1))))
)</f>
        <v>43064</v>
      </c>
      <c r="E61" s="22">
        <f>monatsauswahl[[#This Row],[Active]]</f>
        <v>1</v>
      </c>
      <c r="H61" s="4" t="str">
        <f t="shared" si="2"/>
        <v/>
      </c>
      <c r="I61" s="4" t="str">
        <f>IF(pointtable[[#This Row],[Nr]]="","",IF(retentionpoints+offset-pointtable[[#This Row],[Nr]]+1&gt;retentionpoints,IF(OR(I62="",pointtable[[#This Row],[needed]]="",backupmode="Forever Incremental"),"",retentionpoints&amp;" +"&amp;(offset-pointtable[[#This Row],[Nr]]+1)),retentionpoints+offset-pointtable[[#This Row],[Nr]]+1))</f>
        <v/>
      </c>
      <c r="J61" s="6" t="str">
        <f>IF(pointtable[[#This Row],[Nr]]=1,startdate,IF(pointtable[[#This Row],[Nr]]="","",IF(ROUNDDOWN(pointtable[[#This Row],[Time]],0)=ROUNDDOWN(K60,0),"",pointtable[[#This Row],[Time]])))</f>
        <v/>
      </c>
      <c r="K61" s="7" t="str">
        <f ca="1">IF(pointtable[[#This Row],[Nr]]=1,startdate,IF(H61="","",K60+(run_every/24)+MATCH(1,OFFSET(schedule[[#All],[run on]],WEEKDAY(K60+(run_every/24)),0,8-WEEKDAY(K60+(run_every/24))),0)-1))</f>
        <v/>
      </c>
      <c r="L61"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1"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1"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1" s="9" t="b">
        <f xml:space="preserve">  IF(AND(pointtable[[#This Row],[Nr]]&lt;&gt;"",pointtable[[#This Row],[Day]]&lt;&gt;"",pointtable[[#This Row],[Nr]]&lt;&gt;1,pointtable[[#This Row],[activefull]]=FALSE),
    IF(VLOOKUP(WEEKDAY(pointtable[[#This Row],[Day]]),schedule[#All],4,FALSE)*syntheticallowed,TRUE,FALSE),FALSE
)</f>
        <v>0</v>
      </c>
      <c r="P61" s="9" t="b">
        <f>IF(AND(pointtable[[#This Row],[Nr]]&lt;&gt;"",pointtable[[#This Row],[Nr]]&lt;&gt;1,backupmode="Forever Incremental",offset+1=pointtable[[#This Row],[Nr]]),TRUE,FALSE)</f>
        <v>0</v>
      </c>
      <c r="Q61" s="9" t="b">
        <f>IF(AND(pointtable[[#This Row],[Nr]]&lt;&gt;"",pointtable[[#This Row],[Nr]]&lt;&gt;1,pointtable[[#This Row],[foreverincremental]]=FALSE,pointtable[[#This Row],[activefull]]=FALSE,pointtable[[#This Row],[syntheticfull]]=FALSE,VLOOKUP(backupmode,backupmodesettings[#All],7,FALSE)),TRUE,FALSE)</f>
        <v>0</v>
      </c>
      <c r="R61" s="9" t="b">
        <f>IF(AND(pointtable[[#This Row],[Nr]]&lt;&gt;"",N62=FALSE,VLOOKUP(backupmode,backupmodesettings[#All],3,FALSE),pointtable[[#This Row],[Nr]]&lt;&gt;retentionpoints+offset),TRUE,FALSE)</f>
        <v>0</v>
      </c>
      <c r="S61" s="9" t="b">
        <f>IF(AND(pointtable[[#This Row],[Nr]]&lt;&gt;"",pointtable[[#This Row],[Nr]]&lt;&gt;1,VLOOKUP(backupmode,backupmodesettings[#All],3,FALSE)),
  IF(OR(pointtable[[#This Row],[Nr]]=retentionpoints+offset,N62),TRUE,FALSE))</f>
        <v>0</v>
      </c>
      <c r="T61" s="8" t="str">
        <f t="shared" si="4"/>
        <v/>
      </c>
      <c r="U61" s="8" t="e">
        <f ca="1">MATCH(TRUE,OFFSET(pointtable[activefull],pointtable[[#This Row],[Nr]],0,101-pointtable[[#This Row],[Nr]]),0)</f>
        <v>#VALUE!</v>
      </c>
      <c r="V61" s="8" t="e">
        <f ca="1">MATCH(TRUE,OFFSET(pointtable[syntheticfull],pointtable[[#This Row],[Nr]],0,101-pointtable[[#This Row],[Nr]]),0)</f>
        <v>#VALUE!</v>
      </c>
      <c r="W6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1" s="48"/>
      <c r="AD61" s="51" t="str">
        <f>IF(pointtable[[#This Row],[Nr]]&lt;&gt;"",IF(pointtable[[#This Row],[activefull]],size_original-8,size_original*Change_Rate),"")</f>
        <v/>
      </c>
      <c r="AE61" s="49"/>
      <c r="AF61" s="51" t="str">
        <f>IF(pointtable[[#This Row],[Nr]]&lt;&gt;"",IF(pointtable[[#This Row],[activefull]],size_full,size_incremental),"")</f>
        <v/>
      </c>
      <c r="AG61" s="49"/>
      <c r="AH61" s="49"/>
      <c r="AI61" s="49"/>
      <c r="AJ61" s="50"/>
    </row>
    <row r="62" spans="2:36" x14ac:dyDescent="0.25">
      <c r="B62" s="39">
        <v>42339</v>
      </c>
      <c r="C62" s="12">
        <v>1</v>
      </c>
      <c r="D62" s="21">
        <f>IF(monthlytype="last",
  DATE(YEAR(startdate),MONTH(monatsauswahl[[#This Row],[Month]])+1,1)-WEEKDAY(DATE(YEAR(startdate),MONTH(monatsauswahl[[#This Row],[Month]])+1,1)-monthlyday),
  DATE(YEAR(startdate),MONTH(monatsauswahl[[#This Row],[Month]]),1+(monthlyday-WEEKDAY(DATE(YEAR(startdate),MONTH(monatsauswahl[[#This Row],[Month]]),1))))
)</f>
        <v>43099</v>
      </c>
      <c r="E62" s="22">
        <f>monatsauswahl[[#This Row],[Active]]</f>
        <v>1</v>
      </c>
      <c r="H62" s="4" t="str">
        <f t="shared" si="2"/>
        <v/>
      </c>
      <c r="I62" s="4" t="str">
        <f>IF(pointtable[[#This Row],[Nr]]="","",IF(retentionpoints+offset-pointtable[[#This Row],[Nr]]+1&gt;retentionpoints,IF(OR(I63="",pointtable[[#This Row],[needed]]="",backupmode="Forever Incremental"),"",retentionpoints&amp;" +"&amp;(offset-pointtable[[#This Row],[Nr]]+1)),retentionpoints+offset-pointtable[[#This Row],[Nr]]+1))</f>
        <v/>
      </c>
      <c r="J62" s="6" t="str">
        <f>IF(pointtable[[#This Row],[Nr]]=1,startdate,IF(pointtable[[#This Row],[Nr]]="","",IF(ROUNDDOWN(pointtable[[#This Row],[Time]],0)=ROUNDDOWN(K61,0),"",pointtable[[#This Row],[Time]])))</f>
        <v/>
      </c>
      <c r="K62" s="7" t="str">
        <f ca="1">IF(pointtable[[#This Row],[Nr]]=1,startdate,IF(H62="","",K61+(run_every/24)+MATCH(1,OFFSET(schedule[[#All],[run on]],WEEKDAY(K61+(run_every/24)),0,8-WEEKDAY(K61+(run_every/24))),0)-1))</f>
        <v/>
      </c>
      <c r="L62" s="4"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2"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2"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2" s="9" t="b">
        <f xml:space="preserve">  IF(AND(pointtable[[#This Row],[Nr]]&lt;&gt;"",pointtable[[#This Row],[Day]]&lt;&gt;"",pointtable[[#This Row],[Nr]]&lt;&gt;1,pointtable[[#This Row],[activefull]]=FALSE),
    IF(VLOOKUP(WEEKDAY(pointtable[[#This Row],[Day]]),schedule[#All],4,FALSE)*syntheticallowed,TRUE,FALSE),FALSE
)</f>
        <v>0</v>
      </c>
      <c r="P62" s="9" t="b">
        <f>IF(AND(pointtable[[#This Row],[Nr]]&lt;&gt;"",pointtable[[#This Row],[Nr]]&lt;&gt;1,backupmode="Forever Incremental",offset+1=pointtable[[#This Row],[Nr]]),TRUE,FALSE)</f>
        <v>0</v>
      </c>
      <c r="Q62" s="9" t="b">
        <f>IF(AND(pointtable[[#This Row],[Nr]]&lt;&gt;"",pointtable[[#This Row],[Nr]]&lt;&gt;1,pointtable[[#This Row],[foreverincremental]]=FALSE,pointtable[[#This Row],[activefull]]=FALSE,pointtable[[#This Row],[syntheticfull]]=FALSE,VLOOKUP(backupmode,backupmodesettings[#All],7,FALSE)),TRUE,FALSE)</f>
        <v>0</v>
      </c>
      <c r="R62" s="9" t="b">
        <f>IF(AND(pointtable[[#This Row],[Nr]]&lt;&gt;"",N63=FALSE,VLOOKUP(backupmode,backupmodesettings[#All],3,FALSE),pointtable[[#This Row],[Nr]]&lt;&gt;retentionpoints+offset),TRUE,FALSE)</f>
        <v>0</v>
      </c>
      <c r="S62" s="9" t="b">
        <f>IF(AND(pointtable[[#This Row],[Nr]]&lt;&gt;"",pointtable[[#This Row],[Nr]]&lt;&gt;1,VLOOKUP(backupmode,backupmodesettings[#All],3,FALSE)),
  IF(OR(pointtable[[#This Row],[Nr]]=retentionpoints+offset,N63),TRUE,FALSE))</f>
        <v>0</v>
      </c>
      <c r="T62" s="8" t="str">
        <f t="shared" si="4"/>
        <v/>
      </c>
      <c r="U62" s="8" t="e">
        <f ca="1">MATCH(TRUE,OFFSET(pointtable[activefull],pointtable[[#This Row],[Nr]],0,101-pointtable[[#This Row],[Nr]]),0)</f>
        <v>#VALUE!</v>
      </c>
      <c r="V62" s="8" t="e">
        <f ca="1">MATCH(TRUE,OFFSET(pointtable[syntheticfull],pointtable[[#This Row],[Nr]],0,101-pointtable[[#This Row],[Nr]]),0)</f>
        <v>#VALUE!</v>
      </c>
      <c r="W6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2" s="48"/>
      <c r="AD62" s="51" t="str">
        <f>IF(pointtable[[#This Row],[Nr]]&lt;&gt;"",IF(pointtable[[#This Row],[activefull]],size_original-8,size_original*Change_Rate),"")</f>
        <v/>
      </c>
      <c r="AE62" s="49"/>
      <c r="AF62" s="51" t="str">
        <f>IF(pointtable[[#This Row],[Nr]]&lt;&gt;"",IF(pointtable[[#This Row],[activefull]],size_full,size_incremental),"")</f>
        <v/>
      </c>
      <c r="AG62" s="49"/>
      <c r="AH62" s="49"/>
      <c r="AI62" s="49"/>
      <c r="AJ62" s="50"/>
    </row>
    <row r="63" spans="2:36" x14ac:dyDescent="0.25">
      <c r="B63" s="13"/>
      <c r="C63" s="13"/>
      <c r="D63" s="13"/>
      <c r="E63" s="13"/>
      <c r="H63" s="8" t="str">
        <f t="shared" ref="H63:H109" si="5">IF(H62="Nr",1,IF(H62&lt;(retentionpoints+offset),H62+1,""))</f>
        <v/>
      </c>
      <c r="I63" s="4" t="str">
        <f>IF(pointtable[[#This Row],[Nr]]="","",IF(retentionpoints+offset-pointtable[[#This Row],[Nr]]+1&gt;retentionpoints,IF(OR(I64="",pointtable[[#This Row],[needed]]="",backupmode="Forever Incremental"),"",retentionpoints&amp;" +"&amp;(offset-pointtable[[#This Row],[Nr]]+1)),retentionpoints+offset-pointtable[[#This Row],[Nr]]+1))</f>
        <v/>
      </c>
      <c r="J63" s="6" t="str">
        <f>IF(pointtable[[#This Row],[Nr]]=1,startdate,IF(pointtable[[#This Row],[Nr]]="","",IF(ROUNDDOWN(pointtable[[#This Row],[Time]],0)=ROUNDDOWN(K62,0),"",pointtable[[#This Row],[Time]])))</f>
        <v/>
      </c>
      <c r="K63" s="7" t="str">
        <f ca="1">IF(pointtable[[#This Row],[Nr]]=1,startdate,IF(H63="","",K62+(run_every/24)+MATCH(1,OFFSET(schedule[[#All],[run on]],WEEKDAY(K62+(run_every/24)),0,8-WEEKDAY(K62+(run_every/24))),0)-1))</f>
        <v/>
      </c>
      <c r="L63"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3"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3"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3" s="9" t="b">
        <f xml:space="preserve">  IF(AND(pointtable[[#This Row],[Nr]]&lt;&gt;"",pointtable[[#This Row],[Day]]&lt;&gt;"",pointtable[[#This Row],[Nr]]&lt;&gt;1,pointtable[[#This Row],[activefull]]=FALSE),
    IF(VLOOKUP(WEEKDAY(pointtable[[#This Row],[Day]]),schedule[#All],4,FALSE)*syntheticallowed,TRUE,FALSE),FALSE
)</f>
        <v>0</v>
      </c>
      <c r="P63" s="9" t="b">
        <f>IF(AND(pointtable[[#This Row],[Nr]]&lt;&gt;"",pointtable[[#This Row],[Nr]]&lt;&gt;1,backupmode="Forever Incremental",offset+1=pointtable[[#This Row],[Nr]]),TRUE,FALSE)</f>
        <v>0</v>
      </c>
      <c r="Q63" s="9" t="b">
        <f>IF(AND(pointtable[[#This Row],[Nr]]&lt;&gt;"",pointtable[[#This Row],[Nr]]&lt;&gt;1,pointtable[[#This Row],[foreverincremental]]=FALSE,pointtable[[#This Row],[activefull]]=FALSE,pointtable[[#This Row],[syntheticfull]]=FALSE,VLOOKUP(backupmode,backupmodesettings[#All],7,FALSE)),TRUE,FALSE)</f>
        <v>0</v>
      </c>
      <c r="R63" s="9" t="b">
        <f>IF(AND(pointtable[[#This Row],[Nr]]&lt;&gt;"",N64=FALSE,VLOOKUP(backupmode,backupmodesettings[#All],3,FALSE),pointtable[[#This Row],[Nr]]&lt;&gt;retentionpoints+offset),TRUE,FALSE)</f>
        <v>0</v>
      </c>
      <c r="S63" s="9" t="b">
        <f>IF(AND(pointtable[[#This Row],[Nr]]&lt;&gt;"",pointtable[[#This Row],[Nr]]&lt;&gt;1,VLOOKUP(backupmode,backupmodesettings[#All],3,FALSE)),
  IF(OR(pointtable[[#This Row],[Nr]]=retentionpoints+offset,N64),TRUE,FALSE))</f>
        <v>0</v>
      </c>
      <c r="T63" s="8" t="str">
        <f t="shared" si="4"/>
        <v/>
      </c>
      <c r="U63" s="8" t="e">
        <f ca="1">MATCH(TRUE,OFFSET(pointtable[activefull],pointtable[[#This Row],[Nr]],0,101-pointtable[[#This Row],[Nr]]),0)</f>
        <v>#VALUE!</v>
      </c>
      <c r="V63" s="8" t="e">
        <f ca="1">MATCH(TRUE,OFFSET(pointtable[syntheticfull],pointtable[[#This Row],[Nr]],0,101-pointtable[[#This Row],[Nr]]),0)</f>
        <v>#VALUE!</v>
      </c>
      <c r="W6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3" s="48"/>
      <c r="AD63" s="62" t="str">
        <f>IF(pointtable[[#This Row],[Nr]]&lt;&gt;"",IF(pointtable[[#This Row],[activefull]],size_original-8,size_original*Change_Rate),"")</f>
        <v/>
      </c>
      <c r="AF63" s="62" t="str">
        <f>IF(pointtable[[#This Row],[Nr]]&lt;&gt;"",IF(pointtable[[#This Row],[activefull]],size_full,size_incremental),"")</f>
        <v/>
      </c>
      <c r="AI63" s="49"/>
      <c r="AJ63" s="50"/>
    </row>
    <row r="64" spans="2:36" x14ac:dyDescent="0.25">
      <c r="B64" s="13"/>
      <c r="C64" s="13"/>
      <c r="D64" s="13"/>
      <c r="E64" s="13"/>
      <c r="H64" s="8" t="str">
        <f t="shared" si="5"/>
        <v/>
      </c>
      <c r="I64" s="4" t="str">
        <f>IF(pointtable[[#This Row],[Nr]]="","",IF(retentionpoints+offset-pointtable[[#This Row],[Nr]]+1&gt;retentionpoints,IF(OR(I65="",pointtable[[#This Row],[needed]]="",backupmode="Forever Incremental"),"",retentionpoints&amp;" +"&amp;(offset-pointtable[[#This Row],[Nr]]+1)),retentionpoints+offset-pointtable[[#This Row],[Nr]]+1))</f>
        <v/>
      </c>
      <c r="J64" s="6" t="str">
        <f>IF(pointtable[[#This Row],[Nr]]=1,startdate,IF(pointtable[[#This Row],[Nr]]="","",IF(ROUNDDOWN(pointtable[[#This Row],[Time]],0)=ROUNDDOWN(K63,0),"",pointtable[[#This Row],[Time]])))</f>
        <v/>
      </c>
      <c r="K64" s="7" t="str">
        <f ca="1">IF(pointtable[[#This Row],[Nr]]=1,startdate,IF(H64="","",K63+(run_every/24)+MATCH(1,OFFSET(schedule[[#All],[run on]],WEEKDAY(K63+(run_every/24)),0,8-WEEKDAY(K63+(run_every/24))),0)-1))</f>
        <v/>
      </c>
      <c r="L64"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4"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4"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4" s="9" t="b">
        <f xml:space="preserve">  IF(AND(pointtable[[#This Row],[Nr]]&lt;&gt;"",pointtable[[#This Row],[Day]]&lt;&gt;"",pointtable[[#This Row],[Nr]]&lt;&gt;1,pointtable[[#This Row],[activefull]]=FALSE),
    IF(VLOOKUP(WEEKDAY(pointtable[[#This Row],[Day]]),schedule[#All],4,FALSE)*syntheticallowed,TRUE,FALSE),FALSE
)</f>
        <v>0</v>
      </c>
      <c r="P64" s="9" t="b">
        <f>IF(AND(pointtable[[#This Row],[Nr]]&lt;&gt;"",pointtable[[#This Row],[Nr]]&lt;&gt;1,backupmode="Forever Incremental",offset+1=pointtable[[#This Row],[Nr]]),TRUE,FALSE)</f>
        <v>0</v>
      </c>
      <c r="Q64" s="9" t="b">
        <f>IF(AND(pointtable[[#This Row],[Nr]]&lt;&gt;"",pointtable[[#This Row],[Nr]]&lt;&gt;1,pointtable[[#This Row],[foreverincremental]]=FALSE,pointtable[[#This Row],[activefull]]=FALSE,pointtable[[#This Row],[syntheticfull]]=FALSE,VLOOKUP(backupmode,backupmodesettings[#All],7,FALSE)),TRUE,FALSE)</f>
        <v>0</v>
      </c>
      <c r="R64" s="9" t="b">
        <f>IF(AND(pointtable[[#This Row],[Nr]]&lt;&gt;"",N65=FALSE,VLOOKUP(backupmode,backupmodesettings[#All],3,FALSE),pointtable[[#This Row],[Nr]]&lt;&gt;retentionpoints+offset),TRUE,FALSE)</f>
        <v>0</v>
      </c>
      <c r="S64" s="9" t="b">
        <f>IF(AND(pointtable[[#This Row],[Nr]]&lt;&gt;"",pointtable[[#This Row],[Nr]]&lt;&gt;1,VLOOKUP(backupmode,backupmodesettings[#All],3,FALSE)),
  IF(OR(pointtable[[#This Row],[Nr]]=retentionpoints+offset,N65),TRUE,FALSE))</f>
        <v>0</v>
      </c>
      <c r="T64" s="8" t="str">
        <f t="shared" si="4"/>
        <v/>
      </c>
      <c r="U64" s="8" t="e">
        <f ca="1">MATCH(TRUE,OFFSET(pointtable[activefull],pointtable[[#This Row],[Nr]],0,101-pointtable[[#This Row],[Nr]]),0)</f>
        <v>#VALUE!</v>
      </c>
      <c r="V64" s="8" t="e">
        <f ca="1">MATCH(TRUE,OFFSET(pointtable[syntheticfull],pointtable[[#This Row],[Nr]],0,101-pointtable[[#This Row],[Nr]]),0)</f>
        <v>#VALUE!</v>
      </c>
      <c r="W6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4" s="48"/>
      <c r="AD64" s="51" t="str">
        <f>IF(pointtable[[#This Row],[Nr]]&lt;&gt;"",IF(pointtable[[#This Row],[activefull]],size_original-8,size_original*Change_Rate),"")</f>
        <v/>
      </c>
      <c r="AE64" s="49"/>
      <c r="AF64" s="51" t="str">
        <f>IF(pointtable[[#This Row],[Nr]]&lt;&gt;"",IF(pointtable[[#This Row],[activefull]],size_full,size_incremental),"")</f>
        <v/>
      </c>
      <c r="AG64" s="49"/>
      <c r="AH64" s="49"/>
      <c r="AI64" s="49"/>
      <c r="AJ64" s="50"/>
    </row>
    <row r="65" spans="2:36" x14ac:dyDescent="0.25">
      <c r="B65" s="13"/>
      <c r="C65" s="13"/>
      <c r="D65" s="13"/>
      <c r="E65" s="13"/>
      <c r="H65" s="8" t="str">
        <f t="shared" si="5"/>
        <v/>
      </c>
      <c r="I65" s="4" t="str">
        <f>IF(pointtable[[#This Row],[Nr]]="","",IF(retentionpoints+offset-pointtable[[#This Row],[Nr]]+1&gt;retentionpoints,IF(OR(I66="",pointtable[[#This Row],[needed]]="",backupmode="Forever Incremental"),"",retentionpoints&amp;" +"&amp;(offset-pointtable[[#This Row],[Nr]]+1)),retentionpoints+offset-pointtable[[#This Row],[Nr]]+1))</f>
        <v/>
      </c>
      <c r="J65" s="6" t="str">
        <f>IF(pointtable[[#This Row],[Nr]]=1,startdate,IF(pointtable[[#This Row],[Nr]]="","",IF(ROUNDDOWN(pointtable[[#This Row],[Time]],0)=ROUNDDOWN(K64,0),"",pointtable[[#This Row],[Time]])))</f>
        <v/>
      </c>
      <c r="K65" s="7" t="str">
        <f ca="1">IF(pointtable[[#This Row],[Nr]]=1,startdate,IF(H65="","",K64+(run_every/24)+MATCH(1,OFFSET(schedule[[#All],[run on]],WEEKDAY(K64+(run_every/24)),0,8-WEEKDAY(K64+(run_every/24))),0)-1))</f>
        <v/>
      </c>
      <c r="L65"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5"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5"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5" s="9" t="b">
        <f xml:space="preserve">  IF(AND(pointtable[[#This Row],[Nr]]&lt;&gt;"",pointtable[[#This Row],[Day]]&lt;&gt;"",pointtable[[#This Row],[Nr]]&lt;&gt;1,pointtable[[#This Row],[activefull]]=FALSE),
    IF(VLOOKUP(WEEKDAY(pointtable[[#This Row],[Day]]),schedule[#All],4,FALSE)*syntheticallowed,TRUE,FALSE),FALSE
)</f>
        <v>0</v>
      </c>
      <c r="P65" s="9" t="b">
        <f>IF(AND(pointtable[[#This Row],[Nr]]&lt;&gt;"",pointtable[[#This Row],[Nr]]&lt;&gt;1,backupmode="Forever Incremental",offset+1=pointtable[[#This Row],[Nr]]),TRUE,FALSE)</f>
        <v>0</v>
      </c>
      <c r="Q65" s="9" t="b">
        <f>IF(AND(pointtable[[#This Row],[Nr]]&lt;&gt;"",pointtable[[#This Row],[Nr]]&lt;&gt;1,pointtable[[#This Row],[foreverincremental]]=FALSE,pointtable[[#This Row],[activefull]]=FALSE,pointtable[[#This Row],[syntheticfull]]=FALSE,VLOOKUP(backupmode,backupmodesettings[#All],7,FALSE)),TRUE,FALSE)</f>
        <v>0</v>
      </c>
      <c r="R65" s="9" t="b">
        <f>IF(AND(pointtable[[#This Row],[Nr]]&lt;&gt;"",N66=FALSE,VLOOKUP(backupmode,backupmodesettings[#All],3,FALSE),pointtable[[#This Row],[Nr]]&lt;&gt;retentionpoints+offset),TRUE,FALSE)</f>
        <v>0</v>
      </c>
      <c r="S65" s="9" t="b">
        <f>IF(AND(pointtable[[#This Row],[Nr]]&lt;&gt;"",pointtable[[#This Row],[Nr]]&lt;&gt;1,VLOOKUP(backupmode,backupmodesettings[#All],3,FALSE)),
  IF(OR(pointtable[[#This Row],[Nr]]=retentionpoints+offset,N66),TRUE,FALSE))</f>
        <v>0</v>
      </c>
      <c r="T65" s="8" t="str">
        <f t="shared" si="4"/>
        <v/>
      </c>
      <c r="U65" s="8" t="e">
        <f ca="1">MATCH(TRUE,OFFSET(pointtable[activefull],pointtable[[#This Row],[Nr]],0,101-pointtable[[#This Row],[Nr]]),0)</f>
        <v>#VALUE!</v>
      </c>
      <c r="V65" s="8" t="e">
        <f ca="1">MATCH(TRUE,OFFSET(pointtable[syntheticfull],pointtable[[#This Row],[Nr]],0,101-pointtable[[#This Row],[Nr]]),0)</f>
        <v>#VALUE!</v>
      </c>
      <c r="W6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5" s="48"/>
      <c r="AD65" s="51" t="str">
        <f>IF(pointtable[[#This Row],[Nr]]&lt;&gt;"",IF(pointtable[[#This Row],[activefull]],size_original-8,size_original*Change_Rate),"")</f>
        <v/>
      </c>
      <c r="AE65" s="49"/>
      <c r="AF65" s="51" t="str">
        <f>IF(pointtable[[#This Row],[Nr]]&lt;&gt;"",IF(pointtable[[#This Row],[activefull]],size_full,size_incremental),"")</f>
        <v/>
      </c>
      <c r="AG65" s="49"/>
      <c r="AH65" s="49"/>
      <c r="AI65" s="49"/>
      <c r="AJ65" s="50"/>
    </row>
    <row r="66" spans="2:36" x14ac:dyDescent="0.25">
      <c r="B66" s="13"/>
      <c r="C66" s="13"/>
      <c r="D66" s="13"/>
      <c r="E66" s="13"/>
      <c r="H66" s="8" t="str">
        <f t="shared" si="5"/>
        <v/>
      </c>
      <c r="I66" s="4" t="str">
        <f>IF(pointtable[[#This Row],[Nr]]="","",IF(retentionpoints+offset-pointtable[[#This Row],[Nr]]+1&gt;retentionpoints,IF(OR(I67="",pointtable[[#This Row],[needed]]="",backupmode="Forever Incremental"),"",retentionpoints&amp;" +"&amp;(offset-pointtable[[#This Row],[Nr]]+1)),retentionpoints+offset-pointtable[[#This Row],[Nr]]+1))</f>
        <v/>
      </c>
      <c r="J66" s="6" t="str">
        <f>IF(pointtable[[#This Row],[Nr]]=1,startdate,IF(pointtable[[#This Row],[Nr]]="","",IF(ROUNDDOWN(pointtable[[#This Row],[Time]],0)=ROUNDDOWN(K65,0),"",pointtable[[#This Row],[Time]])))</f>
        <v/>
      </c>
      <c r="K66" s="7" t="str">
        <f ca="1">IF(pointtable[[#This Row],[Nr]]=1,startdate,IF(H66="","",K65+(run_every/24)+MATCH(1,OFFSET(schedule[[#All],[run on]],WEEKDAY(K65+(run_every/24)),0,8-WEEKDAY(K65+(run_every/24))),0)-1))</f>
        <v/>
      </c>
      <c r="L66"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6"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6"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6" s="9" t="b">
        <f xml:space="preserve">  IF(AND(pointtable[[#This Row],[Nr]]&lt;&gt;"",pointtable[[#This Row],[Day]]&lt;&gt;"",pointtable[[#This Row],[Nr]]&lt;&gt;1,pointtable[[#This Row],[activefull]]=FALSE),
    IF(VLOOKUP(WEEKDAY(pointtable[[#This Row],[Day]]),schedule[#All],4,FALSE)*syntheticallowed,TRUE,FALSE),FALSE
)</f>
        <v>0</v>
      </c>
      <c r="P66" s="9" t="b">
        <f>IF(AND(pointtable[[#This Row],[Nr]]&lt;&gt;"",pointtable[[#This Row],[Nr]]&lt;&gt;1,backupmode="Forever Incremental",offset+1=pointtable[[#This Row],[Nr]]),TRUE,FALSE)</f>
        <v>0</v>
      </c>
      <c r="Q66" s="9" t="b">
        <f>IF(AND(pointtable[[#This Row],[Nr]]&lt;&gt;"",pointtable[[#This Row],[Nr]]&lt;&gt;1,pointtable[[#This Row],[foreverincremental]]=FALSE,pointtable[[#This Row],[activefull]]=FALSE,pointtable[[#This Row],[syntheticfull]]=FALSE,VLOOKUP(backupmode,backupmodesettings[#All],7,FALSE)),TRUE,FALSE)</f>
        <v>0</v>
      </c>
      <c r="R66" s="9" t="b">
        <f>IF(AND(pointtable[[#This Row],[Nr]]&lt;&gt;"",N67=FALSE,VLOOKUP(backupmode,backupmodesettings[#All],3,FALSE),pointtable[[#This Row],[Nr]]&lt;&gt;retentionpoints+offset),TRUE,FALSE)</f>
        <v>0</v>
      </c>
      <c r="S66" s="9" t="b">
        <f>IF(AND(pointtable[[#This Row],[Nr]]&lt;&gt;"",pointtable[[#This Row],[Nr]]&lt;&gt;1,VLOOKUP(backupmode,backupmodesettings[#All],3,FALSE)),
  IF(OR(pointtable[[#This Row],[Nr]]=retentionpoints+offset,N67),TRUE,FALSE))</f>
        <v>0</v>
      </c>
      <c r="T66" s="8" t="str">
        <f t="shared" si="4"/>
        <v/>
      </c>
      <c r="U66" s="8" t="e">
        <f ca="1">MATCH(TRUE,OFFSET(pointtable[activefull],pointtable[[#This Row],[Nr]],0,101-pointtable[[#This Row],[Nr]]),0)</f>
        <v>#VALUE!</v>
      </c>
      <c r="V66" s="8" t="e">
        <f ca="1">MATCH(TRUE,OFFSET(pointtable[syntheticfull],pointtable[[#This Row],[Nr]],0,101-pointtable[[#This Row],[Nr]]),0)</f>
        <v>#VALUE!</v>
      </c>
      <c r="W6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6" s="48"/>
      <c r="AD66" s="51" t="str">
        <f>IF(pointtable[[#This Row],[Nr]]&lt;&gt;"",IF(pointtable[[#This Row],[activefull]],size_original-8,size_original*Change_Rate),"")</f>
        <v/>
      </c>
      <c r="AE66" s="49"/>
      <c r="AF66" s="51" t="str">
        <f>IF(pointtable[[#This Row],[Nr]]&lt;&gt;"",IF(pointtable[[#This Row],[activefull]],size_full,size_incremental),"")</f>
        <v/>
      </c>
      <c r="AG66" s="49"/>
      <c r="AH66" s="49"/>
      <c r="AI66" s="49"/>
      <c r="AJ66" s="50"/>
    </row>
    <row r="67" spans="2:36" x14ac:dyDescent="0.25">
      <c r="B67" s="13"/>
      <c r="C67" s="13"/>
      <c r="D67" s="13"/>
      <c r="E67" s="13"/>
      <c r="H67" s="8" t="str">
        <f t="shared" si="5"/>
        <v/>
      </c>
      <c r="I67" s="4" t="str">
        <f>IF(pointtable[[#This Row],[Nr]]="","",IF(retentionpoints+offset-pointtable[[#This Row],[Nr]]+1&gt;retentionpoints,IF(OR(I68="",pointtable[[#This Row],[needed]]="",backupmode="Forever Incremental"),"",retentionpoints&amp;" +"&amp;(offset-pointtable[[#This Row],[Nr]]+1)),retentionpoints+offset-pointtable[[#This Row],[Nr]]+1))</f>
        <v/>
      </c>
      <c r="J67" s="6" t="str">
        <f>IF(pointtable[[#This Row],[Nr]]=1,startdate,IF(pointtable[[#This Row],[Nr]]="","",IF(ROUNDDOWN(pointtable[[#This Row],[Time]],0)=ROUNDDOWN(K66,0),"",pointtable[[#This Row],[Time]])))</f>
        <v/>
      </c>
      <c r="K67" s="7" t="str">
        <f ca="1">IF(pointtable[[#This Row],[Nr]]=1,startdate,IF(H67="","",K66+(run_every/24)+MATCH(1,OFFSET(schedule[[#All],[run on]],WEEKDAY(K66+(run_every/24)),0,8-WEEKDAY(K66+(run_every/24))),0)-1))</f>
        <v/>
      </c>
      <c r="L67"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7"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7"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7" s="9" t="b">
        <f xml:space="preserve">  IF(AND(pointtable[[#This Row],[Nr]]&lt;&gt;"",pointtable[[#This Row],[Day]]&lt;&gt;"",pointtable[[#This Row],[Nr]]&lt;&gt;1,pointtable[[#This Row],[activefull]]=FALSE),
    IF(VLOOKUP(WEEKDAY(pointtable[[#This Row],[Day]]),schedule[#All],4,FALSE)*syntheticallowed,TRUE,FALSE),FALSE
)</f>
        <v>0</v>
      </c>
      <c r="P67" s="9" t="b">
        <f>IF(AND(pointtable[[#This Row],[Nr]]&lt;&gt;"",pointtable[[#This Row],[Nr]]&lt;&gt;1,backupmode="Forever Incremental",offset+1=pointtable[[#This Row],[Nr]]),TRUE,FALSE)</f>
        <v>0</v>
      </c>
      <c r="Q67" s="9" t="b">
        <f>IF(AND(pointtable[[#This Row],[Nr]]&lt;&gt;"",pointtable[[#This Row],[Nr]]&lt;&gt;1,pointtable[[#This Row],[foreverincremental]]=FALSE,pointtable[[#This Row],[activefull]]=FALSE,pointtable[[#This Row],[syntheticfull]]=FALSE,VLOOKUP(backupmode,backupmodesettings[#All],7,FALSE)),TRUE,FALSE)</f>
        <v>0</v>
      </c>
      <c r="R67" s="9" t="b">
        <f>IF(AND(pointtable[[#This Row],[Nr]]&lt;&gt;"",N68=FALSE,VLOOKUP(backupmode,backupmodesettings[#All],3,FALSE),pointtable[[#This Row],[Nr]]&lt;&gt;retentionpoints+offset),TRUE,FALSE)</f>
        <v>0</v>
      </c>
      <c r="S67" s="9" t="b">
        <f>IF(AND(pointtable[[#This Row],[Nr]]&lt;&gt;"",pointtable[[#This Row],[Nr]]&lt;&gt;1,VLOOKUP(backupmode,backupmodesettings[#All],3,FALSE)),
  IF(OR(pointtable[[#This Row],[Nr]]=retentionpoints+offset,N68),TRUE,FALSE))</f>
        <v>0</v>
      </c>
      <c r="T67" s="8" t="str">
        <f t="shared" si="4"/>
        <v/>
      </c>
      <c r="U67" s="8" t="e">
        <f ca="1">MATCH(TRUE,OFFSET(pointtable[activefull],pointtable[[#This Row],[Nr]],0,101-pointtable[[#This Row],[Nr]]),0)</f>
        <v>#VALUE!</v>
      </c>
      <c r="V67" s="8" t="e">
        <f ca="1">MATCH(TRUE,OFFSET(pointtable[syntheticfull],pointtable[[#This Row],[Nr]],0,101-pointtable[[#This Row],[Nr]]),0)</f>
        <v>#VALUE!</v>
      </c>
      <c r="W6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7" s="48"/>
      <c r="AD67" s="51" t="str">
        <f>IF(pointtable[[#This Row],[Nr]]&lt;&gt;"",IF(pointtable[[#This Row],[activefull]],size_original-8,size_original*Change_Rate),"")</f>
        <v/>
      </c>
      <c r="AE67" s="49"/>
      <c r="AF67" s="51" t="str">
        <f>IF(pointtable[[#This Row],[Nr]]&lt;&gt;"",IF(pointtable[[#This Row],[activefull]],size_full,size_incremental),"")</f>
        <v/>
      </c>
      <c r="AG67" s="49"/>
      <c r="AH67" s="49"/>
      <c r="AI67" s="49"/>
      <c r="AJ67" s="50"/>
    </row>
    <row r="68" spans="2:36" x14ac:dyDescent="0.25">
      <c r="B68" s="13"/>
      <c r="C68" s="13"/>
      <c r="D68" s="13"/>
      <c r="E68" s="13"/>
      <c r="H68" s="8" t="str">
        <f t="shared" si="5"/>
        <v/>
      </c>
      <c r="I68" s="4" t="str">
        <f>IF(pointtable[[#This Row],[Nr]]="","",IF(retentionpoints+offset-pointtable[[#This Row],[Nr]]+1&gt;retentionpoints,IF(OR(I69="",pointtable[[#This Row],[needed]]="",backupmode="Forever Incremental"),"",retentionpoints&amp;" +"&amp;(offset-pointtable[[#This Row],[Nr]]+1)),retentionpoints+offset-pointtable[[#This Row],[Nr]]+1))</f>
        <v/>
      </c>
      <c r="J68" s="6" t="str">
        <f>IF(pointtable[[#This Row],[Nr]]=1,startdate,IF(pointtable[[#This Row],[Nr]]="","",IF(ROUNDDOWN(pointtable[[#This Row],[Time]],0)=ROUNDDOWN(K67,0),"",pointtable[[#This Row],[Time]])))</f>
        <v/>
      </c>
      <c r="K68" s="7" t="str">
        <f ca="1">IF(pointtable[[#This Row],[Nr]]=1,startdate,IF(H68="","",K67+(run_every/24)+MATCH(1,OFFSET(schedule[[#All],[run on]],WEEKDAY(K67+(run_every/24)),0,8-WEEKDAY(K67+(run_every/24))),0)-1))</f>
        <v/>
      </c>
      <c r="L68"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8"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8"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8" s="9" t="b">
        <f xml:space="preserve">  IF(AND(pointtable[[#This Row],[Nr]]&lt;&gt;"",pointtable[[#This Row],[Day]]&lt;&gt;"",pointtable[[#This Row],[Nr]]&lt;&gt;1,pointtable[[#This Row],[activefull]]=FALSE),
    IF(VLOOKUP(WEEKDAY(pointtable[[#This Row],[Day]]),schedule[#All],4,FALSE)*syntheticallowed,TRUE,FALSE),FALSE
)</f>
        <v>0</v>
      </c>
      <c r="P68" s="9" t="b">
        <f>IF(AND(pointtable[[#This Row],[Nr]]&lt;&gt;"",pointtable[[#This Row],[Nr]]&lt;&gt;1,backupmode="Forever Incremental",offset+1=pointtable[[#This Row],[Nr]]),TRUE,FALSE)</f>
        <v>0</v>
      </c>
      <c r="Q68" s="9" t="b">
        <f>IF(AND(pointtable[[#This Row],[Nr]]&lt;&gt;"",pointtable[[#This Row],[Nr]]&lt;&gt;1,pointtable[[#This Row],[foreverincremental]]=FALSE,pointtable[[#This Row],[activefull]]=FALSE,pointtable[[#This Row],[syntheticfull]]=FALSE,VLOOKUP(backupmode,backupmodesettings[#All],7,FALSE)),TRUE,FALSE)</f>
        <v>0</v>
      </c>
      <c r="R68" s="9" t="b">
        <f>IF(AND(pointtable[[#This Row],[Nr]]&lt;&gt;"",N69=FALSE,VLOOKUP(backupmode,backupmodesettings[#All],3,FALSE),pointtable[[#This Row],[Nr]]&lt;&gt;retentionpoints+offset),TRUE,FALSE)</f>
        <v>0</v>
      </c>
      <c r="S68" s="9" t="b">
        <f>IF(AND(pointtable[[#This Row],[Nr]]&lt;&gt;"",pointtable[[#This Row],[Nr]]&lt;&gt;1,VLOOKUP(backupmode,backupmodesettings[#All],3,FALSE)),
  IF(OR(pointtable[[#This Row],[Nr]]=retentionpoints+offset,N69),TRUE,FALSE))</f>
        <v>0</v>
      </c>
      <c r="T68" s="8" t="str">
        <f t="shared" si="4"/>
        <v/>
      </c>
      <c r="U68" s="8" t="e">
        <f ca="1">MATCH(TRUE,OFFSET(pointtable[activefull],pointtable[[#This Row],[Nr]],0,101-pointtable[[#This Row],[Nr]]),0)</f>
        <v>#VALUE!</v>
      </c>
      <c r="V68" s="8" t="e">
        <f ca="1">MATCH(TRUE,OFFSET(pointtable[syntheticfull],pointtable[[#This Row],[Nr]],0,101-pointtable[[#This Row],[Nr]]),0)</f>
        <v>#VALUE!</v>
      </c>
      <c r="W6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8" s="48"/>
      <c r="AD68" s="51" t="str">
        <f>IF(pointtable[[#This Row],[Nr]]&lt;&gt;"",IF(pointtable[[#This Row],[activefull]],size_original-8,size_original*Change_Rate),"")</f>
        <v/>
      </c>
      <c r="AE68" s="49"/>
      <c r="AF68" s="51" t="str">
        <f>IF(pointtable[[#This Row],[Nr]]&lt;&gt;"",IF(pointtable[[#This Row],[activefull]],size_full,size_incremental),"")</f>
        <v/>
      </c>
      <c r="AG68" s="49"/>
      <c r="AH68" s="49"/>
      <c r="AI68" s="49"/>
      <c r="AJ68" s="50"/>
    </row>
    <row r="69" spans="2:36" x14ac:dyDescent="0.25">
      <c r="B69" s="13"/>
      <c r="C69" s="13"/>
      <c r="D69" s="13"/>
      <c r="E69" s="13"/>
      <c r="H69" s="8" t="str">
        <f t="shared" si="5"/>
        <v/>
      </c>
      <c r="I69" s="4" t="str">
        <f>IF(pointtable[[#This Row],[Nr]]="","",IF(retentionpoints+offset-pointtable[[#This Row],[Nr]]+1&gt;retentionpoints,IF(OR(I70="",pointtable[[#This Row],[needed]]="",backupmode="Forever Incremental"),"",retentionpoints&amp;" +"&amp;(offset-pointtable[[#This Row],[Nr]]+1)),retentionpoints+offset-pointtable[[#This Row],[Nr]]+1))</f>
        <v/>
      </c>
      <c r="J69" s="6" t="str">
        <f>IF(pointtable[[#This Row],[Nr]]=1,startdate,IF(pointtable[[#This Row],[Nr]]="","",IF(ROUNDDOWN(pointtable[[#This Row],[Time]],0)=ROUNDDOWN(K68,0),"",pointtable[[#This Row],[Time]])))</f>
        <v/>
      </c>
      <c r="K69" s="7" t="str">
        <f ca="1">IF(pointtable[[#This Row],[Nr]]=1,startdate,IF(H69="","",K68+(run_every/24)+MATCH(1,OFFSET(schedule[[#All],[run on]],WEEKDAY(K68+(run_every/24)),0,8-WEEKDAY(K68+(run_every/24))),0)-1))</f>
        <v/>
      </c>
      <c r="L69"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69"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69"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69" s="9" t="b">
        <f xml:space="preserve">  IF(AND(pointtable[[#This Row],[Nr]]&lt;&gt;"",pointtable[[#This Row],[Day]]&lt;&gt;"",pointtable[[#This Row],[Nr]]&lt;&gt;1,pointtable[[#This Row],[activefull]]=FALSE),
    IF(VLOOKUP(WEEKDAY(pointtable[[#This Row],[Day]]),schedule[#All],4,FALSE)*syntheticallowed,TRUE,FALSE),FALSE
)</f>
        <v>0</v>
      </c>
      <c r="P69" s="9" t="b">
        <f>IF(AND(pointtable[[#This Row],[Nr]]&lt;&gt;"",pointtable[[#This Row],[Nr]]&lt;&gt;1,backupmode="Forever Incremental",offset+1=pointtable[[#This Row],[Nr]]),TRUE,FALSE)</f>
        <v>0</v>
      </c>
      <c r="Q69" s="9" t="b">
        <f>IF(AND(pointtable[[#This Row],[Nr]]&lt;&gt;"",pointtable[[#This Row],[Nr]]&lt;&gt;1,pointtable[[#This Row],[foreverincremental]]=FALSE,pointtable[[#This Row],[activefull]]=FALSE,pointtable[[#This Row],[syntheticfull]]=FALSE,VLOOKUP(backupmode,backupmodesettings[#All],7,FALSE)),TRUE,FALSE)</f>
        <v>0</v>
      </c>
      <c r="R69" s="9" t="b">
        <f>IF(AND(pointtable[[#This Row],[Nr]]&lt;&gt;"",N70=FALSE,VLOOKUP(backupmode,backupmodesettings[#All],3,FALSE),pointtable[[#This Row],[Nr]]&lt;&gt;retentionpoints+offset),TRUE,FALSE)</f>
        <v>0</v>
      </c>
      <c r="S69" s="9" t="b">
        <f>IF(AND(pointtable[[#This Row],[Nr]]&lt;&gt;"",pointtable[[#This Row],[Nr]]&lt;&gt;1,VLOOKUP(backupmode,backupmodesettings[#All],3,FALSE)),
  IF(OR(pointtable[[#This Row],[Nr]]=retentionpoints+offset,N70),TRUE,FALSE))</f>
        <v>0</v>
      </c>
      <c r="T69" s="8" t="str">
        <f t="shared" si="4"/>
        <v/>
      </c>
      <c r="U69" s="8" t="e">
        <f ca="1">MATCH(TRUE,OFFSET(pointtable[activefull],pointtable[[#This Row],[Nr]],0,101-pointtable[[#This Row],[Nr]]),0)</f>
        <v>#VALUE!</v>
      </c>
      <c r="V69" s="8" t="e">
        <f ca="1">MATCH(TRUE,OFFSET(pointtable[syntheticfull],pointtable[[#This Row],[Nr]],0,101-pointtable[[#This Row],[Nr]]),0)</f>
        <v>#VALUE!</v>
      </c>
      <c r="W6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69" s="48"/>
      <c r="AD69" s="51" t="str">
        <f>IF(pointtable[[#This Row],[Nr]]&lt;&gt;"",IF(pointtable[[#This Row],[activefull]],size_original-8,size_original*Change_Rate),"")</f>
        <v/>
      </c>
      <c r="AE69" s="49"/>
      <c r="AF69" s="51" t="str">
        <f>IF(pointtable[[#This Row],[Nr]]&lt;&gt;"",IF(pointtable[[#This Row],[activefull]],size_full,size_incremental),"")</f>
        <v/>
      </c>
      <c r="AG69" s="49"/>
      <c r="AH69" s="49"/>
      <c r="AI69" s="49"/>
      <c r="AJ69" s="50"/>
    </row>
    <row r="70" spans="2:36" x14ac:dyDescent="0.25">
      <c r="B70" s="13"/>
      <c r="C70" s="13"/>
      <c r="D70" s="13"/>
      <c r="E70" s="13"/>
      <c r="H70" s="8" t="str">
        <f t="shared" si="5"/>
        <v/>
      </c>
      <c r="I70" s="4" t="str">
        <f>IF(pointtable[[#This Row],[Nr]]="","",IF(retentionpoints+offset-pointtable[[#This Row],[Nr]]+1&gt;retentionpoints,IF(OR(I71="",pointtable[[#This Row],[needed]]="",backupmode="Forever Incremental"),"",retentionpoints&amp;" +"&amp;(offset-pointtable[[#This Row],[Nr]]+1)),retentionpoints+offset-pointtable[[#This Row],[Nr]]+1))</f>
        <v/>
      </c>
      <c r="J70" s="6" t="str">
        <f>IF(pointtable[[#This Row],[Nr]]=1,startdate,IF(pointtable[[#This Row],[Nr]]="","",IF(ROUNDDOWN(pointtable[[#This Row],[Time]],0)=ROUNDDOWN(K69,0),"",pointtable[[#This Row],[Time]])))</f>
        <v/>
      </c>
      <c r="K70" s="7" t="str">
        <f ca="1">IF(pointtable[[#This Row],[Nr]]=1,startdate,IF(H70="","",K69+(run_every/24)+MATCH(1,OFFSET(schedule[[#All],[run on]],WEEKDAY(K69+(run_every/24)),0,8-WEEKDAY(K69+(run_every/24))),0)-1))</f>
        <v/>
      </c>
      <c r="L70"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0"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0"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0" s="9" t="b">
        <f xml:space="preserve">  IF(AND(pointtable[[#This Row],[Nr]]&lt;&gt;"",pointtable[[#This Row],[Day]]&lt;&gt;"",pointtable[[#This Row],[Nr]]&lt;&gt;1,pointtable[[#This Row],[activefull]]=FALSE),
    IF(VLOOKUP(WEEKDAY(pointtable[[#This Row],[Day]]),schedule[#All],4,FALSE)*syntheticallowed,TRUE,FALSE),FALSE
)</f>
        <v>0</v>
      </c>
      <c r="P70" s="9" t="b">
        <f>IF(AND(pointtable[[#This Row],[Nr]]&lt;&gt;"",pointtable[[#This Row],[Nr]]&lt;&gt;1,backupmode="Forever Incremental",offset+1=pointtable[[#This Row],[Nr]]),TRUE,FALSE)</f>
        <v>0</v>
      </c>
      <c r="Q70" s="9" t="b">
        <f>IF(AND(pointtable[[#This Row],[Nr]]&lt;&gt;"",pointtable[[#This Row],[Nr]]&lt;&gt;1,pointtable[[#This Row],[foreverincremental]]=FALSE,pointtable[[#This Row],[activefull]]=FALSE,pointtable[[#This Row],[syntheticfull]]=FALSE,VLOOKUP(backupmode,backupmodesettings[#All],7,FALSE)),TRUE,FALSE)</f>
        <v>0</v>
      </c>
      <c r="R70" s="9" t="b">
        <f>IF(AND(pointtable[[#This Row],[Nr]]&lt;&gt;"",N71=FALSE,VLOOKUP(backupmode,backupmodesettings[#All],3,FALSE),pointtable[[#This Row],[Nr]]&lt;&gt;retentionpoints+offset),TRUE,FALSE)</f>
        <v>0</v>
      </c>
      <c r="S70" s="9" t="b">
        <f>IF(AND(pointtable[[#This Row],[Nr]]&lt;&gt;"",pointtable[[#This Row],[Nr]]&lt;&gt;1,VLOOKUP(backupmode,backupmodesettings[#All],3,FALSE)),
  IF(OR(pointtable[[#This Row],[Nr]]=retentionpoints+offset,N71),TRUE,FALSE))</f>
        <v>0</v>
      </c>
      <c r="T70" s="8" t="str">
        <f t="shared" si="4"/>
        <v/>
      </c>
      <c r="U70" s="8" t="e">
        <f ca="1">MATCH(TRUE,OFFSET(pointtable[activefull],pointtable[[#This Row],[Nr]],0,101-pointtable[[#This Row],[Nr]]),0)</f>
        <v>#VALUE!</v>
      </c>
      <c r="V70" s="8" t="e">
        <f ca="1">MATCH(TRUE,OFFSET(pointtable[syntheticfull],pointtable[[#This Row],[Nr]],0,101-pointtable[[#This Row],[Nr]]),0)</f>
        <v>#VALUE!</v>
      </c>
      <c r="W7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0" s="48"/>
      <c r="AD70" s="51" t="str">
        <f>IF(pointtable[[#This Row],[Nr]]&lt;&gt;"",IF(pointtable[[#This Row],[activefull]],size_original-8,size_original*Change_Rate),"")</f>
        <v/>
      </c>
      <c r="AE70" s="49"/>
      <c r="AF70" s="51" t="str">
        <f>IF(pointtable[[#This Row],[Nr]]&lt;&gt;"",IF(pointtable[[#This Row],[activefull]],size_full,size_incremental),"")</f>
        <v/>
      </c>
      <c r="AG70" s="49"/>
      <c r="AH70" s="49"/>
      <c r="AI70" s="49"/>
      <c r="AJ70" s="50"/>
    </row>
    <row r="71" spans="2:36" x14ac:dyDescent="0.25">
      <c r="B71" s="13"/>
      <c r="C71" s="13"/>
      <c r="D71" s="13"/>
      <c r="E71" s="13"/>
      <c r="H71" s="8" t="str">
        <f t="shared" si="5"/>
        <v/>
      </c>
      <c r="I71" s="4" t="str">
        <f>IF(pointtable[[#This Row],[Nr]]="","",IF(retentionpoints+offset-pointtable[[#This Row],[Nr]]+1&gt;retentionpoints,IF(OR(I72="",pointtable[[#This Row],[needed]]="",backupmode="Forever Incremental"),"",retentionpoints&amp;" +"&amp;(offset-pointtable[[#This Row],[Nr]]+1)),retentionpoints+offset-pointtable[[#This Row],[Nr]]+1))</f>
        <v/>
      </c>
      <c r="J71" s="6" t="str">
        <f>IF(pointtable[[#This Row],[Nr]]=1,startdate,IF(pointtable[[#This Row],[Nr]]="","",IF(ROUNDDOWN(pointtable[[#This Row],[Time]],0)=ROUNDDOWN(K70,0),"",pointtable[[#This Row],[Time]])))</f>
        <v/>
      </c>
      <c r="K71" s="7" t="str">
        <f ca="1">IF(pointtable[[#This Row],[Nr]]=1,startdate,IF(H71="","",K70+(run_every/24)+MATCH(1,OFFSET(schedule[[#All],[run on]],WEEKDAY(K70+(run_every/24)),0,8-WEEKDAY(K70+(run_every/24))),0)-1))</f>
        <v/>
      </c>
      <c r="L71"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1"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1"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1" s="9" t="b">
        <f xml:space="preserve">  IF(AND(pointtable[[#This Row],[Nr]]&lt;&gt;"",pointtable[[#This Row],[Day]]&lt;&gt;"",pointtable[[#This Row],[Nr]]&lt;&gt;1,pointtable[[#This Row],[activefull]]=FALSE),
    IF(VLOOKUP(WEEKDAY(pointtable[[#This Row],[Day]]),schedule[#All],4,FALSE)*syntheticallowed,TRUE,FALSE),FALSE
)</f>
        <v>0</v>
      </c>
      <c r="P71" s="9" t="b">
        <f>IF(AND(pointtable[[#This Row],[Nr]]&lt;&gt;"",pointtable[[#This Row],[Nr]]&lt;&gt;1,backupmode="Forever Incremental",offset+1=pointtable[[#This Row],[Nr]]),TRUE,FALSE)</f>
        <v>0</v>
      </c>
      <c r="Q71" s="9" t="b">
        <f>IF(AND(pointtable[[#This Row],[Nr]]&lt;&gt;"",pointtable[[#This Row],[Nr]]&lt;&gt;1,pointtable[[#This Row],[foreverincremental]]=FALSE,pointtable[[#This Row],[activefull]]=FALSE,pointtable[[#This Row],[syntheticfull]]=FALSE,VLOOKUP(backupmode,backupmodesettings[#All],7,FALSE)),TRUE,FALSE)</f>
        <v>0</v>
      </c>
      <c r="R71" s="9" t="b">
        <f>IF(AND(pointtable[[#This Row],[Nr]]&lt;&gt;"",N72=FALSE,VLOOKUP(backupmode,backupmodesettings[#All],3,FALSE),pointtable[[#This Row],[Nr]]&lt;&gt;retentionpoints+offset),TRUE,FALSE)</f>
        <v>0</v>
      </c>
      <c r="S71" s="9" t="b">
        <f>IF(AND(pointtable[[#This Row],[Nr]]&lt;&gt;"",pointtable[[#This Row],[Nr]]&lt;&gt;1,VLOOKUP(backupmode,backupmodesettings[#All],3,FALSE)),
  IF(OR(pointtable[[#This Row],[Nr]]=retentionpoints+offset,N72),TRUE,FALSE))</f>
        <v>0</v>
      </c>
      <c r="T71" s="8" t="str">
        <f t="shared" si="4"/>
        <v/>
      </c>
      <c r="U71" s="8" t="e">
        <f ca="1">MATCH(TRUE,OFFSET(pointtable[activefull],pointtable[[#This Row],[Nr]],0,101-pointtable[[#This Row],[Nr]]),0)</f>
        <v>#VALUE!</v>
      </c>
      <c r="V71" s="8" t="e">
        <f ca="1">MATCH(TRUE,OFFSET(pointtable[syntheticfull],pointtable[[#This Row],[Nr]],0,101-pointtable[[#This Row],[Nr]]),0)</f>
        <v>#VALUE!</v>
      </c>
      <c r="W7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1" s="48"/>
      <c r="AD71" s="51" t="str">
        <f>IF(pointtable[[#This Row],[Nr]]&lt;&gt;"",IF(pointtable[[#This Row],[activefull]],size_original-8,size_original*Change_Rate),"")</f>
        <v/>
      </c>
      <c r="AE71" s="49"/>
      <c r="AF71" s="51" t="str">
        <f>IF(pointtable[[#This Row],[Nr]]&lt;&gt;"",IF(pointtable[[#This Row],[activefull]],size_full,size_incremental),"")</f>
        <v/>
      </c>
      <c r="AG71" s="49"/>
      <c r="AH71" s="49"/>
      <c r="AI71" s="49"/>
      <c r="AJ71" s="50"/>
    </row>
    <row r="72" spans="2:36" x14ac:dyDescent="0.25">
      <c r="B72" s="13"/>
      <c r="C72" s="13"/>
      <c r="D72" s="13"/>
      <c r="E72" s="13"/>
      <c r="H72" s="8" t="str">
        <f t="shared" si="5"/>
        <v/>
      </c>
      <c r="I72" s="8" t="str">
        <f>IF(pointtable[[#This Row],[Nr]]="","",IF(retentionpoints+offset-pointtable[[#This Row],[Nr]]+1&gt;retentionpoints,IF(OR(I73="",pointtable[[#This Row],[needed]]="",backupmode="Forever Incremental"),"",retentionpoints&amp;" +"&amp;(offset-pointtable[[#This Row],[Nr]]+1)),retentionpoints+offset-pointtable[[#This Row],[Nr]]+1))</f>
        <v/>
      </c>
      <c r="J72" s="6" t="str">
        <f>IF(pointtable[[#This Row],[Nr]]=1,startdate,IF(pointtable[[#This Row],[Nr]]="","",IF(ROUNDDOWN(pointtable[[#This Row],[Time]],0)=ROUNDDOWN(K71,0),"",pointtable[[#This Row],[Time]])))</f>
        <v/>
      </c>
      <c r="K72" s="7" t="str">
        <f ca="1">IF(pointtable[[#This Row],[Nr]]=1,startdate,IF(H72="","",K71+(run_every/24)+MATCH(1,OFFSET(schedule[[#All],[run on]],WEEKDAY(K71+(run_every/24)),0,8-WEEKDAY(K71+(run_every/24))),0)-1))</f>
        <v/>
      </c>
      <c r="L72"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2"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2"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2" s="9" t="b">
        <f xml:space="preserve">  IF(AND(pointtable[[#This Row],[Nr]]&lt;&gt;"",pointtable[[#This Row],[Day]]&lt;&gt;"",pointtable[[#This Row],[Nr]]&lt;&gt;1,pointtable[[#This Row],[activefull]]=FALSE),
    IF(VLOOKUP(WEEKDAY(pointtable[[#This Row],[Day]]),schedule[#All],4,FALSE)*syntheticallowed,TRUE,FALSE),FALSE
)</f>
        <v>0</v>
      </c>
      <c r="P72" s="9" t="b">
        <f>IF(AND(pointtable[[#This Row],[Nr]]&lt;&gt;"",pointtable[[#This Row],[Nr]]&lt;&gt;1,backupmode="Forever Incremental",offset+1=pointtable[[#This Row],[Nr]]),TRUE,FALSE)</f>
        <v>0</v>
      </c>
      <c r="Q72" s="9" t="b">
        <f>IF(AND(pointtable[[#This Row],[Nr]]&lt;&gt;"",pointtable[[#This Row],[Nr]]&lt;&gt;1,pointtable[[#This Row],[foreverincremental]]=FALSE,pointtable[[#This Row],[activefull]]=FALSE,pointtable[[#This Row],[syntheticfull]]=FALSE,VLOOKUP(backupmode,backupmodesettings[#All],7,FALSE)),TRUE,FALSE)</f>
        <v>0</v>
      </c>
      <c r="R72" s="9" t="b">
        <f>IF(AND(pointtable[[#This Row],[Nr]]&lt;&gt;"",N73=FALSE,VLOOKUP(backupmode,backupmodesettings[#All],3,FALSE),pointtable[[#This Row],[Nr]]&lt;&gt;retentionpoints+offset),TRUE,FALSE)</f>
        <v>0</v>
      </c>
      <c r="S72" s="9" t="b">
        <f>IF(AND(pointtable[[#This Row],[Nr]]&lt;&gt;"",pointtable[[#This Row],[Nr]]&lt;&gt;1,VLOOKUP(backupmode,backupmodesettings[#All],3,FALSE)),
  IF(OR(pointtable[[#This Row],[Nr]]=retentionpoints+offset,N73),TRUE,FALSE))</f>
        <v>0</v>
      </c>
      <c r="T72" s="8" t="str">
        <f t="shared" si="4"/>
        <v/>
      </c>
      <c r="U72" s="8" t="e">
        <f ca="1">MATCH(TRUE,OFFSET(pointtable[activefull],pointtable[[#This Row],[Nr]],0,101-pointtable[[#This Row],[Nr]]),0)</f>
        <v>#VALUE!</v>
      </c>
      <c r="V72" s="8" t="e">
        <f ca="1">MATCH(TRUE,OFFSET(pointtable[syntheticfull],pointtable[[#This Row],[Nr]],0,101-pointtable[[#This Row],[Nr]]),0)</f>
        <v>#VALUE!</v>
      </c>
      <c r="W7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2" s="48"/>
      <c r="AD72" s="51" t="str">
        <f>IF(pointtable[[#This Row],[Nr]]&lt;&gt;"",IF(pointtable[[#This Row],[activefull]],size_original-8,size_original*Change_Rate),"")</f>
        <v/>
      </c>
      <c r="AE72" s="49"/>
      <c r="AF72" s="51" t="str">
        <f>IF(pointtable[[#This Row],[Nr]]&lt;&gt;"",IF(pointtable[[#This Row],[activefull]],size_full,size_incremental),"")</f>
        <v/>
      </c>
      <c r="AG72" s="49"/>
      <c r="AH72" s="49"/>
      <c r="AI72" s="49"/>
      <c r="AJ72" s="50"/>
    </row>
    <row r="73" spans="2:36" x14ac:dyDescent="0.25">
      <c r="B73" s="13"/>
      <c r="C73" s="13"/>
      <c r="D73" s="13"/>
      <c r="E73" s="13"/>
      <c r="H73" s="8" t="str">
        <f t="shared" si="5"/>
        <v/>
      </c>
      <c r="I73" s="8" t="str">
        <f>IF(pointtable[[#This Row],[Nr]]="","",IF(retentionpoints+offset-pointtable[[#This Row],[Nr]]+1&gt;retentionpoints,IF(OR(I74="",pointtable[[#This Row],[needed]]="",backupmode="Forever Incremental"),"",retentionpoints&amp;" +"&amp;(offset-pointtable[[#This Row],[Nr]]+1)),retentionpoints+offset-pointtable[[#This Row],[Nr]]+1))</f>
        <v/>
      </c>
      <c r="J73" s="6" t="str">
        <f>IF(pointtable[[#This Row],[Nr]]=1,startdate,IF(pointtable[[#This Row],[Nr]]="","",IF(ROUNDDOWN(pointtable[[#This Row],[Time]],0)=ROUNDDOWN(K72,0),"",pointtable[[#This Row],[Time]])))</f>
        <v/>
      </c>
      <c r="K73" s="7" t="str">
        <f ca="1">IF(pointtable[[#This Row],[Nr]]=1,startdate,IF(H73="","",K72+(run_every/24)+MATCH(1,OFFSET(schedule[[#All],[run on]],WEEKDAY(K72+(run_every/24)),0,8-WEEKDAY(K72+(run_every/24))),0)-1))</f>
        <v/>
      </c>
      <c r="L73"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3"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3"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3" s="9" t="b">
        <f xml:space="preserve">  IF(AND(pointtable[[#This Row],[Nr]]&lt;&gt;"",pointtable[[#This Row],[Day]]&lt;&gt;"",pointtable[[#This Row],[Nr]]&lt;&gt;1,pointtable[[#This Row],[activefull]]=FALSE),
    IF(VLOOKUP(WEEKDAY(pointtable[[#This Row],[Day]]),schedule[#All],4,FALSE)*syntheticallowed,TRUE,FALSE),FALSE
)</f>
        <v>0</v>
      </c>
      <c r="P73" s="9" t="b">
        <f>IF(AND(pointtable[[#This Row],[Nr]]&lt;&gt;"",pointtable[[#This Row],[Nr]]&lt;&gt;1,backupmode="Forever Incremental",offset+1=pointtable[[#This Row],[Nr]]),TRUE,FALSE)</f>
        <v>0</v>
      </c>
      <c r="Q73" s="9" t="b">
        <f>IF(AND(pointtable[[#This Row],[Nr]]&lt;&gt;"",pointtable[[#This Row],[Nr]]&lt;&gt;1,pointtable[[#This Row],[foreverincremental]]=FALSE,pointtable[[#This Row],[activefull]]=FALSE,pointtable[[#This Row],[syntheticfull]]=FALSE,VLOOKUP(backupmode,backupmodesettings[#All],7,FALSE)),TRUE,FALSE)</f>
        <v>0</v>
      </c>
      <c r="R73" s="9" t="b">
        <f>IF(AND(pointtable[[#This Row],[Nr]]&lt;&gt;"",N74=FALSE,VLOOKUP(backupmode,backupmodesettings[#All],3,FALSE),pointtable[[#This Row],[Nr]]&lt;&gt;retentionpoints+offset),TRUE,FALSE)</f>
        <v>0</v>
      </c>
      <c r="S73" s="9" t="b">
        <f>IF(AND(pointtable[[#This Row],[Nr]]&lt;&gt;"",pointtable[[#This Row],[Nr]]&lt;&gt;1,VLOOKUP(backupmode,backupmodesettings[#All],3,FALSE)),
  IF(OR(pointtable[[#This Row],[Nr]]=retentionpoints+offset,N74),TRUE,FALSE))</f>
        <v>0</v>
      </c>
      <c r="T73" s="8" t="str">
        <f t="shared" si="4"/>
        <v/>
      </c>
      <c r="U73" s="8" t="e">
        <f ca="1">MATCH(TRUE,OFFSET(pointtable[activefull],pointtable[[#This Row],[Nr]],0,101-pointtable[[#This Row],[Nr]]),0)</f>
        <v>#VALUE!</v>
      </c>
      <c r="V73" s="8" t="e">
        <f ca="1">MATCH(TRUE,OFFSET(pointtable[syntheticfull],pointtable[[#This Row],[Nr]],0,101-pointtable[[#This Row],[Nr]]),0)</f>
        <v>#VALUE!</v>
      </c>
      <c r="W7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3" s="48"/>
      <c r="AD73" s="51" t="str">
        <f>IF(pointtable[[#This Row],[Nr]]&lt;&gt;"",IF(pointtable[[#This Row],[activefull]],size_original-8,size_original*Change_Rate),"")</f>
        <v/>
      </c>
      <c r="AE73" s="49"/>
      <c r="AF73" s="51" t="str">
        <f>IF(pointtable[[#This Row],[Nr]]&lt;&gt;"",IF(pointtable[[#This Row],[activefull]],size_full,size_incremental),"")</f>
        <v/>
      </c>
      <c r="AG73" s="49"/>
      <c r="AH73" s="49"/>
      <c r="AI73" s="49"/>
      <c r="AJ73" s="50"/>
    </row>
    <row r="74" spans="2:36" x14ac:dyDescent="0.25">
      <c r="B74" s="13"/>
      <c r="C74" s="13"/>
      <c r="D74" s="13"/>
      <c r="E74" s="13"/>
      <c r="H74" s="8" t="str">
        <f t="shared" si="5"/>
        <v/>
      </c>
      <c r="I74" s="8" t="str">
        <f>IF(pointtable[[#This Row],[Nr]]="","",IF(retentionpoints+offset-pointtable[[#This Row],[Nr]]+1&gt;retentionpoints,IF(OR(I75="",pointtable[[#This Row],[needed]]="",backupmode="Forever Incremental"),"",retentionpoints&amp;" +"&amp;(offset-pointtable[[#This Row],[Nr]]+1)),retentionpoints+offset-pointtable[[#This Row],[Nr]]+1))</f>
        <v/>
      </c>
      <c r="J74" s="6" t="str">
        <f>IF(pointtable[[#This Row],[Nr]]=1,startdate,IF(pointtable[[#This Row],[Nr]]="","",IF(ROUNDDOWN(pointtable[[#This Row],[Time]],0)=ROUNDDOWN(K73,0),"",pointtable[[#This Row],[Time]])))</f>
        <v/>
      </c>
      <c r="K74" s="7" t="str">
        <f ca="1">IF(pointtable[[#This Row],[Nr]]=1,startdate,IF(H74="","",K73+(run_every/24)+MATCH(1,OFFSET(schedule[[#All],[run on]],WEEKDAY(K73+(run_every/24)),0,8-WEEKDAY(K73+(run_every/24))),0)-1))</f>
        <v/>
      </c>
      <c r="L74"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4"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4"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4" s="9" t="b">
        <f xml:space="preserve">  IF(AND(pointtable[[#This Row],[Nr]]&lt;&gt;"",pointtable[[#This Row],[Day]]&lt;&gt;"",pointtable[[#This Row],[Nr]]&lt;&gt;1,pointtable[[#This Row],[activefull]]=FALSE),
    IF(VLOOKUP(WEEKDAY(pointtable[[#This Row],[Day]]),schedule[#All],4,FALSE)*syntheticallowed,TRUE,FALSE),FALSE
)</f>
        <v>0</v>
      </c>
      <c r="P74" s="9" t="b">
        <f>IF(AND(pointtable[[#This Row],[Nr]]&lt;&gt;"",pointtable[[#This Row],[Nr]]&lt;&gt;1,backupmode="Forever Incremental",offset+1=pointtable[[#This Row],[Nr]]),TRUE,FALSE)</f>
        <v>0</v>
      </c>
      <c r="Q74" s="9" t="b">
        <f>IF(AND(pointtable[[#This Row],[Nr]]&lt;&gt;"",pointtable[[#This Row],[Nr]]&lt;&gt;1,pointtable[[#This Row],[foreverincremental]]=FALSE,pointtable[[#This Row],[activefull]]=FALSE,pointtable[[#This Row],[syntheticfull]]=FALSE,VLOOKUP(backupmode,backupmodesettings[#All],7,FALSE)),TRUE,FALSE)</f>
        <v>0</v>
      </c>
      <c r="R74" s="9" t="b">
        <f>IF(AND(pointtable[[#This Row],[Nr]]&lt;&gt;"",N75=FALSE,VLOOKUP(backupmode,backupmodesettings[#All],3,FALSE),pointtable[[#This Row],[Nr]]&lt;&gt;retentionpoints+offset),TRUE,FALSE)</f>
        <v>0</v>
      </c>
      <c r="S74" s="9" t="b">
        <f>IF(AND(pointtable[[#This Row],[Nr]]&lt;&gt;"",pointtable[[#This Row],[Nr]]&lt;&gt;1,VLOOKUP(backupmode,backupmodesettings[#All],3,FALSE)),
  IF(OR(pointtable[[#This Row],[Nr]]=retentionpoints+offset,N75),TRUE,FALSE))</f>
        <v>0</v>
      </c>
      <c r="T74" s="8" t="str">
        <f t="shared" si="4"/>
        <v/>
      </c>
      <c r="U74" s="8" t="e">
        <f ca="1">MATCH(TRUE,OFFSET(pointtable[activefull],pointtable[[#This Row],[Nr]],0,101-pointtable[[#This Row],[Nr]]),0)</f>
        <v>#VALUE!</v>
      </c>
      <c r="V74" s="8" t="e">
        <f ca="1">MATCH(TRUE,OFFSET(pointtable[syntheticfull],pointtable[[#This Row],[Nr]],0,101-pointtable[[#This Row],[Nr]]),0)</f>
        <v>#VALUE!</v>
      </c>
      <c r="W7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4" s="48"/>
      <c r="AD74" s="51" t="str">
        <f>IF(pointtable[[#This Row],[Nr]]&lt;&gt;"",IF(pointtable[[#This Row],[activefull]],size_original-8,size_original*Change_Rate),"")</f>
        <v/>
      </c>
      <c r="AE74" s="49"/>
      <c r="AF74" s="51" t="str">
        <f>IF(pointtable[[#This Row],[Nr]]&lt;&gt;"",IF(pointtable[[#This Row],[activefull]],size_full,size_incremental),"")</f>
        <v/>
      </c>
      <c r="AG74" s="49"/>
      <c r="AH74" s="49"/>
      <c r="AI74" s="49"/>
      <c r="AJ74" s="50"/>
    </row>
    <row r="75" spans="2:36" x14ac:dyDescent="0.25">
      <c r="B75" s="13"/>
      <c r="C75" s="13"/>
      <c r="D75" s="13"/>
      <c r="E75" s="13"/>
      <c r="H75" s="8" t="str">
        <f t="shared" si="5"/>
        <v/>
      </c>
      <c r="I75" s="8" t="str">
        <f>IF(pointtable[[#This Row],[Nr]]="","",IF(retentionpoints+offset-pointtable[[#This Row],[Nr]]+1&gt;retentionpoints,IF(OR(I76="",pointtable[[#This Row],[needed]]="",backupmode="Forever Incremental"),"",retentionpoints&amp;" +"&amp;(offset-pointtable[[#This Row],[Nr]]+1)),retentionpoints+offset-pointtable[[#This Row],[Nr]]+1))</f>
        <v/>
      </c>
      <c r="J75" s="6" t="str">
        <f>IF(pointtable[[#This Row],[Nr]]=1,startdate,IF(pointtable[[#This Row],[Nr]]="","",IF(ROUNDDOWN(pointtable[[#This Row],[Time]],0)=ROUNDDOWN(K74,0),"",pointtable[[#This Row],[Time]])))</f>
        <v/>
      </c>
      <c r="K75" s="7" t="str">
        <f ca="1">IF(pointtable[[#This Row],[Nr]]=1,startdate,IF(H75="","",K74+(run_every/24)+MATCH(1,OFFSET(schedule[[#All],[run on]],WEEKDAY(K74+(run_every/24)),0,8-WEEKDAY(K74+(run_every/24))),0)-1))</f>
        <v/>
      </c>
      <c r="L75"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5"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5"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5" s="9" t="b">
        <f xml:space="preserve">  IF(AND(pointtable[[#This Row],[Nr]]&lt;&gt;"",pointtable[[#This Row],[Day]]&lt;&gt;"",pointtable[[#This Row],[Nr]]&lt;&gt;1,pointtable[[#This Row],[activefull]]=FALSE),
    IF(VLOOKUP(WEEKDAY(pointtable[[#This Row],[Day]]),schedule[#All],4,FALSE)*syntheticallowed,TRUE,FALSE),FALSE
)</f>
        <v>0</v>
      </c>
      <c r="P75" s="9" t="b">
        <f>IF(AND(pointtable[[#This Row],[Nr]]&lt;&gt;"",pointtable[[#This Row],[Nr]]&lt;&gt;1,backupmode="Forever Incremental",offset+1=pointtable[[#This Row],[Nr]]),TRUE,FALSE)</f>
        <v>0</v>
      </c>
      <c r="Q75" s="9" t="b">
        <f>IF(AND(pointtable[[#This Row],[Nr]]&lt;&gt;"",pointtable[[#This Row],[Nr]]&lt;&gt;1,pointtable[[#This Row],[foreverincremental]]=FALSE,pointtable[[#This Row],[activefull]]=FALSE,pointtable[[#This Row],[syntheticfull]]=FALSE,VLOOKUP(backupmode,backupmodesettings[#All],7,FALSE)),TRUE,FALSE)</f>
        <v>0</v>
      </c>
      <c r="R75" s="9" t="b">
        <f>IF(AND(pointtable[[#This Row],[Nr]]&lt;&gt;"",N76=FALSE,VLOOKUP(backupmode,backupmodesettings[#All],3,FALSE),pointtable[[#This Row],[Nr]]&lt;&gt;retentionpoints+offset),TRUE,FALSE)</f>
        <v>0</v>
      </c>
      <c r="S75" s="9" t="b">
        <f>IF(AND(pointtable[[#This Row],[Nr]]&lt;&gt;"",pointtable[[#This Row],[Nr]]&lt;&gt;1,VLOOKUP(backupmode,backupmodesettings[#All],3,FALSE)),
  IF(OR(pointtable[[#This Row],[Nr]]=retentionpoints+offset,N76),TRUE,FALSE))</f>
        <v>0</v>
      </c>
      <c r="T75" s="8" t="str">
        <f t="shared" si="4"/>
        <v/>
      </c>
      <c r="U75" s="8" t="e">
        <f ca="1">MATCH(TRUE,OFFSET(pointtable[activefull],pointtable[[#This Row],[Nr]],0,101-pointtable[[#This Row],[Nr]]),0)</f>
        <v>#VALUE!</v>
      </c>
      <c r="V75" s="8" t="e">
        <f ca="1">MATCH(TRUE,OFFSET(pointtable[syntheticfull],pointtable[[#This Row],[Nr]],0,101-pointtable[[#This Row],[Nr]]),0)</f>
        <v>#VALUE!</v>
      </c>
      <c r="W7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5" s="48"/>
      <c r="AD75" s="51" t="str">
        <f>IF(pointtable[[#This Row],[Nr]]&lt;&gt;"",IF(pointtable[[#This Row],[activefull]],size_original-8,size_original*Change_Rate),"")</f>
        <v/>
      </c>
      <c r="AE75" s="49"/>
      <c r="AF75" s="51" t="str">
        <f>IF(pointtable[[#This Row],[Nr]]&lt;&gt;"",IF(pointtable[[#This Row],[activefull]],size_full,size_incremental),"")</f>
        <v/>
      </c>
      <c r="AG75" s="49"/>
      <c r="AH75" s="49"/>
      <c r="AI75" s="49"/>
      <c r="AJ75" s="50"/>
    </row>
    <row r="76" spans="2:36" x14ac:dyDescent="0.25">
      <c r="B76" s="13"/>
      <c r="C76" s="13"/>
      <c r="D76" s="13"/>
      <c r="E76" s="13"/>
      <c r="H76" s="8" t="str">
        <f t="shared" si="5"/>
        <v/>
      </c>
      <c r="I76" s="8" t="str">
        <f>IF(pointtable[[#This Row],[Nr]]="","",IF(retentionpoints+offset-pointtable[[#This Row],[Nr]]+1&gt;retentionpoints,IF(OR(I77="",pointtable[[#This Row],[needed]]="",backupmode="Forever Incremental"),"",retentionpoints&amp;" +"&amp;(offset-pointtable[[#This Row],[Nr]]+1)),retentionpoints+offset-pointtable[[#This Row],[Nr]]+1))</f>
        <v/>
      </c>
      <c r="J76" s="6" t="str">
        <f>IF(pointtable[[#This Row],[Nr]]=1,startdate,IF(pointtable[[#This Row],[Nr]]="","",IF(ROUNDDOWN(pointtable[[#This Row],[Time]],0)=ROUNDDOWN(K75,0),"",pointtable[[#This Row],[Time]])))</f>
        <v/>
      </c>
      <c r="K76" s="7" t="str">
        <f ca="1">IF(pointtable[[#This Row],[Nr]]=1,startdate,IF(H76="","",K75+(run_every/24)+MATCH(1,OFFSET(schedule[[#All],[run on]],WEEKDAY(K75+(run_every/24)),0,8-WEEKDAY(K75+(run_every/24))),0)-1))</f>
        <v/>
      </c>
      <c r="L76"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6"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6"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6" s="9" t="b">
        <f xml:space="preserve">  IF(AND(pointtable[[#This Row],[Nr]]&lt;&gt;"",pointtable[[#This Row],[Day]]&lt;&gt;"",pointtable[[#This Row],[Nr]]&lt;&gt;1,pointtable[[#This Row],[activefull]]=FALSE),
    IF(VLOOKUP(WEEKDAY(pointtable[[#This Row],[Day]]),schedule[#All],4,FALSE)*syntheticallowed,TRUE,FALSE),FALSE
)</f>
        <v>0</v>
      </c>
      <c r="P76" s="9" t="b">
        <f>IF(AND(pointtable[[#This Row],[Nr]]&lt;&gt;"",pointtable[[#This Row],[Nr]]&lt;&gt;1,backupmode="Forever Incremental",offset+1=pointtable[[#This Row],[Nr]]),TRUE,FALSE)</f>
        <v>0</v>
      </c>
      <c r="Q76" s="9" t="b">
        <f>IF(AND(pointtable[[#This Row],[Nr]]&lt;&gt;"",pointtable[[#This Row],[Nr]]&lt;&gt;1,pointtable[[#This Row],[foreverincremental]]=FALSE,pointtable[[#This Row],[activefull]]=FALSE,pointtable[[#This Row],[syntheticfull]]=FALSE,VLOOKUP(backupmode,backupmodesettings[#All],7,FALSE)),TRUE,FALSE)</f>
        <v>0</v>
      </c>
      <c r="R76" s="9" t="b">
        <f>IF(AND(pointtable[[#This Row],[Nr]]&lt;&gt;"",N77=FALSE,VLOOKUP(backupmode,backupmodesettings[#All],3,FALSE),pointtable[[#This Row],[Nr]]&lt;&gt;retentionpoints+offset),TRUE,FALSE)</f>
        <v>0</v>
      </c>
      <c r="S76" s="9" t="b">
        <f>IF(AND(pointtable[[#This Row],[Nr]]&lt;&gt;"",pointtable[[#This Row],[Nr]]&lt;&gt;1,VLOOKUP(backupmode,backupmodesettings[#All],3,FALSE)),
  IF(OR(pointtable[[#This Row],[Nr]]=retentionpoints+offset,N77),TRUE,FALSE))</f>
        <v>0</v>
      </c>
      <c r="T76" s="8" t="str">
        <f t="shared" si="4"/>
        <v/>
      </c>
      <c r="U76" s="8" t="e">
        <f ca="1">MATCH(TRUE,OFFSET(pointtable[activefull],pointtable[[#This Row],[Nr]],0,101-pointtable[[#This Row],[Nr]]),0)</f>
        <v>#VALUE!</v>
      </c>
      <c r="V76" s="8" t="e">
        <f ca="1">MATCH(TRUE,OFFSET(pointtable[syntheticfull],pointtable[[#This Row],[Nr]],0,101-pointtable[[#This Row],[Nr]]),0)</f>
        <v>#VALUE!</v>
      </c>
      <c r="W7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6" s="48"/>
      <c r="AD76" s="51" t="str">
        <f>IF(pointtable[[#This Row],[Nr]]&lt;&gt;"",IF(pointtable[[#This Row],[activefull]],size_original-8,size_original*Change_Rate),"")</f>
        <v/>
      </c>
      <c r="AE76" s="49"/>
      <c r="AF76" s="51" t="str">
        <f>IF(pointtable[[#This Row],[Nr]]&lt;&gt;"",IF(pointtable[[#This Row],[activefull]],size_full,size_incremental),"")</f>
        <v/>
      </c>
      <c r="AG76" s="49"/>
      <c r="AH76" s="49"/>
      <c r="AI76" s="49"/>
      <c r="AJ76" s="50"/>
    </row>
    <row r="77" spans="2:36" x14ac:dyDescent="0.25">
      <c r="B77" s="13"/>
      <c r="C77" s="13"/>
      <c r="D77" s="13"/>
      <c r="E77" s="13"/>
      <c r="H77" s="8" t="str">
        <f t="shared" si="5"/>
        <v/>
      </c>
      <c r="I77" s="8" t="str">
        <f>IF(pointtable[[#This Row],[Nr]]="","",IF(retentionpoints+offset-pointtable[[#This Row],[Nr]]+1&gt;retentionpoints,IF(OR(I78="",pointtable[[#This Row],[needed]]="",backupmode="Forever Incremental"),"",retentionpoints&amp;" +"&amp;(offset-pointtable[[#This Row],[Nr]]+1)),retentionpoints+offset-pointtable[[#This Row],[Nr]]+1))</f>
        <v/>
      </c>
      <c r="J77" s="6" t="str">
        <f>IF(pointtable[[#This Row],[Nr]]=1,startdate,IF(pointtable[[#This Row],[Nr]]="","",IF(ROUNDDOWN(pointtable[[#This Row],[Time]],0)=ROUNDDOWN(K76,0),"",pointtable[[#This Row],[Time]])))</f>
        <v/>
      </c>
      <c r="K77" s="7" t="str">
        <f ca="1">IF(pointtable[[#This Row],[Nr]]=1,startdate,IF(H77="","",K76+(run_every/24)+MATCH(1,OFFSET(schedule[[#All],[run on]],WEEKDAY(K76+(run_every/24)),0,8-WEEKDAY(K76+(run_every/24))),0)-1))</f>
        <v/>
      </c>
      <c r="L77"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7"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7"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7" s="9" t="b">
        <f xml:space="preserve">  IF(AND(pointtable[[#This Row],[Nr]]&lt;&gt;"",pointtable[[#This Row],[Day]]&lt;&gt;"",pointtable[[#This Row],[Nr]]&lt;&gt;1,pointtable[[#This Row],[activefull]]=FALSE),
    IF(VLOOKUP(WEEKDAY(pointtable[[#This Row],[Day]]),schedule[#All],4,FALSE)*syntheticallowed,TRUE,FALSE),FALSE
)</f>
        <v>0</v>
      </c>
      <c r="P77" s="9" t="b">
        <f>IF(AND(pointtable[[#This Row],[Nr]]&lt;&gt;"",pointtable[[#This Row],[Nr]]&lt;&gt;1,backupmode="Forever Incremental",offset+1=pointtable[[#This Row],[Nr]]),TRUE,FALSE)</f>
        <v>0</v>
      </c>
      <c r="Q77" s="9" t="b">
        <f>IF(AND(pointtable[[#This Row],[Nr]]&lt;&gt;"",pointtable[[#This Row],[Nr]]&lt;&gt;1,pointtable[[#This Row],[foreverincremental]]=FALSE,pointtable[[#This Row],[activefull]]=FALSE,pointtable[[#This Row],[syntheticfull]]=FALSE,VLOOKUP(backupmode,backupmodesettings[#All],7,FALSE)),TRUE,FALSE)</f>
        <v>0</v>
      </c>
      <c r="R77" s="9" t="b">
        <f>IF(AND(pointtable[[#This Row],[Nr]]&lt;&gt;"",N78=FALSE,VLOOKUP(backupmode,backupmodesettings[#All],3,FALSE),pointtable[[#This Row],[Nr]]&lt;&gt;retentionpoints+offset),TRUE,FALSE)</f>
        <v>0</v>
      </c>
      <c r="S77" s="9" t="b">
        <f>IF(AND(pointtable[[#This Row],[Nr]]&lt;&gt;"",pointtable[[#This Row],[Nr]]&lt;&gt;1,VLOOKUP(backupmode,backupmodesettings[#All],3,FALSE)),
  IF(OR(pointtable[[#This Row],[Nr]]=retentionpoints+offset,N78),TRUE,FALSE))</f>
        <v>0</v>
      </c>
      <c r="T77" s="8" t="str">
        <f t="shared" si="4"/>
        <v/>
      </c>
      <c r="U77" s="8" t="e">
        <f ca="1">MATCH(TRUE,OFFSET(pointtable[activefull],pointtable[[#This Row],[Nr]],0,101-pointtable[[#This Row],[Nr]]),0)</f>
        <v>#VALUE!</v>
      </c>
      <c r="V77" s="8" t="e">
        <f ca="1">MATCH(TRUE,OFFSET(pointtable[syntheticfull],pointtable[[#This Row],[Nr]],0,101-pointtable[[#This Row],[Nr]]),0)</f>
        <v>#VALUE!</v>
      </c>
      <c r="W7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7" s="48"/>
      <c r="AD77" s="51" t="str">
        <f>IF(pointtable[[#This Row],[Nr]]&lt;&gt;"",IF(pointtable[[#This Row],[activefull]],size_original-8,size_original*Change_Rate),"")</f>
        <v/>
      </c>
      <c r="AE77" s="49"/>
      <c r="AF77" s="51" t="str">
        <f>IF(pointtable[[#This Row],[Nr]]&lt;&gt;"",IF(pointtable[[#This Row],[activefull]],size_full,size_incremental),"")</f>
        <v/>
      </c>
      <c r="AG77" s="49"/>
      <c r="AH77" s="49"/>
      <c r="AI77" s="49"/>
      <c r="AJ77" s="50"/>
    </row>
    <row r="78" spans="2:36" x14ac:dyDescent="0.25">
      <c r="B78" s="13"/>
      <c r="C78" s="13"/>
      <c r="D78" s="13"/>
      <c r="E78" s="13"/>
      <c r="H78" s="8" t="str">
        <f t="shared" si="5"/>
        <v/>
      </c>
      <c r="I78" s="8" t="str">
        <f>IF(pointtable[[#This Row],[Nr]]="","",IF(retentionpoints+offset-pointtable[[#This Row],[Nr]]+1&gt;retentionpoints,IF(OR(I79="",pointtable[[#This Row],[needed]]="",backupmode="Forever Incremental"),"",retentionpoints&amp;" +"&amp;(offset-pointtable[[#This Row],[Nr]]+1)),retentionpoints+offset-pointtable[[#This Row],[Nr]]+1))</f>
        <v/>
      </c>
      <c r="J78" s="6" t="str">
        <f>IF(pointtable[[#This Row],[Nr]]=1,startdate,IF(pointtable[[#This Row],[Nr]]="","",IF(ROUNDDOWN(pointtable[[#This Row],[Time]],0)=ROUNDDOWN(K77,0),"",pointtable[[#This Row],[Time]])))</f>
        <v/>
      </c>
      <c r="K78" s="7" t="str">
        <f ca="1">IF(pointtable[[#This Row],[Nr]]=1,startdate,IF(H78="","",K77+(run_every/24)+MATCH(1,OFFSET(schedule[[#All],[run on]],WEEKDAY(K77+(run_every/24)),0,8-WEEKDAY(K77+(run_every/24))),0)-1))</f>
        <v/>
      </c>
      <c r="L78"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8"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8"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8" s="9" t="b">
        <f xml:space="preserve">  IF(AND(pointtable[[#This Row],[Nr]]&lt;&gt;"",pointtable[[#This Row],[Day]]&lt;&gt;"",pointtable[[#This Row],[Nr]]&lt;&gt;1,pointtable[[#This Row],[activefull]]=FALSE),
    IF(VLOOKUP(WEEKDAY(pointtable[[#This Row],[Day]]),schedule[#All],4,FALSE)*syntheticallowed,TRUE,FALSE),FALSE
)</f>
        <v>0</v>
      </c>
      <c r="P78" s="9" t="b">
        <f>IF(AND(pointtable[[#This Row],[Nr]]&lt;&gt;"",pointtable[[#This Row],[Nr]]&lt;&gt;1,backupmode="Forever Incremental",offset+1=pointtable[[#This Row],[Nr]]),TRUE,FALSE)</f>
        <v>0</v>
      </c>
      <c r="Q78" s="9" t="b">
        <f>IF(AND(pointtable[[#This Row],[Nr]]&lt;&gt;"",pointtable[[#This Row],[Nr]]&lt;&gt;1,pointtable[[#This Row],[foreverincremental]]=FALSE,pointtable[[#This Row],[activefull]]=FALSE,pointtable[[#This Row],[syntheticfull]]=FALSE,VLOOKUP(backupmode,backupmodesettings[#All],7,FALSE)),TRUE,FALSE)</f>
        <v>0</v>
      </c>
      <c r="R78" s="9" t="b">
        <f>IF(AND(pointtable[[#This Row],[Nr]]&lt;&gt;"",N79=FALSE,VLOOKUP(backupmode,backupmodesettings[#All],3,FALSE),pointtable[[#This Row],[Nr]]&lt;&gt;retentionpoints+offset),TRUE,FALSE)</f>
        <v>0</v>
      </c>
      <c r="S78" s="9" t="b">
        <f>IF(AND(pointtable[[#This Row],[Nr]]&lt;&gt;"",pointtable[[#This Row],[Nr]]&lt;&gt;1,VLOOKUP(backupmode,backupmodesettings[#All],3,FALSE)),
  IF(OR(pointtable[[#This Row],[Nr]]=retentionpoints+offset,N79),TRUE,FALSE))</f>
        <v>0</v>
      </c>
      <c r="T78" s="8" t="str">
        <f t="shared" si="4"/>
        <v/>
      </c>
      <c r="U78" s="8" t="e">
        <f ca="1">MATCH(TRUE,OFFSET(pointtable[activefull],pointtable[[#This Row],[Nr]],0,101-pointtable[[#This Row],[Nr]]),0)</f>
        <v>#VALUE!</v>
      </c>
      <c r="V78" s="8" t="e">
        <f ca="1">MATCH(TRUE,OFFSET(pointtable[syntheticfull],pointtable[[#This Row],[Nr]],0,101-pointtable[[#This Row],[Nr]]),0)</f>
        <v>#VALUE!</v>
      </c>
      <c r="W7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8" s="48"/>
      <c r="AD78" s="51" t="str">
        <f>IF(pointtable[[#This Row],[Nr]]&lt;&gt;"",IF(pointtable[[#This Row],[activefull]],size_original-8,size_original*Change_Rate),"")</f>
        <v/>
      </c>
      <c r="AE78" s="49"/>
      <c r="AF78" s="51" t="str">
        <f>IF(pointtable[[#This Row],[Nr]]&lt;&gt;"",IF(pointtable[[#This Row],[activefull]],size_full,size_incremental),"")</f>
        <v/>
      </c>
      <c r="AG78" s="49"/>
      <c r="AH78" s="49"/>
      <c r="AI78" s="49"/>
      <c r="AJ78" s="50"/>
    </row>
    <row r="79" spans="2:36" x14ac:dyDescent="0.25">
      <c r="B79" s="13"/>
      <c r="C79" s="13"/>
      <c r="D79" s="13"/>
      <c r="E79" s="13"/>
      <c r="H79" s="8" t="str">
        <f t="shared" si="5"/>
        <v/>
      </c>
      <c r="I79" s="8" t="str">
        <f>IF(pointtable[[#This Row],[Nr]]="","",IF(retentionpoints+offset-pointtable[[#This Row],[Nr]]+1&gt;retentionpoints,IF(OR(I80="",pointtable[[#This Row],[needed]]="",backupmode="Forever Incremental"),"",retentionpoints&amp;" +"&amp;(offset-pointtable[[#This Row],[Nr]]+1)),retentionpoints+offset-pointtable[[#This Row],[Nr]]+1))</f>
        <v/>
      </c>
      <c r="J79" s="6" t="str">
        <f>IF(pointtable[[#This Row],[Nr]]=1,startdate,IF(pointtable[[#This Row],[Nr]]="","",IF(ROUNDDOWN(pointtable[[#This Row],[Time]],0)=ROUNDDOWN(K78,0),"",pointtable[[#This Row],[Time]])))</f>
        <v/>
      </c>
      <c r="K79" s="7" t="str">
        <f ca="1">IF(pointtable[[#This Row],[Nr]]=1,startdate,IF(H79="","",K78+(run_every/24)+MATCH(1,OFFSET(schedule[[#All],[run on]],WEEKDAY(K78+(run_every/24)),0,8-WEEKDAY(K78+(run_every/24))),0)-1))</f>
        <v/>
      </c>
      <c r="L79"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79"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79"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79" s="9" t="b">
        <f xml:space="preserve">  IF(AND(pointtable[[#This Row],[Nr]]&lt;&gt;"",pointtable[[#This Row],[Day]]&lt;&gt;"",pointtable[[#This Row],[Nr]]&lt;&gt;1,pointtable[[#This Row],[activefull]]=FALSE),
    IF(VLOOKUP(WEEKDAY(pointtable[[#This Row],[Day]]),schedule[#All],4,FALSE)*syntheticallowed,TRUE,FALSE),FALSE
)</f>
        <v>0</v>
      </c>
      <c r="P79" s="9" t="b">
        <f>IF(AND(pointtable[[#This Row],[Nr]]&lt;&gt;"",pointtable[[#This Row],[Nr]]&lt;&gt;1,backupmode="Forever Incremental",offset+1=pointtable[[#This Row],[Nr]]),TRUE,FALSE)</f>
        <v>0</v>
      </c>
      <c r="Q79" s="9" t="b">
        <f>IF(AND(pointtable[[#This Row],[Nr]]&lt;&gt;"",pointtable[[#This Row],[Nr]]&lt;&gt;1,pointtable[[#This Row],[foreverincremental]]=FALSE,pointtable[[#This Row],[activefull]]=FALSE,pointtable[[#This Row],[syntheticfull]]=FALSE,VLOOKUP(backupmode,backupmodesettings[#All],7,FALSE)),TRUE,FALSE)</f>
        <v>0</v>
      </c>
      <c r="R79" s="9" t="b">
        <f>IF(AND(pointtable[[#This Row],[Nr]]&lt;&gt;"",N80=FALSE,VLOOKUP(backupmode,backupmodesettings[#All],3,FALSE),pointtable[[#This Row],[Nr]]&lt;&gt;retentionpoints+offset),TRUE,FALSE)</f>
        <v>0</v>
      </c>
      <c r="S79" s="9" t="b">
        <f>IF(AND(pointtable[[#This Row],[Nr]]&lt;&gt;"",pointtable[[#This Row],[Nr]]&lt;&gt;1,VLOOKUP(backupmode,backupmodesettings[#All],3,FALSE)),
  IF(OR(pointtable[[#This Row],[Nr]]=retentionpoints+offset,N80),TRUE,FALSE))</f>
        <v>0</v>
      </c>
      <c r="T79" s="8" t="str">
        <f t="shared" si="4"/>
        <v/>
      </c>
      <c r="U79" s="8" t="e">
        <f ca="1">MATCH(TRUE,OFFSET(pointtable[activefull],pointtable[[#This Row],[Nr]],0,101-pointtable[[#This Row],[Nr]]),0)</f>
        <v>#VALUE!</v>
      </c>
      <c r="V79" s="8" t="e">
        <f ca="1">MATCH(TRUE,OFFSET(pointtable[syntheticfull],pointtable[[#This Row],[Nr]],0,101-pointtable[[#This Row],[Nr]]),0)</f>
        <v>#VALUE!</v>
      </c>
      <c r="W7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79" s="48"/>
      <c r="AD79" s="51" t="str">
        <f>IF(pointtable[[#This Row],[Nr]]&lt;&gt;"",IF(pointtable[[#This Row],[activefull]],size_original-8,size_original*Change_Rate),"")</f>
        <v/>
      </c>
      <c r="AE79" s="49"/>
      <c r="AF79" s="51" t="str">
        <f>IF(pointtable[[#This Row],[Nr]]&lt;&gt;"",IF(pointtable[[#This Row],[activefull]],size_full,size_incremental),"")</f>
        <v/>
      </c>
      <c r="AG79" s="49"/>
      <c r="AH79" s="49"/>
      <c r="AI79" s="49"/>
      <c r="AJ79" s="50"/>
    </row>
    <row r="80" spans="2:36" x14ac:dyDescent="0.25">
      <c r="B80" s="13"/>
      <c r="C80" s="13"/>
      <c r="D80" s="13"/>
      <c r="E80" s="13"/>
      <c r="H80" s="8" t="str">
        <f t="shared" si="5"/>
        <v/>
      </c>
      <c r="I80" s="8" t="str">
        <f>IF(pointtable[[#This Row],[Nr]]="","",IF(retentionpoints+offset-pointtable[[#This Row],[Nr]]+1&gt;retentionpoints,IF(OR(I81="",pointtable[[#This Row],[needed]]="",backupmode="Forever Incremental"),"",retentionpoints&amp;" +"&amp;(offset-pointtable[[#This Row],[Nr]]+1)),retentionpoints+offset-pointtable[[#This Row],[Nr]]+1))</f>
        <v/>
      </c>
      <c r="J80" s="6" t="str">
        <f>IF(pointtable[[#This Row],[Nr]]=1,startdate,IF(pointtable[[#This Row],[Nr]]="","",IF(ROUNDDOWN(pointtable[[#This Row],[Time]],0)=ROUNDDOWN(K79,0),"",pointtable[[#This Row],[Time]])))</f>
        <v/>
      </c>
      <c r="K80" s="7" t="str">
        <f ca="1">IF(pointtable[[#This Row],[Nr]]=1,startdate,IF(H80="","",K79+(run_every/24)+MATCH(1,OFFSET(schedule[[#All],[run on]],WEEKDAY(K79+(run_every/24)),0,8-WEEKDAY(K79+(run_every/24))),0)-1))</f>
        <v/>
      </c>
      <c r="L80"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0"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0"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0" s="9" t="b">
        <f xml:space="preserve">  IF(AND(pointtable[[#This Row],[Nr]]&lt;&gt;"",pointtable[[#This Row],[Day]]&lt;&gt;"",pointtable[[#This Row],[Nr]]&lt;&gt;1,pointtable[[#This Row],[activefull]]=FALSE),
    IF(VLOOKUP(WEEKDAY(pointtable[[#This Row],[Day]]),schedule[#All],4,FALSE)*syntheticallowed,TRUE,FALSE),FALSE
)</f>
        <v>0</v>
      </c>
      <c r="P80" s="9" t="b">
        <f>IF(AND(pointtable[[#This Row],[Nr]]&lt;&gt;"",pointtable[[#This Row],[Nr]]&lt;&gt;1,backupmode="Forever Incremental",offset+1=pointtable[[#This Row],[Nr]]),TRUE,FALSE)</f>
        <v>0</v>
      </c>
      <c r="Q80" s="9" t="b">
        <f>IF(AND(pointtable[[#This Row],[Nr]]&lt;&gt;"",pointtable[[#This Row],[Nr]]&lt;&gt;1,pointtable[[#This Row],[foreverincremental]]=FALSE,pointtable[[#This Row],[activefull]]=FALSE,pointtable[[#This Row],[syntheticfull]]=FALSE,VLOOKUP(backupmode,backupmodesettings[#All],7,FALSE)),TRUE,FALSE)</f>
        <v>0</v>
      </c>
      <c r="R80" s="9" t="b">
        <f>IF(AND(pointtable[[#This Row],[Nr]]&lt;&gt;"",N81=FALSE,VLOOKUP(backupmode,backupmodesettings[#All],3,FALSE),pointtable[[#This Row],[Nr]]&lt;&gt;retentionpoints+offset),TRUE,FALSE)</f>
        <v>0</v>
      </c>
      <c r="S80" s="9" t="b">
        <f>IF(AND(pointtable[[#This Row],[Nr]]&lt;&gt;"",pointtable[[#This Row],[Nr]]&lt;&gt;1,VLOOKUP(backupmode,backupmodesettings[#All],3,FALSE)),
  IF(OR(pointtable[[#This Row],[Nr]]=retentionpoints+offset,N81),TRUE,FALSE))</f>
        <v>0</v>
      </c>
      <c r="T80" s="8" t="str">
        <f t="shared" si="4"/>
        <v/>
      </c>
      <c r="U80" s="8" t="e">
        <f ca="1">MATCH(TRUE,OFFSET(pointtable[activefull],pointtable[[#This Row],[Nr]],0,101-pointtable[[#This Row],[Nr]]),0)</f>
        <v>#VALUE!</v>
      </c>
      <c r="V80" s="8" t="e">
        <f ca="1">MATCH(TRUE,OFFSET(pointtable[syntheticfull],pointtable[[#This Row],[Nr]],0,101-pointtable[[#This Row],[Nr]]),0)</f>
        <v>#VALUE!</v>
      </c>
      <c r="W8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0" s="48"/>
      <c r="AD80" s="51" t="str">
        <f>IF(pointtable[[#This Row],[Nr]]&lt;&gt;"",IF(pointtable[[#This Row],[activefull]],size_original-8,size_original*Change_Rate),"")</f>
        <v/>
      </c>
      <c r="AE80" s="49"/>
      <c r="AF80" s="51" t="str">
        <f>IF(pointtable[[#This Row],[Nr]]&lt;&gt;"",IF(pointtable[[#This Row],[activefull]],size_full,size_incremental),"")</f>
        <v/>
      </c>
      <c r="AG80" s="49"/>
      <c r="AH80" s="49"/>
      <c r="AI80" s="49"/>
      <c r="AJ80" s="50"/>
    </row>
    <row r="81" spans="2:36" x14ac:dyDescent="0.25">
      <c r="B81" s="13"/>
      <c r="C81" s="13"/>
      <c r="D81" s="13"/>
      <c r="E81" s="13"/>
      <c r="H81" s="8" t="str">
        <f t="shared" si="5"/>
        <v/>
      </c>
      <c r="I81" s="8" t="str">
        <f>IF(pointtable[[#This Row],[Nr]]="","",IF(retentionpoints+offset-pointtable[[#This Row],[Nr]]+1&gt;retentionpoints,IF(OR(I82="",pointtable[[#This Row],[needed]]="",backupmode="Forever Incremental"),"",retentionpoints&amp;" +"&amp;(offset-pointtable[[#This Row],[Nr]]+1)),retentionpoints+offset-pointtable[[#This Row],[Nr]]+1))</f>
        <v/>
      </c>
      <c r="J81" s="6" t="str">
        <f>IF(pointtable[[#This Row],[Nr]]=1,startdate,IF(pointtable[[#This Row],[Nr]]="","",IF(ROUNDDOWN(pointtable[[#This Row],[Time]],0)=ROUNDDOWN(K80,0),"",pointtable[[#This Row],[Time]])))</f>
        <v/>
      </c>
      <c r="K81" s="7" t="str">
        <f ca="1">IF(pointtable[[#This Row],[Nr]]=1,startdate,IF(H81="","",K80+(run_every/24)+MATCH(1,OFFSET(schedule[[#All],[run on]],WEEKDAY(K80+(run_every/24)),0,8-WEEKDAY(K80+(run_every/24))),0)-1))</f>
        <v/>
      </c>
      <c r="L81"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1"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1"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1" s="9" t="b">
        <f xml:space="preserve">  IF(AND(pointtable[[#This Row],[Nr]]&lt;&gt;"",pointtable[[#This Row],[Day]]&lt;&gt;"",pointtable[[#This Row],[Nr]]&lt;&gt;1,pointtable[[#This Row],[activefull]]=FALSE),
    IF(VLOOKUP(WEEKDAY(pointtable[[#This Row],[Day]]),schedule[#All],4,FALSE)*syntheticallowed,TRUE,FALSE),FALSE
)</f>
        <v>0</v>
      </c>
      <c r="P81" s="9" t="b">
        <f>IF(AND(pointtable[[#This Row],[Nr]]&lt;&gt;"",pointtable[[#This Row],[Nr]]&lt;&gt;1,backupmode="Forever Incremental",offset+1=pointtable[[#This Row],[Nr]]),TRUE,FALSE)</f>
        <v>0</v>
      </c>
      <c r="Q81" s="9" t="b">
        <f>IF(AND(pointtable[[#This Row],[Nr]]&lt;&gt;"",pointtable[[#This Row],[Nr]]&lt;&gt;1,pointtable[[#This Row],[foreverincremental]]=FALSE,pointtable[[#This Row],[activefull]]=FALSE,pointtable[[#This Row],[syntheticfull]]=FALSE,VLOOKUP(backupmode,backupmodesettings[#All],7,FALSE)),TRUE,FALSE)</f>
        <v>0</v>
      </c>
      <c r="R81" s="9" t="b">
        <f>IF(AND(pointtable[[#This Row],[Nr]]&lt;&gt;"",N82=FALSE,VLOOKUP(backupmode,backupmodesettings[#All],3,FALSE),pointtable[[#This Row],[Nr]]&lt;&gt;retentionpoints+offset),TRUE,FALSE)</f>
        <v>0</v>
      </c>
      <c r="S81" s="9" t="b">
        <f>IF(AND(pointtable[[#This Row],[Nr]]&lt;&gt;"",pointtable[[#This Row],[Nr]]&lt;&gt;1,VLOOKUP(backupmode,backupmodesettings[#All],3,FALSE)),
  IF(OR(pointtable[[#This Row],[Nr]]=retentionpoints+offset,N82),TRUE,FALSE))</f>
        <v>0</v>
      </c>
      <c r="T81" s="8" t="str">
        <f t="shared" si="4"/>
        <v/>
      </c>
      <c r="U81" s="8" t="e">
        <f ca="1">MATCH(TRUE,OFFSET(pointtable[activefull],pointtable[[#This Row],[Nr]],0,101-pointtable[[#This Row],[Nr]]),0)</f>
        <v>#VALUE!</v>
      </c>
      <c r="V81" s="8" t="e">
        <f ca="1">MATCH(TRUE,OFFSET(pointtable[syntheticfull],pointtable[[#This Row],[Nr]],0,101-pointtable[[#This Row],[Nr]]),0)</f>
        <v>#VALUE!</v>
      </c>
      <c r="W8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1" s="48"/>
      <c r="AD81" s="51" t="str">
        <f>IF(pointtable[[#This Row],[Nr]]&lt;&gt;"",IF(pointtable[[#This Row],[activefull]],size_original-8,size_original*Change_Rate),"")</f>
        <v/>
      </c>
      <c r="AE81" s="49"/>
      <c r="AF81" s="51" t="str">
        <f>IF(pointtable[[#This Row],[Nr]]&lt;&gt;"",IF(pointtable[[#This Row],[activefull]],size_full,size_incremental),"")</f>
        <v/>
      </c>
      <c r="AG81" s="49"/>
      <c r="AH81" s="49"/>
      <c r="AI81" s="49"/>
      <c r="AJ81" s="50"/>
    </row>
    <row r="82" spans="2:36" x14ac:dyDescent="0.25">
      <c r="B82" s="13"/>
      <c r="C82" s="13"/>
      <c r="D82" s="13"/>
      <c r="E82" s="13"/>
      <c r="H82" s="8" t="str">
        <f t="shared" si="5"/>
        <v/>
      </c>
      <c r="I82" s="8" t="str">
        <f>IF(pointtable[[#This Row],[Nr]]="","",IF(retentionpoints+offset-pointtable[[#This Row],[Nr]]+1&gt;retentionpoints,IF(OR(I83="",pointtable[[#This Row],[needed]]="",backupmode="Forever Incremental"),"",retentionpoints&amp;" +"&amp;(offset-pointtable[[#This Row],[Nr]]+1)),retentionpoints+offset-pointtable[[#This Row],[Nr]]+1))</f>
        <v/>
      </c>
      <c r="J82" s="6" t="str">
        <f>IF(pointtable[[#This Row],[Nr]]=1,startdate,IF(pointtable[[#This Row],[Nr]]="","",IF(ROUNDDOWN(pointtable[[#This Row],[Time]],0)=ROUNDDOWN(K81,0),"",pointtable[[#This Row],[Time]])))</f>
        <v/>
      </c>
      <c r="K82" s="7" t="str">
        <f ca="1">IF(pointtable[[#This Row],[Nr]]=1,startdate,IF(H82="","",K81+(run_every/24)+MATCH(1,OFFSET(schedule[[#All],[run on]],WEEKDAY(K81+(run_every/24)),0,8-WEEKDAY(K81+(run_every/24))),0)-1))</f>
        <v/>
      </c>
      <c r="L82"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2"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2"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2" s="9" t="b">
        <f xml:space="preserve">  IF(AND(pointtable[[#This Row],[Nr]]&lt;&gt;"",pointtable[[#This Row],[Day]]&lt;&gt;"",pointtable[[#This Row],[Nr]]&lt;&gt;1,pointtable[[#This Row],[activefull]]=FALSE),
    IF(VLOOKUP(WEEKDAY(pointtable[[#This Row],[Day]]),schedule[#All],4,FALSE)*syntheticallowed,TRUE,FALSE),FALSE
)</f>
        <v>0</v>
      </c>
      <c r="P82" s="9" t="b">
        <f>IF(AND(pointtable[[#This Row],[Nr]]&lt;&gt;"",pointtable[[#This Row],[Nr]]&lt;&gt;1,backupmode="Forever Incremental",offset+1=pointtable[[#This Row],[Nr]]),TRUE,FALSE)</f>
        <v>0</v>
      </c>
      <c r="Q82" s="9" t="b">
        <f>IF(AND(pointtable[[#This Row],[Nr]]&lt;&gt;"",pointtable[[#This Row],[Nr]]&lt;&gt;1,pointtable[[#This Row],[foreverincremental]]=FALSE,pointtable[[#This Row],[activefull]]=FALSE,pointtable[[#This Row],[syntheticfull]]=FALSE,VLOOKUP(backupmode,backupmodesettings[#All],7,FALSE)),TRUE,FALSE)</f>
        <v>0</v>
      </c>
      <c r="R82" s="9" t="b">
        <f>IF(AND(pointtable[[#This Row],[Nr]]&lt;&gt;"",N83=FALSE,VLOOKUP(backupmode,backupmodesettings[#All],3,FALSE),pointtable[[#This Row],[Nr]]&lt;&gt;retentionpoints+offset),TRUE,FALSE)</f>
        <v>0</v>
      </c>
      <c r="S82" s="9" t="b">
        <f>IF(AND(pointtable[[#This Row],[Nr]]&lt;&gt;"",pointtable[[#This Row],[Nr]]&lt;&gt;1,VLOOKUP(backupmode,backupmodesettings[#All],3,FALSE)),
  IF(OR(pointtable[[#This Row],[Nr]]=retentionpoints+offset,N83),TRUE,FALSE))</f>
        <v>0</v>
      </c>
      <c r="T82" s="8" t="str">
        <f t="shared" si="4"/>
        <v/>
      </c>
      <c r="U82" s="8" t="e">
        <f ca="1">MATCH(TRUE,OFFSET(pointtable[activefull],pointtable[[#This Row],[Nr]],0,101-pointtable[[#This Row],[Nr]]),0)</f>
        <v>#VALUE!</v>
      </c>
      <c r="V82" s="8" t="e">
        <f ca="1">MATCH(TRUE,OFFSET(pointtable[syntheticfull],pointtable[[#This Row],[Nr]],0,101-pointtable[[#This Row],[Nr]]),0)</f>
        <v>#VALUE!</v>
      </c>
      <c r="W8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2" s="48"/>
      <c r="AD82" s="51" t="str">
        <f>IF(pointtable[[#This Row],[Nr]]&lt;&gt;"",IF(pointtable[[#This Row],[activefull]],size_original-8,size_original*Change_Rate),"")</f>
        <v/>
      </c>
      <c r="AE82" s="49"/>
      <c r="AF82" s="51" t="str">
        <f>IF(pointtable[[#This Row],[Nr]]&lt;&gt;"",IF(pointtable[[#This Row],[activefull]],size_full,size_incremental),"")</f>
        <v/>
      </c>
      <c r="AG82" s="49"/>
      <c r="AH82" s="49"/>
      <c r="AI82" s="49"/>
      <c r="AJ82" s="50"/>
    </row>
    <row r="83" spans="2:36" x14ac:dyDescent="0.25">
      <c r="B83" s="13"/>
      <c r="C83" s="13"/>
      <c r="D83" s="13"/>
      <c r="E83" s="13"/>
      <c r="H83" s="8" t="str">
        <f t="shared" si="5"/>
        <v/>
      </c>
      <c r="I83" s="8" t="str">
        <f>IF(pointtable[[#This Row],[Nr]]="","",IF(retentionpoints+offset-pointtable[[#This Row],[Nr]]+1&gt;retentionpoints,IF(OR(I84="",pointtable[[#This Row],[needed]]="",backupmode="Forever Incremental"),"",retentionpoints&amp;" +"&amp;(offset-pointtable[[#This Row],[Nr]]+1)),retentionpoints+offset-pointtable[[#This Row],[Nr]]+1))</f>
        <v/>
      </c>
      <c r="J83" s="6" t="str">
        <f>IF(pointtable[[#This Row],[Nr]]=1,startdate,IF(pointtable[[#This Row],[Nr]]="","",IF(ROUNDDOWN(pointtable[[#This Row],[Time]],0)=ROUNDDOWN(K82,0),"",pointtable[[#This Row],[Time]])))</f>
        <v/>
      </c>
      <c r="K83" s="7" t="str">
        <f ca="1">IF(pointtable[[#This Row],[Nr]]=1,startdate,IF(H83="","",K82+(run_every/24)+MATCH(1,OFFSET(schedule[[#All],[run on]],WEEKDAY(K82+(run_every/24)),0,8-WEEKDAY(K82+(run_every/24))),0)-1))</f>
        <v/>
      </c>
      <c r="L83"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3"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3"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3" s="9" t="b">
        <f xml:space="preserve">  IF(AND(pointtable[[#This Row],[Nr]]&lt;&gt;"",pointtable[[#This Row],[Day]]&lt;&gt;"",pointtable[[#This Row],[Nr]]&lt;&gt;1,pointtable[[#This Row],[activefull]]=FALSE),
    IF(VLOOKUP(WEEKDAY(pointtable[[#This Row],[Day]]),schedule[#All],4,FALSE)*syntheticallowed,TRUE,FALSE),FALSE
)</f>
        <v>0</v>
      </c>
      <c r="P83" s="9" t="b">
        <f>IF(AND(pointtable[[#This Row],[Nr]]&lt;&gt;"",pointtable[[#This Row],[Nr]]&lt;&gt;1,backupmode="Forever Incremental",offset+1=pointtable[[#This Row],[Nr]]),TRUE,FALSE)</f>
        <v>0</v>
      </c>
      <c r="Q83" s="9" t="b">
        <f>IF(AND(pointtable[[#This Row],[Nr]]&lt;&gt;"",pointtable[[#This Row],[Nr]]&lt;&gt;1,pointtable[[#This Row],[foreverincremental]]=FALSE,pointtable[[#This Row],[activefull]]=FALSE,pointtable[[#This Row],[syntheticfull]]=FALSE,VLOOKUP(backupmode,backupmodesettings[#All],7,FALSE)),TRUE,FALSE)</f>
        <v>0</v>
      </c>
      <c r="R83" s="9" t="b">
        <f>IF(AND(pointtable[[#This Row],[Nr]]&lt;&gt;"",N84=FALSE,VLOOKUP(backupmode,backupmodesettings[#All],3,FALSE),pointtable[[#This Row],[Nr]]&lt;&gt;retentionpoints+offset),TRUE,FALSE)</f>
        <v>0</v>
      </c>
      <c r="S83" s="9" t="b">
        <f>IF(AND(pointtable[[#This Row],[Nr]]&lt;&gt;"",pointtable[[#This Row],[Nr]]&lt;&gt;1,VLOOKUP(backupmode,backupmodesettings[#All],3,FALSE)),
  IF(OR(pointtable[[#This Row],[Nr]]=retentionpoints+offset,N84),TRUE,FALSE))</f>
        <v>0</v>
      </c>
      <c r="T83" s="8" t="str">
        <f t="shared" si="4"/>
        <v/>
      </c>
      <c r="U83" s="8" t="e">
        <f ca="1">MATCH(TRUE,OFFSET(pointtable[activefull],pointtable[[#This Row],[Nr]],0,101-pointtable[[#This Row],[Nr]]),0)</f>
        <v>#VALUE!</v>
      </c>
      <c r="V83" s="8" t="e">
        <f ca="1">MATCH(TRUE,OFFSET(pointtable[syntheticfull],pointtable[[#This Row],[Nr]],0,101-pointtable[[#This Row],[Nr]]),0)</f>
        <v>#VALUE!</v>
      </c>
      <c r="W8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3" s="48"/>
      <c r="AD83" s="51" t="str">
        <f>IF(pointtable[[#This Row],[Nr]]&lt;&gt;"",IF(pointtable[[#This Row],[activefull]],size_original-8,size_original*Change_Rate),"")</f>
        <v/>
      </c>
      <c r="AE83" s="49"/>
      <c r="AF83" s="51" t="str">
        <f>IF(pointtable[[#This Row],[Nr]]&lt;&gt;"",IF(pointtable[[#This Row],[activefull]],size_full,size_incremental),"")</f>
        <v/>
      </c>
      <c r="AG83" s="49"/>
      <c r="AH83" s="49"/>
      <c r="AI83" s="49"/>
      <c r="AJ83" s="50"/>
    </row>
    <row r="84" spans="2:36" x14ac:dyDescent="0.25">
      <c r="B84" s="13"/>
      <c r="C84" s="13"/>
      <c r="D84" s="13"/>
      <c r="E84" s="13"/>
      <c r="H84" s="8" t="str">
        <f t="shared" si="5"/>
        <v/>
      </c>
      <c r="I84" s="8" t="str">
        <f>IF(pointtable[[#This Row],[Nr]]="","",IF(retentionpoints+offset-pointtable[[#This Row],[Nr]]+1&gt;retentionpoints,IF(OR(I85="",pointtable[[#This Row],[needed]]="",backupmode="Forever Incremental"),"",retentionpoints&amp;" +"&amp;(offset-pointtable[[#This Row],[Nr]]+1)),retentionpoints+offset-pointtable[[#This Row],[Nr]]+1))</f>
        <v/>
      </c>
      <c r="J84" s="6" t="str">
        <f>IF(pointtable[[#This Row],[Nr]]=1,startdate,IF(pointtable[[#This Row],[Nr]]="","",IF(ROUNDDOWN(pointtable[[#This Row],[Time]],0)=ROUNDDOWN(K83,0),"",pointtable[[#This Row],[Time]])))</f>
        <v/>
      </c>
      <c r="K84" s="7" t="str">
        <f ca="1">IF(pointtable[[#This Row],[Nr]]=1,startdate,IF(H84="","",K83+(run_every/24)+MATCH(1,OFFSET(schedule[[#All],[run on]],WEEKDAY(K83+(run_every/24)),0,8-WEEKDAY(K83+(run_every/24))),0)-1))</f>
        <v/>
      </c>
      <c r="L84"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4"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4"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4" s="9" t="b">
        <f xml:space="preserve">  IF(AND(pointtable[[#This Row],[Nr]]&lt;&gt;"",pointtable[[#This Row],[Day]]&lt;&gt;"",pointtable[[#This Row],[Nr]]&lt;&gt;1,pointtable[[#This Row],[activefull]]=FALSE),
    IF(VLOOKUP(WEEKDAY(pointtable[[#This Row],[Day]]),schedule[#All],4,FALSE)*syntheticallowed,TRUE,FALSE),FALSE
)</f>
        <v>0</v>
      </c>
      <c r="P84" s="9" t="b">
        <f>IF(AND(pointtable[[#This Row],[Nr]]&lt;&gt;"",pointtable[[#This Row],[Nr]]&lt;&gt;1,backupmode="Forever Incremental",offset+1=pointtable[[#This Row],[Nr]]),TRUE,FALSE)</f>
        <v>0</v>
      </c>
      <c r="Q84" s="9" t="b">
        <f>IF(AND(pointtable[[#This Row],[Nr]]&lt;&gt;"",pointtable[[#This Row],[Nr]]&lt;&gt;1,pointtable[[#This Row],[foreverincremental]]=FALSE,pointtable[[#This Row],[activefull]]=FALSE,pointtable[[#This Row],[syntheticfull]]=FALSE,VLOOKUP(backupmode,backupmodesettings[#All],7,FALSE)),TRUE,FALSE)</f>
        <v>0</v>
      </c>
      <c r="R84" s="9" t="b">
        <f>IF(AND(pointtable[[#This Row],[Nr]]&lt;&gt;"",N85=FALSE,VLOOKUP(backupmode,backupmodesettings[#All],3,FALSE),pointtable[[#This Row],[Nr]]&lt;&gt;retentionpoints+offset),TRUE,FALSE)</f>
        <v>0</v>
      </c>
      <c r="S84" s="9" t="b">
        <f>IF(AND(pointtable[[#This Row],[Nr]]&lt;&gt;"",pointtable[[#This Row],[Nr]]&lt;&gt;1,VLOOKUP(backupmode,backupmodesettings[#All],3,FALSE)),
  IF(OR(pointtable[[#This Row],[Nr]]=retentionpoints+offset,N85),TRUE,FALSE))</f>
        <v>0</v>
      </c>
      <c r="T84" s="8" t="str">
        <f t="shared" si="4"/>
        <v/>
      </c>
      <c r="U84" s="8" t="e">
        <f ca="1">MATCH(TRUE,OFFSET(pointtable[activefull],pointtable[[#This Row],[Nr]],0,101-pointtable[[#This Row],[Nr]]),0)</f>
        <v>#VALUE!</v>
      </c>
      <c r="V84" s="8" t="e">
        <f ca="1">MATCH(TRUE,OFFSET(pointtable[syntheticfull],pointtable[[#This Row],[Nr]],0,101-pointtable[[#This Row],[Nr]]),0)</f>
        <v>#VALUE!</v>
      </c>
      <c r="W8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4" s="48"/>
      <c r="AD84" s="51" t="str">
        <f>IF(pointtable[[#This Row],[Nr]]&lt;&gt;"",IF(pointtable[[#This Row],[activefull]],size_original-8,size_original*Change_Rate),"")</f>
        <v/>
      </c>
      <c r="AE84" s="49"/>
      <c r="AF84" s="51" t="str">
        <f>IF(pointtable[[#This Row],[Nr]]&lt;&gt;"",IF(pointtable[[#This Row],[activefull]],size_full,size_incremental),"")</f>
        <v/>
      </c>
      <c r="AG84" s="49"/>
      <c r="AH84" s="49"/>
      <c r="AI84" s="49"/>
      <c r="AJ84" s="50"/>
    </row>
    <row r="85" spans="2:36" x14ac:dyDescent="0.25">
      <c r="B85" s="13"/>
      <c r="C85" s="13"/>
      <c r="D85" s="13"/>
      <c r="E85" s="13"/>
      <c r="H85" s="8" t="str">
        <f t="shared" si="5"/>
        <v/>
      </c>
      <c r="I85" s="8" t="str">
        <f>IF(pointtable[[#This Row],[Nr]]="","",IF(retentionpoints+offset-pointtable[[#This Row],[Nr]]+1&gt;retentionpoints,IF(OR(I86="",pointtable[[#This Row],[needed]]="",backupmode="Forever Incremental"),"",retentionpoints&amp;" +"&amp;(offset-pointtable[[#This Row],[Nr]]+1)),retentionpoints+offset-pointtable[[#This Row],[Nr]]+1))</f>
        <v/>
      </c>
      <c r="J85" s="6" t="str">
        <f>IF(pointtable[[#This Row],[Nr]]=1,startdate,IF(pointtable[[#This Row],[Nr]]="","",IF(ROUNDDOWN(pointtable[[#This Row],[Time]],0)=ROUNDDOWN(K84,0),"",pointtable[[#This Row],[Time]])))</f>
        <v/>
      </c>
      <c r="K85" s="7" t="str">
        <f ca="1">IF(pointtable[[#This Row],[Nr]]=1,startdate,IF(H85="","",K84+(run_every/24)+MATCH(1,OFFSET(schedule[[#All],[run on]],WEEKDAY(K84+(run_every/24)),0,8-WEEKDAY(K84+(run_every/24))),0)-1))</f>
        <v/>
      </c>
      <c r="L85"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5"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5"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5" s="9" t="b">
        <f xml:space="preserve">  IF(AND(pointtable[[#This Row],[Nr]]&lt;&gt;"",pointtable[[#This Row],[Day]]&lt;&gt;"",pointtable[[#This Row],[Nr]]&lt;&gt;1,pointtable[[#This Row],[activefull]]=FALSE),
    IF(VLOOKUP(WEEKDAY(pointtable[[#This Row],[Day]]),schedule[#All],4,FALSE)*syntheticallowed,TRUE,FALSE),FALSE
)</f>
        <v>0</v>
      </c>
      <c r="P85" s="9" t="b">
        <f>IF(AND(pointtable[[#This Row],[Nr]]&lt;&gt;"",pointtable[[#This Row],[Nr]]&lt;&gt;1,backupmode="Forever Incremental",offset+1=pointtable[[#This Row],[Nr]]),TRUE,FALSE)</f>
        <v>0</v>
      </c>
      <c r="Q85" s="9" t="b">
        <f>IF(AND(pointtable[[#This Row],[Nr]]&lt;&gt;"",pointtable[[#This Row],[Nr]]&lt;&gt;1,pointtable[[#This Row],[foreverincremental]]=FALSE,pointtable[[#This Row],[activefull]]=FALSE,pointtable[[#This Row],[syntheticfull]]=FALSE,VLOOKUP(backupmode,backupmodesettings[#All],7,FALSE)),TRUE,FALSE)</f>
        <v>0</v>
      </c>
      <c r="R85" s="9" t="b">
        <f>IF(AND(pointtable[[#This Row],[Nr]]&lt;&gt;"",N86=FALSE,VLOOKUP(backupmode,backupmodesettings[#All],3,FALSE),pointtable[[#This Row],[Nr]]&lt;&gt;retentionpoints+offset),TRUE,FALSE)</f>
        <v>0</v>
      </c>
      <c r="S85" s="9" t="b">
        <f>IF(AND(pointtable[[#This Row],[Nr]]&lt;&gt;"",pointtable[[#This Row],[Nr]]&lt;&gt;1,VLOOKUP(backupmode,backupmodesettings[#All],3,FALSE)),
  IF(OR(pointtable[[#This Row],[Nr]]=retentionpoints+offset,N86),TRUE,FALSE))</f>
        <v>0</v>
      </c>
      <c r="T85" s="8" t="str">
        <f t="shared" si="4"/>
        <v/>
      </c>
      <c r="U85" s="8" t="e">
        <f ca="1">MATCH(TRUE,OFFSET(pointtable[activefull],pointtable[[#This Row],[Nr]],0,101-pointtable[[#This Row],[Nr]]),0)</f>
        <v>#VALUE!</v>
      </c>
      <c r="V85" s="8" t="e">
        <f ca="1">MATCH(TRUE,OFFSET(pointtable[syntheticfull],pointtable[[#This Row],[Nr]],0,101-pointtable[[#This Row],[Nr]]),0)</f>
        <v>#VALUE!</v>
      </c>
      <c r="W8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5" s="48"/>
      <c r="AD85" s="51" t="str">
        <f>IF(pointtable[[#This Row],[Nr]]&lt;&gt;"",IF(pointtable[[#This Row],[activefull]],size_original-8,size_original*Change_Rate),"")</f>
        <v/>
      </c>
      <c r="AE85" s="49"/>
      <c r="AF85" s="51" t="str">
        <f>IF(pointtable[[#This Row],[Nr]]&lt;&gt;"",IF(pointtable[[#This Row],[activefull]],size_full,size_incremental),"")</f>
        <v/>
      </c>
      <c r="AG85" s="49"/>
      <c r="AH85" s="49"/>
      <c r="AI85" s="49"/>
      <c r="AJ85" s="50"/>
    </row>
    <row r="86" spans="2:36" x14ac:dyDescent="0.25">
      <c r="B86" s="13"/>
      <c r="C86" s="13"/>
      <c r="D86" s="13"/>
      <c r="E86" s="13"/>
      <c r="H86" s="8" t="str">
        <f t="shared" si="5"/>
        <v/>
      </c>
      <c r="I86" s="8" t="str">
        <f>IF(pointtable[[#This Row],[Nr]]="","",IF(retentionpoints+offset-pointtable[[#This Row],[Nr]]+1&gt;retentionpoints,IF(OR(I87="",pointtable[[#This Row],[needed]]="",backupmode="Forever Incremental"),"",retentionpoints&amp;" +"&amp;(offset-pointtable[[#This Row],[Nr]]+1)),retentionpoints+offset-pointtable[[#This Row],[Nr]]+1))</f>
        <v/>
      </c>
      <c r="J86" s="6" t="str">
        <f>IF(pointtable[[#This Row],[Nr]]=1,startdate,IF(pointtable[[#This Row],[Nr]]="","",IF(ROUNDDOWN(pointtable[[#This Row],[Time]],0)=ROUNDDOWN(K85,0),"",pointtable[[#This Row],[Time]])))</f>
        <v/>
      </c>
      <c r="K86" s="7" t="str">
        <f ca="1">IF(pointtable[[#This Row],[Nr]]=1,startdate,IF(H86="","",K85+(run_every/24)+MATCH(1,OFFSET(schedule[[#All],[run on]],WEEKDAY(K85+(run_every/24)),0,8-WEEKDAY(K85+(run_every/24))),0)-1))</f>
        <v/>
      </c>
      <c r="L86"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6"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6"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6" s="9" t="b">
        <f xml:space="preserve">  IF(AND(pointtable[[#This Row],[Nr]]&lt;&gt;"",pointtable[[#This Row],[Day]]&lt;&gt;"",pointtable[[#This Row],[Nr]]&lt;&gt;1,pointtable[[#This Row],[activefull]]=FALSE),
    IF(VLOOKUP(WEEKDAY(pointtable[[#This Row],[Day]]),schedule[#All],4,FALSE)*syntheticallowed,TRUE,FALSE),FALSE
)</f>
        <v>0</v>
      </c>
      <c r="P86" s="9" t="b">
        <f>IF(AND(pointtable[[#This Row],[Nr]]&lt;&gt;"",pointtable[[#This Row],[Nr]]&lt;&gt;1,backupmode="Forever Incremental",offset+1=pointtable[[#This Row],[Nr]]),TRUE,FALSE)</f>
        <v>0</v>
      </c>
      <c r="Q86" s="9" t="b">
        <f>IF(AND(pointtable[[#This Row],[Nr]]&lt;&gt;"",pointtable[[#This Row],[Nr]]&lt;&gt;1,pointtable[[#This Row],[foreverincremental]]=FALSE,pointtable[[#This Row],[activefull]]=FALSE,pointtable[[#This Row],[syntheticfull]]=FALSE,VLOOKUP(backupmode,backupmodesettings[#All],7,FALSE)),TRUE,FALSE)</f>
        <v>0</v>
      </c>
      <c r="R86" s="9" t="b">
        <f>IF(AND(pointtable[[#This Row],[Nr]]&lt;&gt;"",N87=FALSE,VLOOKUP(backupmode,backupmodesettings[#All],3,FALSE),pointtable[[#This Row],[Nr]]&lt;&gt;retentionpoints+offset),TRUE,FALSE)</f>
        <v>0</v>
      </c>
      <c r="S86" s="9" t="b">
        <f>IF(AND(pointtable[[#This Row],[Nr]]&lt;&gt;"",pointtable[[#This Row],[Nr]]&lt;&gt;1,VLOOKUP(backupmode,backupmodesettings[#All],3,FALSE)),
  IF(OR(pointtable[[#This Row],[Nr]]=retentionpoints+offset,N87),TRUE,FALSE))</f>
        <v>0</v>
      </c>
      <c r="T86" s="8" t="str">
        <f t="shared" si="4"/>
        <v/>
      </c>
      <c r="U86" s="8" t="e">
        <f ca="1">MATCH(TRUE,OFFSET(pointtable[activefull],pointtable[[#This Row],[Nr]],0,101-pointtable[[#This Row],[Nr]]),0)</f>
        <v>#VALUE!</v>
      </c>
      <c r="V86" s="8" t="e">
        <f ca="1">MATCH(TRUE,OFFSET(pointtable[syntheticfull],pointtable[[#This Row],[Nr]],0,101-pointtable[[#This Row],[Nr]]),0)</f>
        <v>#VALUE!</v>
      </c>
      <c r="W8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6" s="48"/>
      <c r="AD86" s="51" t="str">
        <f>IF(pointtable[[#This Row],[Nr]]&lt;&gt;"",IF(pointtable[[#This Row],[activefull]],size_original-8,size_original*Change_Rate),"")</f>
        <v/>
      </c>
      <c r="AE86" s="49"/>
      <c r="AF86" s="51" t="str">
        <f>IF(pointtable[[#This Row],[Nr]]&lt;&gt;"",IF(pointtable[[#This Row],[activefull]],size_full,size_incremental),"")</f>
        <v/>
      </c>
      <c r="AG86" s="49"/>
      <c r="AH86" s="49"/>
      <c r="AI86" s="49"/>
      <c r="AJ86" s="50"/>
    </row>
    <row r="87" spans="2:36" x14ac:dyDescent="0.25">
      <c r="B87" s="13"/>
      <c r="C87" s="13"/>
      <c r="D87" s="13"/>
      <c r="E87" s="13"/>
      <c r="H87" s="8" t="str">
        <f t="shared" si="5"/>
        <v/>
      </c>
      <c r="I87" s="8" t="str">
        <f>IF(pointtable[[#This Row],[Nr]]="","",IF(retentionpoints+offset-pointtable[[#This Row],[Nr]]+1&gt;retentionpoints,IF(OR(I88="",pointtable[[#This Row],[needed]]="",backupmode="Forever Incremental"),"",retentionpoints&amp;" +"&amp;(offset-pointtable[[#This Row],[Nr]]+1)),retentionpoints+offset-pointtable[[#This Row],[Nr]]+1))</f>
        <v/>
      </c>
      <c r="J87" s="6" t="str">
        <f>IF(pointtable[[#This Row],[Nr]]=1,startdate,IF(pointtable[[#This Row],[Nr]]="","",IF(ROUNDDOWN(pointtable[[#This Row],[Time]],0)=ROUNDDOWN(K86,0),"",pointtable[[#This Row],[Time]])))</f>
        <v/>
      </c>
      <c r="K87" s="7" t="str">
        <f ca="1">IF(pointtable[[#This Row],[Nr]]=1,startdate,IF(H87="","",K86+(run_every/24)+MATCH(1,OFFSET(schedule[[#All],[run on]],WEEKDAY(K86+(run_every/24)),0,8-WEEKDAY(K86+(run_every/24))),0)-1))</f>
        <v/>
      </c>
      <c r="L87"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7"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7"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7" s="9" t="b">
        <f xml:space="preserve">  IF(AND(pointtable[[#This Row],[Nr]]&lt;&gt;"",pointtable[[#This Row],[Day]]&lt;&gt;"",pointtable[[#This Row],[Nr]]&lt;&gt;1,pointtable[[#This Row],[activefull]]=FALSE),
    IF(VLOOKUP(WEEKDAY(pointtable[[#This Row],[Day]]),schedule[#All],4,FALSE)*syntheticallowed,TRUE,FALSE),FALSE
)</f>
        <v>0</v>
      </c>
      <c r="P87" s="9" t="b">
        <f>IF(AND(pointtable[[#This Row],[Nr]]&lt;&gt;"",pointtable[[#This Row],[Nr]]&lt;&gt;1,backupmode="Forever Incremental",offset+1=pointtable[[#This Row],[Nr]]),TRUE,FALSE)</f>
        <v>0</v>
      </c>
      <c r="Q87" s="9" t="b">
        <f>IF(AND(pointtable[[#This Row],[Nr]]&lt;&gt;"",pointtable[[#This Row],[Nr]]&lt;&gt;1,pointtable[[#This Row],[foreverincremental]]=FALSE,pointtable[[#This Row],[activefull]]=FALSE,pointtable[[#This Row],[syntheticfull]]=FALSE,VLOOKUP(backupmode,backupmodesettings[#All],7,FALSE)),TRUE,FALSE)</f>
        <v>0</v>
      </c>
      <c r="R87" s="9" t="b">
        <f>IF(AND(pointtable[[#This Row],[Nr]]&lt;&gt;"",N88=FALSE,VLOOKUP(backupmode,backupmodesettings[#All],3,FALSE),pointtable[[#This Row],[Nr]]&lt;&gt;retentionpoints+offset),TRUE,FALSE)</f>
        <v>0</v>
      </c>
      <c r="S87" s="9" t="b">
        <f>IF(AND(pointtable[[#This Row],[Nr]]&lt;&gt;"",pointtable[[#This Row],[Nr]]&lt;&gt;1,VLOOKUP(backupmode,backupmodesettings[#All],3,FALSE)),
  IF(OR(pointtable[[#This Row],[Nr]]=retentionpoints+offset,N88),TRUE,FALSE))</f>
        <v>0</v>
      </c>
      <c r="T87" s="8" t="str">
        <f t="shared" si="4"/>
        <v/>
      </c>
      <c r="U87" s="8" t="e">
        <f ca="1">MATCH(TRUE,OFFSET(pointtable[activefull],pointtable[[#This Row],[Nr]],0,101-pointtable[[#This Row],[Nr]]),0)</f>
        <v>#VALUE!</v>
      </c>
      <c r="V87" s="8" t="e">
        <f ca="1">MATCH(TRUE,OFFSET(pointtable[syntheticfull],pointtable[[#This Row],[Nr]],0,101-pointtable[[#This Row],[Nr]]),0)</f>
        <v>#VALUE!</v>
      </c>
      <c r="W8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7" s="48"/>
      <c r="AD87" s="51" t="str">
        <f>IF(pointtable[[#This Row],[Nr]]&lt;&gt;"",IF(pointtable[[#This Row],[activefull]],size_original-8,size_original*Change_Rate),"")</f>
        <v/>
      </c>
      <c r="AE87" s="49"/>
      <c r="AF87" s="51" t="str">
        <f>IF(pointtable[[#This Row],[Nr]]&lt;&gt;"",IF(pointtable[[#This Row],[activefull]],size_full,size_incremental),"")</f>
        <v/>
      </c>
      <c r="AG87" s="49"/>
      <c r="AH87" s="49"/>
      <c r="AI87" s="49"/>
      <c r="AJ87" s="50"/>
    </row>
    <row r="88" spans="2:36" x14ac:dyDescent="0.25">
      <c r="B88" s="13"/>
      <c r="C88" s="13"/>
      <c r="D88" s="13"/>
      <c r="E88" s="13"/>
      <c r="H88" s="8" t="str">
        <f t="shared" si="5"/>
        <v/>
      </c>
      <c r="I88" s="8" t="str">
        <f>IF(pointtable[[#This Row],[Nr]]="","",IF(retentionpoints+offset-pointtable[[#This Row],[Nr]]+1&gt;retentionpoints,IF(OR(I89="",pointtable[[#This Row],[needed]]="",backupmode="Forever Incremental"),"",retentionpoints&amp;" +"&amp;(offset-pointtable[[#This Row],[Nr]]+1)),retentionpoints+offset-pointtable[[#This Row],[Nr]]+1))</f>
        <v/>
      </c>
      <c r="J88" s="6" t="str">
        <f>IF(pointtable[[#This Row],[Nr]]=1,startdate,IF(pointtable[[#This Row],[Nr]]="","",IF(ROUNDDOWN(pointtable[[#This Row],[Time]],0)=ROUNDDOWN(K87,0),"",pointtable[[#This Row],[Time]])))</f>
        <v/>
      </c>
      <c r="K88" s="7" t="str">
        <f ca="1">IF(pointtable[[#This Row],[Nr]]=1,startdate,IF(H88="","",K87+(run_every/24)+MATCH(1,OFFSET(schedule[[#All],[run on]],WEEKDAY(K87+(run_every/24)),0,8-WEEKDAY(K87+(run_every/24))),0)-1))</f>
        <v/>
      </c>
      <c r="L88"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8"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8"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8" s="9" t="b">
        <f xml:space="preserve">  IF(AND(pointtable[[#This Row],[Nr]]&lt;&gt;"",pointtable[[#This Row],[Day]]&lt;&gt;"",pointtable[[#This Row],[Nr]]&lt;&gt;1,pointtable[[#This Row],[activefull]]=FALSE),
    IF(VLOOKUP(WEEKDAY(pointtable[[#This Row],[Day]]),schedule[#All],4,FALSE)*syntheticallowed,TRUE,FALSE),FALSE
)</f>
        <v>0</v>
      </c>
      <c r="P88" s="9" t="b">
        <f>IF(AND(pointtable[[#This Row],[Nr]]&lt;&gt;"",pointtable[[#This Row],[Nr]]&lt;&gt;1,backupmode="Forever Incremental",offset+1=pointtable[[#This Row],[Nr]]),TRUE,FALSE)</f>
        <v>0</v>
      </c>
      <c r="Q88" s="9" t="b">
        <f>IF(AND(pointtable[[#This Row],[Nr]]&lt;&gt;"",pointtable[[#This Row],[Nr]]&lt;&gt;1,pointtable[[#This Row],[foreverincremental]]=FALSE,pointtable[[#This Row],[activefull]]=FALSE,pointtable[[#This Row],[syntheticfull]]=FALSE,VLOOKUP(backupmode,backupmodesettings[#All],7,FALSE)),TRUE,FALSE)</f>
        <v>0</v>
      </c>
      <c r="R88" s="9" t="b">
        <f>IF(AND(pointtable[[#This Row],[Nr]]&lt;&gt;"",N89=FALSE,VLOOKUP(backupmode,backupmodesettings[#All],3,FALSE),pointtable[[#This Row],[Nr]]&lt;&gt;retentionpoints+offset),TRUE,FALSE)</f>
        <v>0</v>
      </c>
      <c r="S88" s="9" t="b">
        <f>IF(AND(pointtable[[#This Row],[Nr]]&lt;&gt;"",pointtable[[#This Row],[Nr]]&lt;&gt;1,VLOOKUP(backupmode,backupmodesettings[#All],3,FALSE)),
  IF(OR(pointtable[[#This Row],[Nr]]=retentionpoints+offset,N89),TRUE,FALSE))</f>
        <v>0</v>
      </c>
      <c r="T88" s="8" t="str">
        <f t="shared" si="4"/>
        <v/>
      </c>
      <c r="U88" s="8" t="e">
        <f ca="1">MATCH(TRUE,OFFSET(pointtable[activefull],pointtable[[#This Row],[Nr]],0,101-pointtable[[#This Row],[Nr]]),0)</f>
        <v>#VALUE!</v>
      </c>
      <c r="V88" s="8" t="e">
        <f ca="1">MATCH(TRUE,OFFSET(pointtable[syntheticfull],pointtable[[#This Row],[Nr]],0,101-pointtable[[#This Row],[Nr]]),0)</f>
        <v>#VALUE!</v>
      </c>
      <c r="W8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8" s="48"/>
      <c r="AD88" s="51" t="str">
        <f>IF(pointtable[[#This Row],[Nr]]&lt;&gt;"",IF(pointtable[[#This Row],[activefull]],size_original-8,size_original*Change_Rate),"")</f>
        <v/>
      </c>
      <c r="AE88" s="49"/>
      <c r="AF88" s="51" t="str">
        <f>IF(pointtable[[#This Row],[Nr]]&lt;&gt;"",IF(pointtable[[#This Row],[activefull]],size_full,size_incremental),"")</f>
        <v/>
      </c>
      <c r="AG88" s="49"/>
      <c r="AH88" s="49"/>
      <c r="AI88" s="49"/>
      <c r="AJ88" s="50"/>
    </row>
    <row r="89" spans="2:36" x14ac:dyDescent="0.25">
      <c r="B89" s="13"/>
      <c r="C89" s="13"/>
      <c r="D89" s="13"/>
      <c r="E89" s="13"/>
      <c r="H89" s="8" t="str">
        <f t="shared" si="5"/>
        <v/>
      </c>
      <c r="I89" s="8" t="str">
        <f>IF(pointtable[[#This Row],[Nr]]="","",IF(retentionpoints+offset-pointtable[[#This Row],[Nr]]+1&gt;retentionpoints,IF(OR(I90="",pointtable[[#This Row],[needed]]="",backupmode="Forever Incremental"),"",retentionpoints&amp;" +"&amp;(offset-pointtable[[#This Row],[Nr]]+1)),retentionpoints+offset-pointtable[[#This Row],[Nr]]+1))</f>
        <v/>
      </c>
      <c r="J89" s="6" t="str">
        <f>IF(pointtable[[#This Row],[Nr]]=1,startdate,IF(pointtable[[#This Row],[Nr]]="","",IF(ROUNDDOWN(pointtable[[#This Row],[Time]],0)=ROUNDDOWN(K88,0),"",pointtable[[#This Row],[Time]])))</f>
        <v/>
      </c>
      <c r="K89" s="7" t="str">
        <f ca="1">IF(pointtable[[#This Row],[Nr]]=1,startdate,IF(H89="","",K88+(run_every/24)+MATCH(1,OFFSET(schedule[[#All],[run on]],WEEKDAY(K88+(run_every/24)),0,8-WEEKDAY(K88+(run_every/24))),0)-1))</f>
        <v/>
      </c>
      <c r="L89"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89"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89"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89" s="9" t="b">
        <f xml:space="preserve">  IF(AND(pointtable[[#This Row],[Nr]]&lt;&gt;"",pointtable[[#This Row],[Day]]&lt;&gt;"",pointtable[[#This Row],[Nr]]&lt;&gt;1,pointtable[[#This Row],[activefull]]=FALSE),
    IF(VLOOKUP(WEEKDAY(pointtable[[#This Row],[Day]]),schedule[#All],4,FALSE)*syntheticallowed,TRUE,FALSE),FALSE
)</f>
        <v>0</v>
      </c>
      <c r="P89" s="9" t="b">
        <f>IF(AND(pointtable[[#This Row],[Nr]]&lt;&gt;"",pointtable[[#This Row],[Nr]]&lt;&gt;1,backupmode="Forever Incremental",offset+1=pointtable[[#This Row],[Nr]]),TRUE,FALSE)</f>
        <v>0</v>
      </c>
      <c r="Q89" s="9" t="b">
        <f>IF(AND(pointtable[[#This Row],[Nr]]&lt;&gt;"",pointtable[[#This Row],[Nr]]&lt;&gt;1,pointtable[[#This Row],[foreverincremental]]=FALSE,pointtable[[#This Row],[activefull]]=FALSE,pointtable[[#This Row],[syntheticfull]]=FALSE,VLOOKUP(backupmode,backupmodesettings[#All],7,FALSE)),TRUE,FALSE)</f>
        <v>0</v>
      </c>
      <c r="R89" s="9" t="b">
        <f>IF(AND(pointtable[[#This Row],[Nr]]&lt;&gt;"",N90=FALSE,VLOOKUP(backupmode,backupmodesettings[#All],3,FALSE),pointtable[[#This Row],[Nr]]&lt;&gt;retentionpoints+offset),TRUE,FALSE)</f>
        <v>0</v>
      </c>
      <c r="S89" s="9" t="b">
        <f>IF(AND(pointtable[[#This Row],[Nr]]&lt;&gt;"",pointtable[[#This Row],[Nr]]&lt;&gt;1,VLOOKUP(backupmode,backupmodesettings[#All],3,FALSE)),
  IF(OR(pointtable[[#This Row],[Nr]]=retentionpoints+offset,N90),TRUE,FALSE))</f>
        <v>0</v>
      </c>
      <c r="T89" s="8" t="str">
        <f t="shared" si="4"/>
        <v/>
      </c>
      <c r="U89" s="8" t="e">
        <f ca="1">MATCH(TRUE,OFFSET(pointtable[activefull],pointtable[[#This Row],[Nr]],0,101-pointtable[[#This Row],[Nr]]),0)</f>
        <v>#VALUE!</v>
      </c>
      <c r="V89" s="8" t="e">
        <f ca="1">MATCH(TRUE,OFFSET(pointtable[syntheticfull],pointtable[[#This Row],[Nr]],0,101-pointtable[[#This Row],[Nr]]),0)</f>
        <v>#VALUE!</v>
      </c>
      <c r="W8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89" s="48"/>
      <c r="AD89" s="51" t="str">
        <f>IF(pointtable[[#This Row],[Nr]]&lt;&gt;"",IF(pointtable[[#This Row],[activefull]],size_original-8,size_original*Change_Rate),"")</f>
        <v/>
      </c>
      <c r="AE89" s="49"/>
      <c r="AF89" s="51" t="str">
        <f>IF(pointtable[[#This Row],[Nr]]&lt;&gt;"",IF(pointtable[[#This Row],[activefull]],size_full,size_incremental),"")</f>
        <v/>
      </c>
      <c r="AG89" s="49"/>
      <c r="AH89" s="49"/>
      <c r="AI89" s="49"/>
      <c r="AJ89" s="50"/>
    </row>
    <row r="90" spans="2:36" x14ac:dyDescent="0.25">
      <c r="B90" s="13"/>
      <c r="C90" s="13"/>
      <c r="D90" s="13"/>
      <c r="E90" s="13"/>
      <c r="H90" s="8" t="str">
        <f t="shared" si="5"/>
        <v/>
      </c>
      <c r="I90" s="8" t="str">
        <f>IF(pointtable[[#This Row],[Nr]]="","",IF(retentionpoints+offset-pointtable[[#This Row],[Nr]]+1&gt;retentionpoints,IF(OR(I91="",pointtable[[#This Row],[needed]]="",backupmode="Forever Incremental"),"",retentionpoints&amp;" +"&amp;(offset-pointtable[[#This Row],[Nr]]+1)),retentionpoints+offset-pointtable[[#This Row],[Nr]]+1))</f>
        <v/>
      </c>
      <c r="J90" s="6" t="str">
        <f>IF(pointtable[[#This Row],[Nr]]=1,startdate,IF(pointtable[[#This Row],[Nr]]="","",IF(ROUNDDOWN(pointtable[[#This Row],[Time]],0)=ROUNDDOWN(K89,0),"",pointtable[[#This Row],[Time]])))</f>
        <v/>
      </c>
      <c r="K90" s="7" t="str">
        <f ca="1">IF(pointtable[[#This Row],[Nr]]=1,startdate,IF(H90="","",K89+(run_every/24)+MATCH(1,OFFSET(schedule[[#All],[run on]],WEEKDAY(K89+(run_every/24)),0,8-WEEKDAY(K89+(run_every/24))),0)-1))</f>
        <v/>
      </c>
      <c r="L90"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0"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0"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0" s="9" t="b">
        <f xml:space="preserve">  IF(AND(pointtable[[#This Row],[Nr]]&lt;&gt;"",pointtable[[#This Row],[Day]]&lt;&gt;"",pointtable[[#This Row],[Nr]]&lt;&gt;1,pointtable[[#This Row],[activefull]]=FALSE),
    IF(VLOOKUP(WEEKDAY(pointtable[[#This Row],[Day]]),schedule[#All],4,FALSE)*syntheticallowed,TRUE,FALSE),FALSE
)</f>
        <v>0</v>
      </c>
      <c r="P90" s="9" t="b">
        <f>IF(AND(pointtable[[#This Row],[Nr]]&lt;&gt;"",pointtable[[#This Row],[Nr]]&lt;&gt;1,backupmode="Forever Incremental",offset+1=pointtable[[#This Row],[Nr]]),TRUE,FALSE)</f>
        <v>0</v>
      </c>
      <c r="Q90" s="9" t="b">
        <f>IF(AND(pointtable[[#This Row],[Nr]]&lt;&gt;"",pointtable[[#This Row],[Nr]]&lt;&gt;1,pointtable[[#This Row],[foreverincremental]]=FALSE,pointtable[[#This Row],[activefull]]=FALSE,pointtable[[#This Row],[syntheticfull]]=FALSE,VLOOKUP(backupmode,backupmodesettings[#All],7,FALSE)),TRUE,FALSE)</f>
        <v>0</v>
      </c>
      <c r="R90" s="9" t="b">
        <f>IF(AND(pointtable[[#This Row],[Nr]]&lt;&gt;"",N91=FALSE,VLOOKUP(backupmode,backupmodesettings[#All],3,FALSE),pointtable[[#This Row],[Nr]]&lt;&gt;retentionpoints+offset),TRUE,FALSE)</f>
        <v>0</v>
      </c>
      <c r="S90" s="9" t="b">
        <f>IF(AND(pointtable[[#This Row],[Nr]]&lt;&gt;"",pointtable[[#This Row],[Nr]]&lt;&gt;1,VLOOKUP(backupmode,backupmodesettings[#All],3,FALSE)),
  IF(OR(pointtable[[#This Row],[Nr]]=retentionpoints+offset,N91),TRUE,FALSE))</f>
        <v>0</v>
      </c>
      <c r="T90" s="8" t="str">
        <f t="shared" si="4"/>
        <v/>
      </c>
      <c r="U90" s="8" t="e">
        <f ca="1">MATCH(TRUE,OFFSET(pointtable[activefull],pointtable[[#This Row],[Nr]],0,101-pointtable[[#This Row],[Nr]]),0)</f>
        <v>#VALUE!</v>
      </c>
      <c r="V90" s="8" t="e">
        <f ca="1">MATCH(TRUE,OFFSET(pointtable[syntheticfull],pointtable[[#This Row],[Nr]],0,101-pointtable[[#This Row],[Nr]]),0)</f>
        <v>#VALUE!</v>
      </c>
      <c r="W9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0" s="48"/>
      <c r="AD90" s="51" t="str">
        <f>IF(pointtable[[#This Row],[Nr]]&lt;&gt;"",IF(pointtable[[#This Row],[activefull]],size_original-8,size_original*Change_Rate),"")</f>
        <v/>
      </c>
      <c r="AE90" s="49"/>
      <c r="AF90" s="51" t="str">
        <f>IF(pointtable[[#This Row],[Nr]]&lt;&gt;"",IF(pointtable[[#This Row],[activefull]],size_full,size_incremental),"")</f>
        <v/>
      </c>
      <c r="AG90" s="49"/>
      <c r="AH90" s="49"/>
      <c r="AI90" s="49"/>
      <c r="AJ90" s="50"/>
    </row>
    <row r="91" spans="2:36" x14ac:dyDescent="0.25">
      <c r="B91" s="13"/>
      <c r="C91" s="13"/>
      <c r="D91" s="13"/>
      <c r="E91" s="13"/>
      <c r="H91" s="8" t="str">
        <f t="shared" si="5"/>
        <v/>
      </c>
      <c r="I91" s="8" t="str">
        <f>IF(pointtable[[#This Row],[Nr]]="","",IF(retentionpoints+offset-pointtable[[#This Row],[Nr]]+1&gt;retentionpoints,IF(OR(I92="",pointtable[[#This Row],[needed]]="",backupmode="Forever Incremental"),"",retentionpoints&amp;" +"&amp;(offset-pointtable[[#This Row],[Nr]]+1)),retentionpoints+offset-pointtable[[#This Row],[Nr]]+1))</f>
        <v/>
      </c>
      <c r="J91" s="6" t="str">
        <f>IF(pointtable[[#This Row],[Nr]]=1,startdate,IF(pointtable[[#This Row],[Nr]]="","",IF(ROUNDDOWN(pointtable[[#This Row],[Time]],0)=ROUNDDOWN(K90,0),"",pointtable[[#This Row],[Time]])))</f>
        <v/>
      </c>
      <c r="K91" s="7" t="str">
        <f ca="1">IF(pointtable[[#This Row],[Nr]]=1,startdate,IF(H91="","",K90+(run_every/24)+MATCH(1,OFFSET(schedule[[#All],[run on]],WEEKDAY(K90+(run_every/24)),0,8-WEEKDAY(K90+(run_every/24))),0)-1))</f>
        <v/>
      </c>
      <c r="L91"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1"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1"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1" s="9" t="b">
        <f xml:space="preserve">  IF(AND(pointtable[[#This Row],[Nr]]&lt;&gt;"",pointtable[[#This Row],[Day]]&lt;&gt;"",pointtable[[#This Row],[Nr]]&lt;&gt;1,pointtable[[#This Row],[activefull]]=FALSE),
    IF(VLOOKUP(WEEKDAY(pointtable[[#This Row],[Day]]),schedule[#All],4,FALSE)*syntheticallowed,TRUE,FALSE),FALSE
)</f>
        <v>0</v>
      </c>
      <c r="P91" s="9" t="b">
        <f>IF(AND(pointtable[[#This Row],[Nr]]&lt;&gt;"",pointtable[[#This Row],[Nr]]&lt;&gt;1,backupmode="Forever Incremental",offset+1=pointtable[[#This Row],[Nr]]),TRUE,FALSE)</f>
        <v>0</v>
      </c>
      <c r="Q91" s="9" t="b">
        <f>IF(AND(pointtable[[#This Row],[Nr]]&lt;&gt;"",pointtable[[#This Row],[Nr]]&lt;&gt;1,pointtable[[#This Row],[foreverincremental]]=FALSE,pointtable[[#This Row],[activefull]]=FALSE,pointtable[[#This Row],[syntheticfull]]=FALSE,VLOOKUP(backupmode,backupmodesettings[#All],7,FALSE)),TRUE,FALSE)</f>
        <v>0</v>
      </c>
      <c r="R91" s="9" t="b">
        <f>IF(AND(pointtable[[#This Row],[Nr]]&lt;&gt;"",N92=FALSE,VLOOKUP(backupmode,backupmodesettings[#All],3,FALSE),pointtable[[#This Row],[Nr]]&lt;&gt;retentionpoints+offset),TRUE,FALSE)</f>
        <v>0</v>
      </c>
      <c r="S91" s="9" t="b">
        <f>IF(AND(pointtable[[#This Row],[Nr]]&lt;&gt;"",pointtable[[#This Row],[Nr]]&lt;&gt;1,VLOOKUP(backupmode,backupmodesettings[#All],3,FALSE)),
  IF(OR(pointtable[[#This Row],[Nr]]=retentionpoints+offset,N92),TRUE,FALSE))</f>
        <v>0</v>
      </c>
      <c r="T91" s="8" t="str">
        <f t="shared" si="4"/>
        <v/>
      </c>
      <c r="U91" s="8" t="e">
        <f ca="1">MATCH(TRUE,OFFSET(pointtable[activefull],pointtable[[#This Row],[Nr]],0,101-pointtable[[#This Row],[Nr]]),0)</f>
        <v>#VALUE!</v>
      </c>
      <c r="V91" s="8" t="e">
        <f ca="1">MATCH(TRUE,OFFSET(pointtable[syntheticfull],pointtable[[#This Row],[Nr]],0,101-pointtable[[#This Row],[Nr]]),0)</f>
        <v>#VALUE!</v>
      </c>
      <c r="W9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1" s="48"/>
      <c r="AD91" s="51" t="str">
        <f>IF(pointtable[[#This Row],[Nr]]&lt;&gt;"",IF(pointtable[[#This Row],[activefull]],size_original-8,size_original*Change_Rate),"")</f>
        <v/>
      </c>
      <c r="AE91" s="49"/>
      <c r="AF91" s="51" t="str">
        <f>IF(pointtable[[#This Row],[Nr]]&lt;&gt;"",IF(pointtable[[#This Row],[activefull]],size_full,size_incremental),"")</f>
        <v/>
      </c>
      <c r="AG91" s="49"/>
      <c r="AH91" s="49"/>
      <c r="AI91" s="49"/>
      <c r="AJ91" s="50"/>
    </row>
    <row r="92" spans="2:36" x14ac:dyDescent="0.25">
      <c r="B92" s="13"/>
      <c r="C92" s="13"/>
      <c r="D92" s="13"/>
      <c r="E92" s="13"/>
      <c r="H92" s="8" t="str">
        <f t="shared" si="5"/>
        <v/>
      </c>
      <c r="I92" s="8" t="str">
        <f>IF(pointtable[[#This Row],[Nr]]="","",IF(retentionpoints+offset-pointtable[[#This Row],[Nr]]+1&gt;retentionpoints,IF(OR(I93="",pointtable[[#This Row],[needed]]="",backupmode="Forever Incremental"),"",retentionpoints&amp;" +"&amp;(offset-pointtable[[#This Row],[Nr]]+1)),retentionpoints+offset-pointtable[[#This Row],[Nr]]+1))</f>
        <v/>
      </c>
      <c r="J92" s="6" t="str">
        <f>IF(pointtable[[#This Row],[Nr]]=1,startdate,IF(pointtable[[#This Row],[Nr]]="","",IF(ROUNDDOWN(pointtable[[#This Row],[Time]],0)=ROUNDDOWN(K91,0),"",pointtable[[#This Row],[Time]])))</f>
        <v/>
      </c>
      <c r="K92" s="7" t="str">
        <f ca="1">IF(pointtable[[#This Row],[Nr]]=1,startdate,IF(H92="","",K91+(run_every/24)+MATCH(1,OFFSET(schedule[[#All],[run on]],WEEKDAY(K91+(run_every/24)),0,8-WEEKDAY(K91+(run_every/24))),0)-1))</f>
        <v/>
      </c>
      <c r="L92"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2"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2"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2" s="9" t="b">
        <f xml:space="preserve">  IF(AND(pointtable[[#This Row],[Nr]]&lt;&gt;"",pointtable[[#This Row],[Day]]&lt;&gt;"",pointtable[[#This Row],[Nr]]&lt;&gt;1,pointtable[[#This Row],[activefull]]=FALSE),
    IF(VLOOKUP(WEEKDAY(pointtable[[#This Row],[Day]]),schedule[#All],4,FALSE)*syntheticallowed,TRUE,FALSE),FALSE
)</f>
        <v>0</v>
      </c>
      <c r="P92" s="9" t="b">
        <f>IF(AND(pointtable[[#This Row],[Nr]]&lt;&gt;"",pointtable[[#This Row],[Nr]]&lt;&gt;1,backupmode="Forever Incremental",offset+1=pointtable[[#This Row],[Nr]]),TRUE,FALSE)</f>
        <v>0</v>
      </c>
      <c r="Q92" s="9" t="b">
        <f>IF(AND(pointtable[[#This Row],[Nr]]&lt;&gt;"",pointtable[[#This Row],[Nr]]&lt;&gt;1,pointtable[[#This Row],[foreverincremental]]=FALSE,pointtable[[#This Row],[activefull]]=FALSE,pointtable[[#This Row],[syntheticfull]]=FALSE,VLOOKUP(backupmode,backupmodesettings[#All],7,FALSE)),TRUE,FALSE)</f>
        <v>0</v>
      </c>
      <c r="R92" s="9" t="b">
        <f>IF(AND(pointtable[[#This Row],[Nr]]&lt;&gt;"",N93=FALSE,VLOOKUP(backupmode,backupmodesettings[#All],3,FALSE),pointtable[[#This Row],[Nr]]&lt;&gt;retentionpoints+offset),TRUE,FALSE)</f>
        <v>0</v>
      </c>
      <c r="S92" s="9" t="b">
        <f>IF(AND(pointtable[[#This Row],[Nr]]&lt;&gt;"",pointtable[[#This Row],[Nr]]&lt;&gt;1,VLOOKUP(backupmode,backupmodesettings[#All],3,FALSE)),
  IF(OR(pointtable[[#This Row],[Nr]]=retentionpoints+offset,N93),TRUE,FALSE))</f>
        <v>0</v>
      </c>
      <c r="T92" s="8" t="str">
        <f t="shared" si="4"/>
        <v/>
      </c>
      <c r="U92" s="8" t="e">
        <f ca="1">MATCH(TRUE,OFFSET(pointtable[activefull],pointtable[[#This Row],[Nr]],0,101-pointtable[[#This Row],[Nr]]),0)</f>
        <v>#VALUE!</v>
      </c>
      <c r="V92" s="8" t="e">
        <f ca="1">MATCH(TRUE,OFFSET(pointtable[syntheticfull],pointtable[[#This Row],[Nr]],0,101-pointtable[[#This Row],[Nr]]),0)</f>
        <v>#VALUE!</v>
      </c>
      <c r="W9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2" s="48"/>
      <c r="AD92" s="51" t="str">
        <f>IF(pointtable[[#This Row],[Nr]]&lt;&gt;"",IF(pointtable[[#This Row],[activefull]],size_original-8,size_original*Change_Rate),"")</f>
        <v/>
      </c>
      <c r="AE92" s="49"/>
      <c r="AF92" s="51" t="str">
        <f>IF(pointtable[[#This Row],[Nr]]&lt;&gt;"",IF(pointtable[[#This Row],[activefull]],size_full,size_incremental),"")</f>
        <v/>
      </c>
      <c r="AG92" s="49"/>
      <c r="AH92" s="49"/>
      <c r="AI92" s="49"/>
      <c r="AJ92" s="50"/>
    </row>
    <row r="93" spans="2:36" x14ac:dyDescent="0.25">
      <c r="B93" s="13"/>
      <c r="C93" s="13"/>
      <c r="D93" s="13"/>
      <c r="E93" s="13"/>
      <c r="H93" s="8" t="str">
        <f t="shared" si="5"/>
        <v/>
      </c>
      <c r="I93" s="8" t="str">
        <f>IF(pointtable[[#This Row],[Nr]]="","",IF(retentionpoints+offset-pointtable[[#This Row],[Nr]]+1&gt;retentionpoints,IF(OR(I94="",pointtable[[#This Row],[needed]]="",backupmode="Forever Incremental"),"",retentionpoints&amp;" +"&amp;(offset-pointtable[[#This Row],[Nr]]+1)),retentionpoints+offset-pointtable[[#This Row],[Nr]]+1))</f>
        <v/>
      </c>
      <c r="J93" s="6" t="str">
        <f>IF(pointtable[[#This Row],[Nr]]=1,startdate,IF(pointtable[[#This Row],[Nr]]="","",IF(ROUNDDOWN(pointtable[[#This Row],[Time]],0)=ROUNDDOWN(K92,0),"",pointtable[[#This Row],[Time]])))</f>
        <v/>
      </c>
      <c r="K93" s="7" t="str">
        <f ca="1">IF(pointtable[[#This Row],[Nr]]=1,startdate,IF(H93="","",K92+(run_every/24)+MATCH(1,OFFSET(schedule[[#All],[run on]],WEEKDAY(K92+(run_every/24)),0,8-WEEKDAY(K92+(run_every/24))),0)-1))</f>
        <v/>
      </c>
      <c r="L93"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3"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3"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3" s="9" t="b">
        <f xml:space="preserve">  IF(AND(pointtable[[#This Row],[Nr]]&lt;&gt;"",pointtable[[#This Row],[Day]]&lt;&gt;"",pointtable[[#This Row],[Nr]]&lt;&gt;1,pointtable[[#This Row],[activefull]]=FALSE),
    IF(VLOOKUP(WEEKDAY(pointtable[[#This Row],[Day]]),schedule[#All],4,FALSE)*syntheticallowed,TRUE,FALSE),FALSE
)</f>
        <v>0</v>
      </c>
      <c r="P93" s="9" t="b">
        <f>IF(AND(pointtable[[#This Row],[Nr]]&lt;&gt;"",pointtable[[#This Row],[Nr]]&lt;&gt;1,backupmode="Forever Incremental",offset+1=pointtable[[#This Row],[Nr]]),TRUE,FALSE)</f>
        <v>0</v>
      </c>
      <c r="Q93" s="9" t="b">
        <f>IF(AND(pointtable[[#This Row],[Nr]]&lt;&gt;"",pointtable[[#This Row],[Nr]]&lt;&gt;1,pointtable[[#This Row],[foreverincremental]]=FALSE,pointtable[[#This Row],[activefull]]=FALSE,pointtable[[#This Row],[syntheticfull]]=FALSE,VLOOKUP(backupmode,backupmodesettings[#All],7,FALSE)),TRUE,FALSE)</f>
        <v>0</v>
      </c>
      <c r="R93" s="9" t="b">
        <f>IF(AND(pointtable[[#This Row],[Nr]]&lt;&gt;"",N94=FALSE,VLOOKUP(backupmode,backupmodesettings[#All],3,FALSE),pointtable[[#This Row],[Nr]]&lt;&gt;retentionpoints+offset),TRUE,FALSE)</f>
        <v>0</v>
      </c>
      <c r="S93" s="9" t="b">
        <f>IF(AND(pointtable[[#This Row],[Nr]]&lt;&gt;"",pointtable[[#This Row],[Nr]]&lt;&gt;1,VLOOKUP(backupmode,backupmodesettings[#All],3,FALSE)),
  IF(OR(pointtable[[#This Row],[Nr]]=retentionpoints+offset,N94),TRUE,FALSE))</f>
        <v>0</v>
      </c>
      <c r="T93" s="8" t="str">
        <f t="shared" si="4"/>
        <v/>
      </c>
      <c r="U93" s="8" t="e">
        <f ca="1">MATCH(TRUE,OFFSET(pointtable[activefull],pointtable[[#This Row],[Nr]],0,101-pointtable[[#This Row],[Nr]]),0)</f>
        <v>#VALUE!</v>
      </c>
      <c r="V93" s="8" t="e">
        <f ca="1">MATCH(TRUE,OFFSET(pointtable[syntheticfull],pointtable[[#This Row],[Nr]],0,101-pointtable[[#This Row],[Nr]]),0)</f>
        <v>#VALUE!</v>
      </c>
      <c r="W9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3" s="48"/>
      <c r="AD93" s="51" t="str">
        <f>IF(pointtable[[#This Row],[Nr]]&lt;&gt;"",IF(pointtable[[#This Row],[activefull]],size_original-8,size_original*Change_Rate),"")</f>
        <v/>
      </c>
      <c r="AE93" s="49"/>
      <c r="AF93" s="51" t="str">
        <f>IF(pointtable[[#This Row],[Nr]]&lt;&gt;"",IF(pointtable[[#This Row],[activefull]],size_full,size_incremental),"")</f>
        <v/>
      </c>
      <c r="AG93" s="49"/>
      <c r="AH93" s="49"/>
      <c r="AI93" s="49"/>
      <c r="AJ93" s="50"/>
    </row>
    <row r="94" spans="2:36" x14ac:dyDescent="0.25">
      <c r="B94" s="13"/>
      <c r="C94" s="13"/>
      <c r="D94" s="13"/>
      <c r="E94" s="13"/>
      <c r="H94" s="8" t="str">
        <f t="shared" si="5"/>
        <v/>
      </c>
      <c r="I94" s="8" t="str">
        <f>IF(pointtable[[#This Row],[Nr]]="","",IF(retentionpoints+offset-pointtable[[#This Row],[Nr]]+1&gt;retentionpoints,IF(OR(I95="",pointtable[[#This Row],[needed]]="",backupmode="Forever Incremental"),"",retentionpoints&amp;" +"&amp;(offset-pointtable[[#This Row],[Nr]]+1)),retentionpoints+offset-pointtable[[#This Row],[Nr]]+1))</f>
        <v/>
      </c>
      <c r="J94" s="6" t="str">
        <f>IF(pointtable[[#This Row],[Nr]]=1,startdate,IF(pointtable[[#This Row],[Nr]]="","",IF(ROUNDDOWN(pointtable[[#This Row],[Time]],0)=ROUNDDOWN(K93,0),"",pointtable[[#This Row],[Time]])))</f>
        <v/>
      </c>
      <c r="K94" s="7" t="str">
        <f ca="1">IF(pointtable[[#This Row],[Nr]]=1,startdate,IF(H94="","",K93+(run_every/24)+MATCH(1,OFFSET(schedule[[#All],[run on]],WEEKDAY(K93+(run_every/24)),0,8-WEEKDAY(K93+(run_every/24))),0)-1))</f>
        <v/>
      </c>
      <c r="L94"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4"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4"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4" s="9" t="b">
        <f xml:space="preserve">  IF(AND(pointtable[[#This Row],[Nr]]&lt;&gt;"",pointtable[[#This Row],[Day]]&lt;&gt;"",pointtable[[#This Row],[Nr]]&lt;&gt;1,pointtable[[#This Row],[activefull]]=FALSE),
    IF(VLOOKUP(WEEKDAY(pointtable[[#This Row],[Day]]),schedule[#All],4,FALSE)*syntheticallowed,TRUE,FALSE),FALSE
)</f>
        <v>0</v>
      </c>
      <c r="P94" s="9" t="b">
        <f>IF(AND(pointtable[[#This Row],[Nr]]&lt;&gt;"",pointtable[[#This Row],[Nr]]&lt;&gt;1,backupmode="Forever Incremental",offset+1=pointtable[[#This Row],[Nr]]),TRUE,FALSE)</f>
        <v>0</v>
      </c>
      <c r="Q94" s="9" t="b">
        <f>IF(AND(pointtable[[#This Row],[Nr]]&lt;&gt;"",pointtable[[#This Row],[Nr]]&lt;&gt;1,pointtable[[#This Row],[foreverincremental]]=FALSE,pointtable[[#This Row],[activefull]]=FALSE,pointtable[[#This Row],[syntheticfull]]=FALSE,VLOOKUP(backupmode,backupmodesettings[#All],7,FALSE)),TRUE,FALSE)</f>
        <v>0</v>
      </c>
      <c r="R94" s="9" t="b">
        <f>IF(AND(pointtable[[#This Row],[Nr]]&lt;&gt;"",N95=FALSE,VLOOKUP(backupmode,backupmodesettings[#All],3,FALSE),pointtable[[#This Row],[Nr]]&lt;&gt;retentionpoints+offset),TRUE,FALSE)</f>
        <v>0</v>
      </c>
      <c r="S94" s="9" t="b">
        <f>IF(AND(pointtable[[#This Row],[Nr]]&lt;&gt;"",pointtable[[#This Row],[Nr]]&lt;&gt;1,VLOOKUP(backupmode,backupmodesettings[#All],3,FALSE)),
  IF(OR(pointtable[[#This Row],[Nr]]=retentionpoints+offset,N95),TRUE,FALSE))</f>
        <v>0</v>
      </c>
      <c r="T94" s="8" t="str">
        <f t="shared" si="4"/>
        <v/>
      </c>
      <c r="U94" s="8" t="e">
        <f ca="1">MATCH(TRUE,OFFSET(pointtable[activefull],pointtable[[#This Row],[Nr]],0,101-pointtable[[#This Row],[Nr]]),0)</f>
        <v>#VALUE!</v>
      </c>
      <c r="V94" s="8" t="e">
        <f ca="1">MATCH(TRUE,OFFSET(pointtable[syntheticfull],pointtable[[#This Row],[Nr]],0,101-pointtable[[#This Row],[Nr]]),0)</f>
        <v>#VALUE!</v>
      </c>
      <c r="W9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4" s="48"/>
      <c r="AD94" s="51" t="str">
        <f>IF(pointtable[[#This Row],[Nr]]&lt;&gt;"",IF(pointtable[[#This Row],[activefull]],size_original-8,size_original*Change_Rate),"")</f>
        <v/>
      </c>
      <c r="AE94" s="49"/>
      <c r="AF94" s="51" t="str">
        <f>IF(pointtable[[#This Row],[Nr]]&lt;&gt;"",IF(pointtable[[#This Row],[activefull]],size_full,size_incremental),"")</f>
        <v/>
      </c>
      <c r="AG94" s="49"/>
      <c r="AH94" s="49"/>
      <c r="AI94" s="49"/>
      <c r="AJ94" s="50"/>
    </row>
    <row r="95" spans="2:36" x14ac:dyDescent="0.25">
      <c r="B95" s="13"/>
      <c r="C95" s="13"/>
      <c r="D95" s="13"/>
      <c r="E95" s="13"/>
      <c r="H95" s="8" t="str">
        <f t="shared" si="5"/>
        <v/>
      </c>
      <c r="I95" s="8" t="str">
        <f>IF(pointtable[[#This Row],[Nr]]="","",IF(retentionpoints+offset-pointtable[[#This Row],[Nr]]+1&gt;retentionpoints,IF(OR(I96="",pointtable[[#This Row],[needed]]="",backupmode="Forever Incremental"),"",retentionpoints&amp;" +"&amp;(offset-pointtable[[#This Row],[Nr]]+1)),retentionpoints+offset-pointtable[[#This Row],[Nr]]+1))</f>
        <v/>
      </c>
      <c r="J95" s="6" t="str">
        <f>IF(pointtable[[#This Row],[Nr]]=1,startdate,IF(pointtable[[#This Row],[Nr]]="","",IF(ROUNDDOWN(pointtable[[#This Row],[Time]],0)=ROUNDDOWN(K94,0),"",pointtable[[#This Row],[Time]])))</f>
        <v/>
      </c>
      <c r="K95" s="7" t="str">
        <f ca="1">IF(pointtable[[#This Row],[Nr]]=1,startdate,IF(H95="","",K94+(run_every/24)+MATCH(1,OFFSET(schedule[[#All],[run on]],WEEKDAY(K94+(run_every/24)),0,8-WEEKDAY(K94+(run_every/24))),0)-1))</f>
        <v/>
      </c>
      <c r="L95"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5"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5"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5" s="9" t="b">
        <f xml:space="preserve">  IF(AND(pointtable[[#This Row],[Nr]]&lt;&gt;"",pointtable[[#This Row],[Day]]&lt;&gt;"",pointtable[[#This Row],[Nr]]&lt;&gt;1,pointtable[[#This Row],[activefull]]=FALSE),
    IF(VLOOKUP(WEEKDAY(pointtable[[#This Row],[Day]]),schedule[#All],4,FALSE)*syntheticallowed,TRUE,FALSE),FALSE
)</f>
        <v>0</v>
      </c>
      <c r="P95" s="9" t="b">
        <f>IF(AND(pointtable[[#This Row],[Nr]]&lt;&gt;"",pointtable[[#This Row],[Nr]]&lt;&gt;1,backupmode="Forever Incremental",offset+1=pointtable[[#This Row],[Nr]]),TRUE,FALSE)</f>
        <v>0</v>
      </c>
      <c r="Q95" s="9" t="b">
        <f>IF(AND(pointtable[[#This Row],[Nr]]&lt;&gt;"",pointtable[[#This Row],[Nr]]&lt;&gt;1,pointtable[[#This Row],[foreverincremental]]=FALSE,pointtable[[#This Row],[activefull]]=FALSE,pointtable[[#This Row],[syntheticfull]]=FALSE,VLOOKUP(backupmode,backupmodesettings[#All],7,FALSE)),TRUE,FALSE)</f>
        <v>0</v>
      </c>
      <c r="R95" s="9" t="b">
        <f>IF(AND(pointtable[[#This Row],[Nr]]&lt;&gt;"",N96=FALSE,VLOOKUP(backupmode,backupmodesettings[#All],3,FALSE),pointtable[[#This Row],[Nr]]&lt;&gt;retentionpoints+offset),TRUE,FALSE)</f>
        <v>0</v>
      </c>
      <c r="S95" s="9" t="b">
        <f>IF(AND(pointtable[[#This Row],[Nr]]&lt;&gt;"",pointtable[[#This Row],[Nr]]&lt;&gt;1,VLOOKUP(backupmode,backupmodesettings[#All],3,FALSE)),
  IF(OR(pointtable[[#This Row],[Nr]]=retentionpoints+offset,N96),TRUE,FALSE))</f>
        <v>0</v>
      </c>
      <c r="T95" s="8" t="str">
        <f t="shared" si="4"/>
        <v/>
      </c>
      <c r="U95" s="8" t="e">
        <f ca="1">MATCH(TRUE,OFFSET(pointtable[activefull],pointtable[[#This Row],[Nr]],0,101-pointtable[[#This Row],[Nr]]),0)</f>
        <v>#VALUE!</v>
      </c>
      <c r="V95" s="8" t="e">
        <f ca="1">MATCH(TRUE,OFFSET(pointtable[syntheticfull],pointtable[[#This Row],[Nr]],0,101-pointtable[[#This Row],[Nr]]),0)</f>
        <v>#VALUE!</v>
      </c>
      <c r="W9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5" s="48"/>
      <c r="AD95" s="51" t="str">
        <f>IF(pointtable[[#This Row],[Nr]]&lt;&gt;"",IF(pointtable[[#This Row],[activefull]],size_original-8,size_original*Change_Rate),"")</f>
        <v/>
      </c>
      <c r="AE95" s="49"/>
      <c r="AF95" s="51" t="str">
        <f>IF(pointtable[[#This Row],[Nr]]&lt;&gt;"",IF(pointtable[[#This Row],[activefull]],size_full,size_incremental),"")</f>
        <v/>
      </c>
      <c r="AG95" s="49"/>
      <c r="AH95" s="49"/>
      <c r="AI95" s="49"/>
      <c r="AJ95" s="50"/>
    </row>
    <row r="96" spans="2:36" x14ac:dyDescent="0.25">
      <c r="B96" s="13"/>
      <c r="C96" s="13"/>
      <c r="D96" s="13"/>
      <c r="E96" s="13"/>
      <c r="H96" s="8" t="str">
        <f t="shared" si="5"/>
        <v/>
      </c>
      <c r="I96" s="8" t="str">
        <f>IF(pointtable[[#This Row],[Nr]]="","",IF(retentionpoints+offset-pointtable[[#This Row],[Nr]]+1&gt;retentionpoints,IF(OR(I97="",pointtable[[#This Row],[needed]]="",backupmode="Forever Incremental"),"",retentionpoints&amp;" +"&amp;(offset-pointtable[[#This Row],[Nr]]+1)),retentionpoints+offset-pointtable[[#This Row],[Nr]]+1))</f>
        <v/>
      </c>
      <c r="J96" s="6" t="str">
        <f>IF(pointtable[[#This Row],[Nr]]=1,startdate,IF(pointtable[[#This Row],[Nr]]="","",IF(ROUNDDOWN(pointtable[[#This Row],[Time]],0)=ROUNDDOWN(K95,0),"",pointtable[[#This Row],[Time]])))</f>
        <v/>
      </c>
      <c r="K96" s="7" t="str">
        <f ca="1">IF(pointtable[[#This Row],[Nr]]=1,startdate,IF(H96="","",K95+(run_every/24)+MATCH(1,OFFSET(schedule[[#All],[run on]],WEEKDAY(K95+(run_every/24)),0,8-WEEKDAY(K95+(run_every/24))),0)-1))</f>
        <v/>
      </c>
      <c r="L96"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6"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6"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6" s="9" t="b">
        <f xml:space="preserve">  IF(AND(pointtable[[#This Row],[Nr]]&lt;&gt;"",pointtable[[#This Row],[Day]]&lt;&gt;"",pointtable[[#This Row],[Nr]]&lt;&gt;1,pointtable[[#This Row],[activefull]]=FALSE),
    IF(VLOOKUP(WEEKDAY(pointtable[[#This Row],[Day]]),schedule[#All],4,FALSE)*syntheticallowed,TRUE,FALSE),FALSE
)</f>
        <v>0</v>
      </c>
      <c r="P96" s="9" t="b">
        <f>IF(AND(pointtable[[#This Row],[Nr]]&lt;&gt;"",pointtable[[#This Row],[Nr]]&lt;&gt;1,backupmode="Forever Incremental",offset+1=pointtable[[#This Row],[Nr]]),TRUE,FALSE)</f>
        <v>0</v>
      </c>
      <c r="Q96" s="9" t="b">
        <f>IF(AND(pointtable[[#This Row],[Nr]]&lt;&gt;"",pointtable[[#This Row],[Nr]]&lt;&gt;1,pointtable[[#This Row],[foreverincremental]]=FALSE,pointtable[[#This Row],[activefull]]=FALSE,pointtable[[#This Row],[syntheticfull]]=FALSE,VLOOKUP(backupmode,backupmodesettings[#All],7,FALSE)),TRUE,FALSE)</f>
        <v>0</v>
      </c>
      <c r="R96" s="9" t="b">
        <f>IF(AND(pointtable[[#This Row],[Nr]]&lt;&gt;"",N97=FALSE,VLOOKUP(backupmode,backupmodesettings[#All],3,FALSE),pointtable[[#This Row],[Nr]]&lt;&gt;retentionpoints+offset),TRUE,FALSE)</f>
        <v>0</v>
      </c>
      <c r="S96" s="9" t="b">
        <f>IF(AND(pointtable[[#This Row],[Nr]]&lt;&gt;"",pointtable[[#This Row],[Nr]]&lt;&gt;1,VLOOKUP(backupmode,backupmodesettings[#All],3,FALSE)),
  IF(OR(pointtable[[#This Row],[Nr]]=retentionpoints+offset,N97),TRUE,FALSE))</f>
        <v>0</v>
      </c>
      <c r="T96" s="8" t="str">
        <f t="shared" si="4"/>
        <v/>
      </c>
      <c r="U96" s="8" t="e">
        <f ca="1">MATCH(TRUE,OFFSET(pointtable[activefull],pointtable[[#This Row],[Nr]],0,101-pointtable[[#This Row],[Nr]]),0)</f>
        <v>#VALUE!</v>
      </c>
      <c r="V96" s="8" t="e">
        <f ca="1">MATCH(TRUE,OFFSET(pointtable[syntheticfull],pointtable[[#This Row],[Nr]],0,101-pointtable[[#This Row],[Nr]]),0)</f>
        <v>#VALUE!</v>
      </c>
      <c r="W9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6" s="48"/>
      <c r="AD96" s="51" t="str">
        <f>IF(pointtable[[#This Row],[Nr]]&lt;&gt;"",IF(pointtable[[#This Row],[activefull]],size_original-8,size_original*Change_Rate),"")</f>
        <v/>
      </c>
      <c r="AE96" s="49"/>
      <c r="AF96" s="51" t="str">
        <f>IF(pointtable[[#This Row],[Nr]]&lt;&gt;"",IF(pointtable[[#This Row],[activefull]],size_full,size_incremental),"")</f>
        <v/>
      </c>
      <c r="AG96" s="49"/>
      <c r="AH96" s="49"/>
      <c r="AI96" s="49"/>
      <c r="AJ96" s="50"/>
    </row>
    <row r="97" spans="2:36" x14ac:dyDescent="0.25">
      <c r="B97" s="13"/>
      <c r="C97" s="13"/>
      <c r="D97" s="13"/>
      <c r="E97" s="13"/>
      <c r="H97" s="8" t="str">
        <f t="shared" si="5"/>
        <v/>
      </c>
      <c r="I97" s="8" t="str">
        <f>IF(pointtable[[#This Row],[Nr]]="","",IF(retentionpoints+offset-pointtable[[#This Row],[Nr]]+1&gt;retentionpoints,IF(OR(I98="",pointtable[[#This Row],[needed]]="",backupmode="Forever Incremental"),"",retentionpoints&amp;" +"&amp;(offset-pointtable[[#This Row],[Nr]]+1)),retentionpoints+offset-pointtable[[#This Row],[Nr]]+1))</f>
        <v/>
      </c>
      <c r="J97" s="6" t="str">
        <f>IF(pointtable[[#This Row],[Nr]]=1,startdate,IF(pointtable[[#This Row],[Nr]]="","",IF(ROUNDDOWN(pointtable[[#This Row],[Time]],0)=ROUNDDOWN(K96,0),"",pointtable[[#This Row],[Time]])))</f>
        <v/>
      </c>
      <c r="K97" s="7" t="str">
        <f ca="1">IF(pointtable[[#This Row],[Nr]]=1,startdate,IF(H97="","",K96+(run_every/24)+MATCH(1,OFFSET(schedule[[#All],[run on]],WEEKDAY(K96+(run_every/24)),0,8-WEEKDAY(K96+(run_every/24))),0)-1))</f>
        <v/>
      </c>
      <c r="L97"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7"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7"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7" s="9" t="b">
        <f xml:space="preserve">  IF(AND(pointtable[[#This Row],[Nr]]&lt;&gt;"",pointtable[[#This Row],[Day]]&lt;&gt;"",pointtable[[#This Row],[Nr]]&lt;&gt;1,pointtable[[#This Row],[activefull]]=FALSE),
    IF(VLOOKUP(WEEKDAY(pointtable[[#This Row],[Day]]),schedule[#All],4,FALSE)*syntheticallowed,TRUE,FALSE),FALSE
)</f>
        <v>0</v>
      </c>
      <c r="P97" s="9" t="b">
        <f>IF(AND(pointtable[[#This Row],[Nr]]&lt;&gt;"",pointtable[[#This Row],[Nr]]&lt;&gt;1,backupmode="Forever Incremental",offset+1=pointtable[[#This Row],[Nr]]),TRUE,FALSE)</f>
        <v>0</v>
      </c>
      <c r="Q97" s="9" t="b">
        <f>IF(AND(pointtable[[#This Row],[Nr]]&lt;&gt;"",pointtable[[#This Row],[Nr]]&lt;&gt;1,pointtable[[#This Row],[foreverincremental]]=FALSE,pointtable[[#This Row],[activefull]]=FALSE,pointtable[[#This Row],[syntheticfull]]=FALSE,VLOOKUP(backupmode,backupmodesettings[#All],7,FALSE)),TRUE,FALSE)</f>
        <v>0</v>
      </c>
      <c r="R97" s="9" t="b">
        <f>IF(AND(pointtable[[#This Row],[Nr]]&lt;&gt;"",N98=FALSE,VLOOKUP(backupmode,backupmodesettings[#All],3,FALSE),pointtable[[#This Row],[Nr]]&lt;&gt;retentionpoints+offset),TRUE,FALSE)</f>
        <v>0</v>
      </c>
      <c r="S97" s="9" t="b">
        <f>IF(AND(pointtable[[#This Row],[Nr]]&lt;&gt;"",pointtable[[#This Row],[Nr]]&lt;&gt;1,VLOOKUP(backupmode,backupmodesettings[#All],3,FALSE)),
  IF(OR(pointtable[[#This Row],[Nr]]=retentionpoints+offset,N98),TRUE,FALSE))</f>
        <v>0</v>
      </c>
      <c r="T97" s="8" t="str">
        <f t="shared" si="4"/>
        <v/>
      </c>
      <c r="U97" s="8" t="e">
        <f ca="1">MATCH(TRUE,OFFSET(pointtable[activefull],pointtable[[#This Row],[Nr]],0,101-pointtable[[#This Row],[Nr]]),0)</f>
        <v>#VALUE!</v>
      </c>
      <c r="V97" s="8" t="e">
        <f ca="1">MATCH(TRUE,OFFSET(pointtable[syntheticfull],pointtable[[#This Row],[Nr]],0,101-pointtable[[#This Row],[Nr]]),0)</f>
        <v>#VALUE!</v>
      </c>
      <c r="W9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7" s="48"/>
      <c r="AD97" s="51" t="str">
        <f>IF(pointtable[[#This Row],[Nr]]&lt;&gt;"",IF(pointtable[[#This Row],[activefull]],size_original-8,size_original*Change_Rate),"")</f>
        <v/>
      </c>
      <c r="AE97" s="49"/>
      <c r="AF97" s="51" t="str">
        <f>IF(pointtable[[#This Row],[Nr]]&lt;&gt;"",IF(pointtable[[#This Row],[activefull]],size_full,size_incremental),"")</f>
        <v/>
      </c>
      <c r="AG97" s="49"/>
      <c r="AH97" s="49"/>
      <c r="AI97" s="49"/>
      <c r="AJ97" s="50"/>
    </row>
    <row r="98" spans="2:36" x14ac:dyDescent="0.25">
      <c r="B98" s="13"/>
      <c r="C98" s="13"/>
      <c r="D98" s="13"/>
      <c r="E98" s="13"/>
      <c r="H98" s="8" t="str">
        <f t="shared" si="5"/>
        <v/>
      </c>
      <c r="I98" s="8" t="str">
        <f>IF(pointtable[[#This Row],[Nr]]="","",IF(retentionpoints+offset-pointtable[[#This Row],[Nr]]+1&gt;retentionpoints,IF(OR(I99="",pointtable[[#This Row],[needed]]="",backupmode="Forever Incremental"),"",retentionpoints&amp;" +"&amp;(offset-pointtable[[#This Row],[Nr]]+1)),retentionpoints+offset-pointtable[[#This Row],[Nr]]+1))</f>
        <v/>
      </c>
      <c r="J98" s="6" t="str">
        <f>IF(pointtable[[#This Row],[Nr]]=1,startdate,IF(pointtable[[#This Row],[Nr]]="","",IF(ROUNDDOWN(pointtable[[#This Row],[Time]],0)=ROUNDDOWN(K97,0),"",pointtable[[#This Row],[Time]])))</f>
        <v/>
      </c>
      <c r="K98" s="7" t="str">
        <f ca="1">IF(pointtable[[#This Row],[Nr]]=1,startdate,IF(H98="","",K97+(run_every/24)+MATCH(1,OFFSET(schedule[[#All],[run on]],WEEKDAY(K97+(run_every/24)),0,8-WEEKDAY(K97+(run_every/24))),0)-1))</f>
        <v/>
      </c>
      <c r="L98"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8"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8"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8" s="9" t="b">
        <f xml:space="preserve">  IF(AND(pointtable[[#This Row],[Nr]]&lt;&gt;"",pointtable[[#This Row],[Day]]&lt;&gt;"",pointtable[[#This Row],[Nr]]&lt;&gt;1,pointtable[[#This Row],[activefull]]=FALSE),
    IF(VLOOKUP(WEEKDAY(pointtable[[#This Row],[Day]]),schedule[#All],4,FALSE)*syntheticallowed,TRUE,FALSE),FALSE
)</f>
        <v>0</v>
      </c>
      <c r="P98" s="9" t="b">
        <f>IF(AND(pointtable[[#This Row],[Nr]]&lt;&gt;"",pointtable[[#This Row],[Nr]]&lt;&gt;1,backupmode="Forever Incremental",offset+1=pointtable[[#This Row],[Nr]]),TRUE,FALSE)</f>
        <v>0</v>
      </c>
      <c r="Q98" s="9" t="b">
        <f>IF(AND(pointtable[[#This Row],[Nr]]&lt;&gt;"",pointtable[[#This Row],[Nr]]&lt;&gt;1,pointtable[[#This Row],[foreverincremental]]=FALSE,pointtable[[#This Row],[activefull]]=FALSE,pointtable[[#This Row],[syntheticfull]]=FALSE,VLOOKUP(backupmode,backupmodesettings[#All],7,FALSE)),TRUE,FALSE)</f>
        <v>0</v>
      </c>
      <c r="R98" s="9" t="b">
        <f>IF(AND(pointtable[[#This Row],[Nr]]&lt;&gt;"",N99=FALSE,VLOOKUP(backupmode,backupmodesettings[#All],3,FALSE),pointtable[[#This Row],[Nr]]&lt;&gt;retentionpoints+offset),TRUE,FALSE)</f>
        <v>0</v>
      </c>
      <c r="S98" s="9" t="b">
        <f>IF(AND(pointtable[[#This Row],[Nr]]&lt;&gt;"",pointtable[[#This Row],[Nr]]&lt;&gt;1,VLOOKUP(backupmode,backupmodesettings[#All],3,FALSE)),
  IF(OR(pointtable[[#This Row],[Nr]]=retentionpoints+offset,N99),TRUE,FALSE))</f>
        <v>0</v>
      </c>
      <c r="T98" s="8" t="str">
        <f t="shared" si="4"/>
        <v/>
      </c>
      <c r="U98" s="8" t="e">
        <f ca="1">MATCH(TRUE,OFFSET(pointtable[activefull],pointtable[[#This Row],[Nr]],0,101-pointtable[[#This Row],[Nr]]),0)</f>
        <v>#VALUE!</v>
      </c>
      <c r="V98" s="8" t="e">
        <f ca="1">MATCH(TRUE,OFFSET(pointtable[syntheticfull],pointtable[[#This Row],[Nr]],0,101-pointtable[[#This Row],[Nr]]),0)</f>
        <v>#VALUE!</v>
      </c>
      <c r="W9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8" s="48"/>
      <c r="AD98" s="51" t="str">
        <f>IF(pointtable[[#This Row],[Nr]]&lt;&gt;"",IF(pointtable[[#This Row],[activefull]],size_original-8,size_original*Change_Rate),"")</f>
        <v/>
      </c>
      <c r="AE98" s="49"/>
      <c r="AF98" s="51" t="str">
        <f>IF(pointtable[[#This Row],[Nr]]&lt;&gt;"",IF(pointtable[[#This Row],[activefull]],size_full,size_incremental),"")</f>
        <v/>
      </c>
      <c r="AG98" s="49"/>
      <c r="AH98" s="49"/>
      <c r="AI98" s="49"/>
      <c r="AJ98" s="50"/>
    </row>
    <row r="99" spans="2:36" x14ac:dyDescent="0.25">
      <c r="B99" s="13"/>
      <c r="C99" s="13"/>
      <c r="D99" s="13"/>
      <c r="E99" s="13"/>
      <c r="H99" s="8" t="str">
        <f t="shared" si="5"/>
        <v/>
      </c>
      <c r="I99" s="8" t="str">
        <f>IF(pointtable[[#This Row],[Nr]]="","",IF(retentionpoints+offset-pointtable[[#This Row],[Nr]]+1&gt;retentionpoints,IF(OR(I100="",pointtable[[#This Row],[needed]]="",backupmode="Forever Incremental"),"",retentionpoints&amp;" +"&amp;(offset-pointtable[[#This Row],[Nr]]+1)),retentionpoints+offset-pointtable[[#This Row],[Nr]]+1))</f>
        <v/>
      </c>
      <c r="J99" s="6" t="str">
        <f>IF(pointtable[[#This Row],[Nr]]=1,startdate,IF(pointtable[[#This Row],[Nr]]="","",IF(ROUNDDOWN(pointtable[[#This Row],[Time]],0)=ROUNDDOWN(K98,0),"",pointtable[[#This Row],[Time]])))</f>
        <v/>
      </c>
      <c r="K99" s="7" t="str">
        <f ca="1">IF(pointtable[[#This Row],[Nr]]=1,startdate,IF(H99="","",K98+(run_every/24)+MATCH(1,OFFSET(schedule[[#All],[run on]],WEEKDAY(K98+(run_every/24)),0,8-WEEKDAY(K98+(run_every/24))),0)-1))</f>
        <v/>
      </c>
      <c r="L99"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99"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99"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99" s="9" t="b">
        <f xml:space="preserve">  IF(AND(pointtable[[#This Row],[Nr]]&lt;&gt;"",pointtable[[#This Row],[Day]]&lt;&gt;"",pointtable[[#This Row],[Nr]]&lt;&gt;1,pointtable[[#This Row],[activefull]]=FALSE),
    IF(VLOOKUP(WEEKDAY(pointtable[[#This Row],[Day]]),schedule[#All],4,FALSE)*syntheticallowed,TRUE,FALSE),FALSE
)</f>
        <v>0</v>
      </c>
      <c r="P99" s="9" t="b">
        <f>IF(AND(pointtable[[#This Row],[Nr]]&lt;&gt;"",pointtable[[#This Row],[Nr]]&lt;&gt;1,backupmode="Forever Incremental",offset+1=pointtable[[#This Row],[Nr]]),TRUE,FALSE)</f>
        <v>0</v>
      </c>
      <c r="Q99" s="9" t="b">
        <f>IF(AND(pointtable[[#This Row],[Nr]]&lt;&gt;"",pointtable[[#This Row],[Nr]]&lt;&gt;1,pointtable[[#This Row],[foreverincremental]]=FALSE,pointtable[[#This Row],[activefull]]=FALSE,pointtable[[#This Row],[syntheticfull]]=FALSE,VLOOKUP(backupmode,backupmodesettings[#All],7,FALSE)),TRUE,FALSE)</f>
        <v>0</v>
      </c>
      <c r="R99" s="9" t="b">
        <f>IF(AND(pointtable[[#This Row],[Nr]]&lt;&gt;"",N100=FALSE,VLOOKUP(backupmode,backupmodesettings[#All],3,FALSE),pointtable[[#This Row],[Nr]]&lt;&gt;retentionpoints+offset),TRUE,FALSE)</f>
        <v>0</v>
      </c>
      <c r="S99" s="9" t="b">
        <f>IF(AND(pointtable[[#This Row],[Nr]]&lt;&gt;"",pointtable[[#This Row],[Nr]]&lt;&gt;1,VLOOKUP(backupmode,backupmodesettings[#All],3,FALSE)),
  IF(OR(pointtable[[#This Row],[Nr]]=retentionpoints+offset,N100),TRUE,FALSE))</f>
        <v>0</v>
      </c>
      <c r="T99" s="8" t="str">
        <f t="shared" si="4"/>
        <v/>
      </c>
      <c r="U99" s="8" t="e">
        <f ca="1">MATCH(TRUE,OFFSET(pointtable[activefull],pointtable[[#This Row],[Nr]],0,101-pointtable[[#This Row],[Nr]]),0)</f>
        <v>#VALUE!</v>
      </c>
      <c r="V99" s="8" t="e">
        <f ca="1">MATCH(TRUE,OFFSET(pointtable[syntheticfull],pointtable[[#This Row],[Nr]],0,101-pointtable[[#This Row],[Nr]]),0)</f>
        <v>#VALUE!</v>
      </c>
      <c r="W9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99" s="48"/>
      <c r="AD99" s="51" t="str">
        <f>IF(pointtable[[#This Row],[Nr]]&lt;&gt;"",IF(pointtable[[#This Row],[activefull]],size_original-8,size_original*Change_Rate),"")</f>
        <v/>
      </c>
      <c r="AE99" s="49"/>
      <c r="AF99" s="51" t="str">
        <f>IF(pointtable[[#This Row],[Nr]]&lt;&gt;"",IF(pointtable[[#This Row],[activefull]],size_full,size_incremental),"")</f>
        <v/>
      </c>
      <c r="AG99" s="49"/>
      <c r="AH99" s="49"/>
      <c r="AI99" s="49"/>
      <c r="AJ99" s="50"/>
    </row>
    <row r="100" spans="2:36" x14ac:dyDescent="0.25">
      <c r="B100" s="13"/>
      <c r="C100" s="13"/>
      <c r="D100" s="13"/>
      <c r="E100" s="13"/>
      <c r="H100" s="8" t="str">
        <f t="shared" si="5"/>
        <v/>
      </c>
      <c r="I100" s="8" t="str">
        <f>IF(pointtable[[#This Row],[Nr]]="","",IF(retentionpoints+offset-pointtable[[#This Row],[Nr]]+1&gt;retentionpoints,IF(OR(I101="",pointtable[[#This Row],[needed]]="",backupmode="Forever Incremental"),"",retentionpoints&amp;" +"&amp;(offset-pointtable[[#This Row],[Nr]]+1)),retentionpoints+offset-pointtable[[#This Row],[Nr]]+1))</f>
        <v/>
      </c>
      <c r="J100" s="6" t="str">
        <f>IF(pointtable[[#This Row],[Nr]]=1,startdate,IF(pointtable[[#This Row],[Nr]]="","",IF(ROUNDDOWN(pointtable[[#This Row],[Time]],0)=ROUNDDOWN(K99,0),"",pointtable[[#This Row],[Time]])))</f>
        <v/>
      </c>
      <c r="K100" s="7" t="str">
        <f ca="1">IF(pointtable[[#This Row],[Nr]]=1,startdate,IF(H100="","",K99+(run_every/24)+MATCH(1,OFFSET(schedule[[#All],[run on]],WEEKDAY(K99+(run_every/24)),0,8-WEEKDAY(K99+(run_every/24))),0)-1))</f>
        <v/>
      </c>
      <c r="L100"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0"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0"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0" s="9" t="b">
        <f xml:space="preserve">  IF(AND(pointtable[[#This Row],[Nr]]&lt;&gt;"",pointtable[[#This Row],[Day]]&lt;&gt;"",pointtable[[#This Row],[Nr]]&lt;&gt;1,pointtable[[#This Row],[activefull]]=FALSE),
    IF(VLOOKUP(WEEKDAY(pointtable[[#This Row],[Day]]),schedule[#All],4,FALSE)*syntheticallowed,TRUE,FALSE),FALSE
)</f>
        <v>0</v>
      </c>
      <c r="P100" s="9" t="b">
        <f>IF(AND(pointtable[[#This Row],[Nr]]&lt;&gt;"",pointtable[[#This Row],[Nr]]&lt;&gt;1,backupmode="Forever Incremental",offset+1=pointtable[[#This Row],[Nr]]),TRUE,FALSE)</f>
        <v>0</v>
      </c>
      <c r="Q100" s="9" t="b">
        <f>IF(AND(pointtable[[#This Row],[Nr]]&lt;&gt;"",pointtable[[#This Row],[Nr]]&lt;&gt;1,pointtable[[#This Row],[foreverincremental]]=FALSE,pointtable[[#This Row],[activefull]]=FALSE,pointtable[[#This Row],[syntheticfull]]=FALSE,VLOOKUP(backupmode,backupmodesettings[#All],7,FALSE)),TRUE,FALSE)</f>
        <v>0</v>
      </c>
      <c r="R100" s="9" t="b">
        <f>IF(AND(pointtable[[#This Row],[Nr]]&lt;&gt;"",N101=FALSE,VLOOKUP(backupmode,backupmodesettings[#All],3,FALSE),pointtable[[#This Row],[Nr]]&lt;&gt;retentionpoints+offset),TRUE,FALSE)</f>
        <v>0</v>
      </c>
      <c r="S100" s="9" t="b">
        <f>IF(AND(pointtable[[#This Row],[Nr]]&lt;&gt;"",pointtable[[#This Row],[Nr]]&lt;&gt;1,VLOOKUP(backupmode,backupmodesettings[#All],3,FALSE)),
  IF(OR(pointtable[[#This Row],[Nr]]=retentionpoints+offset,N101),TRUE,FALSE))</f>
        <v>0</v>
      </c>
      <c r="T100" s="8" t="str">
        <f t="shared" si="4"/>
        <v/>
      </c>
      <c r="U100" s="8" t="e">
        <f ca="1">MATCH(TRUE,OFFSET(pointtable[activefull],pointtable[[#This Row],[Nr]],0,101-pointtable[[#This Row],[Nr]]),0)</f>
        <v>#VALUE!</v>
      </c>
      <c r="V100" s="8" t="e">
        <f ca="1">MATCH(TRUE,OFFSET(pointtable[syntheticfull],pointtable[[#This Row],[Nr]],0,101-pointtable[[#This Row],[Nr]]),0)</f>
        <v>#VALUE!</v>
      </c>
      <c r="W100"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00" s="48"/>
      <c r="AD100" s="51" t="str">
        <f>IF(pointtable[[#This Row],[Nr]]&lt;&gt;"",IF(pointtable[[#This Row],[activefull]],size_original-8,size_original*Change_Rate),"")</f>
        <v/>
      </c>
      <c r="AE100" s="49"/>
      <c r="AF100" s="51" t="str">
        <f>IF(pointtable[[#This Row],[Nr]]&lt;&gt;"",IF(pointtable[[#This Row],[activefull]],size_full,size_incremental),"")</f>
        <v/>
      </c>
      <c r="AG100" s="49"/>
      <c r="AH100" s="49"/>
      <c r="AI100" s="49"/>
      <c r="AJ100" s="50"/>
    </row>
    <row r="101" spans="2:36" x14ac:dyDescent="0.25">
      <c r="B101" s="13"/>
      <c r="C101" s="13"/>
      <c r="D101" s="13"/>
      <c r="E101" s="13"/>
      <c r="H101" s="8" t="str">
        <f t="shared" si="5"/>
        <v/>
      </c>
      <c r="I101" s="8" t="str">
        <f>IF(pointtable[[#This Row],[Nr]]="","",IF(retentionpoints+offset-pointtable[[#This Row],[Nr]]+1&gt;retentionpoints,IF(OR(I102="",pointtable[[#This Row],[needed]]="",backupmode="Forever Incremental"),"",retentionpoints&amp;" +"&amp;(offset-pointtable[[#This Row],[Nr]]+1)),retentionpoints+offset-pointtable[[#This Row],[Nr]]+1))</f>
        <v/>
      </c>
      <c r="J101" s="6" t="str">
        <f>IF(pointtable[[#This Row],[Nr]]=1,startdate,IF(pointtable[[#This Row],[Nr]]="","",IF(ROUNDDOWN(pointtable[[#This Row],[Time]],0)=ROUNDDOWN(K100,0),"",pointtable[[#This Row],[Time]])))</f>
        <v/>
      </c>
      <c r="K101" s="7" t="str">
        <f ca="1">IF(pointtable[[#This Row],[Nr]]=1,startdate,IF(H101="","",K100+(run_every/24)+MATCH(1,OFFSET(schedule[[#All],[run on]],WEEKDAY(K100+(run_every/24)),0,8-WEEKDAY(K100+(run_every/24))),0)-1))</f>
        <v/>
      </c>
      <c r="L101"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1"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1"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1" s="9" t="b">
        <f xml:space="preserve">  IF(AND(pointtable[[#This Row],[Nr]]&lt;&gt;"",pointtable[[#This Row],[Day]]&lt;&gt;"",pointtable[[#This Row],[Nr]]&lt;&gt;1,pointtable[[#This Row],[activefull]]=FALSE),
    IF(VLOOKUP(WEEKDAY(pointtable[[#This Row],[Day]]),schedule[#All],4,FALSE)*syntheticallowed,TRUE,FALSE),FALSE
)</f>
        <v>0</v>
      </c>
      <c r="P101" s="9" t="b">
        <f>IF(AND(pointtable[[#This Row],[Nr]]&lt;&gt;"",pointtable[[#This Row],[Nr]]&lt;&gt;1,backupmode="Forever Incremental",offset+1=pointtable[[#This Row],[Nr]]),TRUE,FALSE)</f>
        <v>0</v>
      </c>
      <c r="Q101" s="9" t="b">
        <f>IF(AND(pointtable[[#This Row],[Nr]]&lt;&gt;"",pointtable[[#This Row],[Nr]]&lt;&gt;1,pointtable[[#This Row],[foreverincremental]]=FALSE,pointtable[[#This Row],[activefull]]=FALSE,pointtable[[#This Row],[syntheticfull]]=FALSE,VLOOKUP(backupmode,backupmodesettings[#All],7,FALSE)),TRUE,FALSE)</f>
        <v>0</v>
      </c>
      <c r="R101" s="9" t="b">
        <f>IF(AND(pointtable[[#This Row],[Nr]]&lt;&gt;"",N102=FALSE,VLOOKUP(backupmode,backupmodesettings[#All],3,FALSE),pointtable[[#This Row],[Nr]]&lt;&gt;retentionpoints+offset),TRUE,FALSE)</f>
        <v>0</v>
      </c>
      <c r="S101" s="9" t="b">
        <f>IF(AND(pointtable[[#This Row],[Nr]]&lt;&gt;"",pointtable[[#This Row],[Nr]]&lt;&gt;1,VLOOKUP(backupmode,backupmodesettings[#All],3,FALSE)),
  IF(OR(pointtable[[#This Row],[Nr]]=retentionpoints+offset,N102),TRUE,FALSE))</f>
        <v>0</v>
      </c>
      <c r="T101" s="8" t="str">
        <f t="shared" si="4"/>
        <v/>
      </c>
      <c r="U101" s="8" t="e">
        <f ca="1">MATCH(TRUE,OFFSET(pointtable[activefull],pointtable[[#This Row],[Nr]],0,101-pointtable[[#This Row],[Nr]]),0)</f>
        <v>#VALUE!</v>
      </c>
      <c r="V101" s="8" t="e">
        <f ca="1">MATCH(TRUE,OFFSET(pointtable[syntheticfull],pointtable[[#This Row],[Nr]],0,101-pointtable[[#This Row],[Nr]]),0)</f>
        <v>#VALUE!</v>
      </c>
      <c r="W101"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01" s="48"/>
      <c r="AD101" s="51" t="str">
        <f>IF(pointtable[[#This Row],[Nr]]&lt;&gt;"",IF(pointtable[[#This Row],[activefull]],size_original-8,size_original*Change_Rate),"")</f>
        <v/>
      </c>
      <c r="AE101" s="49"/>
      <c r="AF101" s="51" t="str">
        <f>IF(pointtable[[#This Row],[Nr]]&lt;&gt;"",IF(pointtable[[#This Row],[activefull]],size_full,size_incremental),"")</f>
        <v/>
      </c>
      <c r="AG101" s="49"/>
      <c r="AH101" s="49"/>
      <c r="AI101" s="49"/>
      <c r="AJ101" s="50"/>
    </row>
    <row r="102" spans="2:36" x14ac:dyDescent="0.25">
      <c r="B102" s="13"/>
      <c r="C102" s="13"/>
      <c r="D102" s="13"/>
      <c r="E102" s="13"/>
      <c r="H102" s="8" t="str">
        <f t="shared" si="5"/>
        <v/>
      </c>
      <c r="I102" s="8" t="str">
        <f>IF(pointtable[[#This Row],[Nr]]="","",IF(retentionpoints+offset-pointtable[[#This Row],[Nr]]+1&gt;retentionpoints,IF(OR(I103="",pointtable[[#This Row],[needed]]="",backupmode="Forever Incremental"),"",retentionpoints&amp;" +"&amp;(offset-pointtable[[#This Row],[Nr]]+1)),retentionpoints+offset-pointtable[[#This Row],[Nr]]+1))</f>
        <v/>
      </c>
      <c r="J102" s="6" t="str">
        <f>IF(pointtable[[#This Row],[Nr]]=1,startdate,IF(pointtable[[#This Row],[Nr]]="","",IF(ROUNDDOWN(pointtable[[#This Row],[Time]],0)=ROUNDDOWN(K101,0),"",pointtable[[#This Row],[Time]])))</f>
        <v/>
      </c>
      <c r="K102" s="7" t="str">
        <f ca="1">IF(pointtable[[#This Row],[Nr]]=1,startdate,IF(H102="","",K101+(run_every/24)+MATCH(1,OFFSET(schedule[[#All],[run on]],WEEKDAY(K101+(run_every/24)),0,8-WEEKDAY(K101+(run_every/24))),0)-1))</f>
        <v/>
      </c>
      <c r="L102"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2"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2"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2" s="9" t="b">
        <f xml:space="preserve">  IF(AND(pointtable[[#This Row],[Nr]]&lt;&gt;"",pointtable[[#This Row],[Day]]&lt;&gt;"",pointtable[[#This Row],[Nr]]&lt;&gt;1,pointtable[[#This Row],[activefull]]=FALSE),
    IF(VLOOKUP(WEEKDAY(pointtable[[#This Row],[Day]]),schedule[#All],4,FALSE)*syntheticallowed,TRUE,FALSE),FALSE
)</f>
        <v>0</v>
      </c>
      <c r="P102" s="9" t="b">
        <f>IF(AND(pointtable[[#This Row],[Nr]]&lt;&gt;"",pointtable[[#This Row],[Nr]]&lt;&gt;1,backupmode="Forever Incremental",offset+1=pointtable[[#This Row],[Nr]]),TRUE,FALSE)</f>
        <v>0</v>
      </c>
      <c r="Q102" s="9" t="b">
        <f>IF(AND(pointtable[[#This Row],[Nr]]&lt;&gt;"",pointtable[[#This Row],[Nr]]&lt;&gt;1,pointtable[[#This Row],[foreverincremental]]=FALSE,pointtable[[#This Row],[activefull]]=FALSE,pointtable[[#This Row],[syntheticfull]]=FALSE,VLOOKUP(backupmode,backupmodesettings[#All],7,FALSE)),TRUE,FALSE)</f>
        <v>0</v>
      </c>
      <c r="R102" s="9" t="b">
        <f>IF(AND(pointtable[[#This Row],[Nr]]&lt;&gt;"",N103=FALSE,VLOOKUP(backupmode,backupmodesettings[#All],3,FALSE),pointtable[[#This Row],[Nr]]&lt;&gt;retentionpoints+offset),TRUE,FALSE)</f>
        <v>0</v>
      </c>
      <c r="S102" s="9" t="b">
        <f>IF(AND(pointtable[[#This Row],[Nr]]&lt;&gt;"",pointtable[[#This Row],[Nr]]&lt;&gt;1,VLOOKUP(backupmode,backupmodesettings[#All],3,FALSE)),
  IF(OR(pointtable[[#This Row],[Nr]]=retentionpoints+offset,N103),TRUE,FALSE))</f>
        <v>0</v>
      </c>
      <c r="T102" s="8" t="str">
        <f t="shared" si="4"/>
        <v/>
      </c>
      <c r="U102" s="8" t="e">
        <f ca="1">MATCH(TRUE,OFFSET(pointtable[activefull],pointtable[[#This Row],[Nr]],0,101-pointtable[[#This Row],[Nr]]),0)</f>
        <v>#VALUE!</v>
      </c>
      <c r="V102" s="8" t="e">
        <f ca="1">MATCH(TRUE,OFFSET(pointtable[syntheticfull],pointtable[[#This Row],[Nr]],0,101-pointtable[[#This Row],[Nr]]),0)</f>
        <v>#VALUE!</v>
      </c>
      <c r="W102"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02" s="48"/>
      <c r="AD102" s="51" t="str">
        <f>IF(pointtable[[#This Row],[Nr]]&lt;&gt;"",IF(pointtable[[#This Row],[activefull]],size_original-8,size_original*Change_Rate),"")</f>
        <v/>
      </c>
      <c r="AE102" s="49"/>
      <c r="AF102" s="51" t="str">
        <f>IF(pointtable[[#This Row],[Nr]]&lt;&gt;"",IF(pointtable[[#This Row],[activefull]],size_full,size_incremental),"")</f>
        <v/>
      </c>
      <c r="AG102" s="49"/>
      <c r="AH102" s="49"/>
      <c r="AI102" s="49"/>
      <c r="AJ102" s="50"/>
    </row>
    <row r="103" spans="2:36" x14ac:dyDescent="0.25">
      <c r="B103" s="13"/>
      <c r="C103" s="13"/>
      <c r="D103" s="13"/>
      <c r="E103" s="13"/>
      <c r="H103" s="8" t="str">
        <f t="shared" si="5"/>
        <v/>
      </c>
      <c r="I103" s="8" t="str">
        <f>IF(pointtable[[#This Row],[Nr]]="","",IF(retentionpoints+offset-pointtable[[#This Row],[Nr]]+1&gt;retentionpoints,IF(OR(I104="",pointtable[[#This Row],[needed]]="",backupmode="Forever Incremental"),"",retentionpoints&amp;" +"&amp;(offset-pointtable[[#This Row],[Nr]]+1)),retentionpoints+offset-pointtable[[#This Row],[Nr]]+1))</f>
        <v/>
      </c>
      <c r="J103" s="6" t="str">
        <f>IF(pointtable[[#This Row],[Nr]]=1,startdate,IF(pointtable[[#This Row],[Nr]]="","",IF(ROUNDDOWN(pointtable[[#This Row],[Time]],0)=ROUNDDOWN(K102,0),"",pointtable[[#This Row],[Time]])))</f>
        <v/>
      </c>
      <c r="K103" s="7" t="str">
        <f ca="1">IF(pointtable[[#This Row],[Nr]]=1,startdate,IF(H103="","",K102+(run_every/24)+MATCH(1,OFFSET(schedule[[#All],[run on]],WEEKDAY(K102+(run_every/24)),0,8-WEEKDAY(K102+(run_every/24))),0)-1))</f>
        <v/>
      </c>
      <c r="L103"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3"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3"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3" s="9" t="b">
        <f xml:space="preserve">  IF(AND(pointtable[[#This Row],[Nr]]&lt;&gt;"",pointtable[[#This Row],[Day]]&lt;&gt;"",pointtable[[#This Row],[Nr]]&lt;&gt;1,pointtable[[#This Row],[activefull]]=FALSE),
    IF(VLOOKUP(WEEKDAY(pointtable[[#This Row],[Day]]),schedule[#All],4,FALSE)*syntheticallowed,TRUE,FALSE),FALSE
)</f>
        <v>0</v>
      </c>
      <c r="P103" s="9" t="b">
        <f>IF(AND(pointtable[[#This Row],[Nr]]&lt;&gt;"",pointtable[[#This Row],[Nr]]&lt;&gt;1,backupmode="Forever Incremental",offset+1=pointtable[[#This Row],[Nr]]),TRUE,FALSE)</f>
        <v>0</v>
      </c>
      <c r="Q103" s="9" t="b">
        <f>IF(AND(pointtable[[#This Row],[Nr]]&lt;&gt;"",pointtable[[#This Row],[Nr]]&lt;&gt;1,pointtable[[#This Row],[foreverincremental]]=FALSE,pointtable[[#This Row],[activefull]]=FALSE,pointtable[[#This Row],[syntheticfull]]=FALSE,VLOOKUP(backupmode,backupmodesettings[#All],7,FALSE)),TRUE,FALSE)</f>
        <v>0</v>
      </c>
      <c r="R103" s="9" t="b">
        <f>IF(AND(pointtable[[#This Row],[Nr]]&lt;&gt;"",N104=FALSE,VLOOKUP(backupmode,backupmodesettings[#All],3,FALSE),pointtable[[#This Row],[Nr]]&lt;&gt;retentionpoints+offset),TRUE,FALSE)</f>
        <v>0</v>
      </c>
      <c r="S103" s="9" t="b">
        <f>IF(AND(pointtable[[#This Row],[Nr]]&lt;&gt;"",pointtable[[#This Row],[Nr]]&lt;&gt;1,VLOOKUP(backupmode,backupmodesettings[#All],3,FALSE)),
  IF(OR(pointtable[[#This Row],[Nr]]=retentionpoints+offset,N104),TRUE,FALSE))</f>
        <v>0</v>
      </c>
      <c r="T103" s="8" t="str">
        <f t="shared" si="4"/>
        <v/>
      </c>
      <c r="U103" s="8" t="e">
        <f ca="1">MATCH(TRUE,OFFSET(pointtable[activefull],pointtable[[#This Row],[Nr]],0,101-pointtable[[#This Row],[Nr]]),0)</f>
        <v>#VALUE!</v>
      </c>
      <c r="V103" s="8" t="e">
        <f ca="1">MATCH(TRUE,OFFSET(pointtable[syntheticfull],pointtable[[#This Row],[Nr]],0,101-pointtable[[#This Row],[Nr]]),0)</f>
        <v>#VALUE!</v>
      </c>
      <c r="W103"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03" s="48"/>
      <c r="AD103" s="51" t="str">
        <f>IF(pointtable[[#This Row],[Nr]]&lt;&gt;"",IF(pointtable[[#This Row],[activefull]],size_original-8,size_original*Change_Rate),"")</f>
        <v/>
      </c>
      <c r="AE103" s="49"/>
      <c r="AF103" s="51" t="str">
        <f>IF(pointtable[[#This Row],[Nr]]&lt;&gt;"",IF(pointtable[[#This Row],[activefull]],size_full,size_incremental),"")</f>
        <v/>
      </c>
      <c r="AG103" s="49"/>
      <c r="AH103" s="49"/>
      <c r="AI103" s="49"/>
      <c r="AJ103" s="50"/>
    </row>
    <row r="104" spans="2:36" x14ac:dyDescent="0.25">
      <c r="B104" s="13"/>
      <c r="C104" s="13"/>
      <c r="D104" s="13"/>
      <c r="E104" s="13"/>
      <c r="H104" s="8" t="str">
        <f t="shared" si="5"/>
        <v/>
      </c>
      <c r="I104" s="8" t="str">
        <f>IF(pointtable[[#This Row],[Nr]]="","",IF(retentionpoints+offset-pointtable[[#This Row],[Nr]]+1&gt;retentionpoints,IF(OR(I105="",pointtable[[#This Row],[needed]]="",backupmode="Forever Incremental"),"",retentionpoints&amp;" +"&amp;(offset-pointtable[[#This Row],[Nr]]+1)),retentionpoints+offset-pointtable[[#This Row],[Nr]]+1))</f>
        <v/>
      </c>
      <c r="J104" s="6" t="str">
        <f>IF(pointtable[[#This Row],[Nr]]=1,startdate,IF(pointtable[[#This Row],[Nr]]="","",IF(ROUNDDOWN(pointtable[[#This Row],[Time]],0)=ROUNDDOWN(K103,0),"",pointtable[[#This Row],[Time]])))</f>
        <v/>
      </c>
      <c r="K104" s="7" t="str">
        <f ca="1">IF(pointtable[[#This Row],[Nr]]=1,startdate,IF(H104="","",K103+(run_every/24)+MATCH(1,OFFSET(schedule[[#All],[run on]],WEEKDAY(K103+(run_every/24)),0,8-WEEKDAY(K103+(run_every/24))),0)-1))</f>
        <v/>
      </c>
      <c r="L104"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4"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4"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4" s="9" t="b">
        <f xml:space="preserve">  IF(AND(pointtable[[#This Row],[Nr]]&lt;&gt;"",pointtable[[#This Row],[Day]]&lt;&gt;"",pointtable[[#This Row],[Nr]]&lt;&gt;1,pointtable[[#This Row],[activefull]]=FALSE),
    IF(VLOOKUP(WEEKDAY(pointtable[[#This Row],[Day]]),schedule[#All],4,FALSE)*syntheticallowed,TRUE,FALSE),FALSE
)</f>
        <v>0</v>
      </c>
      <c r="P104" s="9" t="b">
        <f>IF(AND(pointtable[[#This Row],[Nr]]&lt;&gt;"",pointtable[[#This Row],[Nr]]&lt;&gt;1,backupmode="Forever Incremental",offset+1=pointtable[[#This Row],[Nr]]),TRUE,FALSE)</f>
        <v>0</v>
      </c>
      <c r="Q104" s="9" t="b">
        <f>IF(AND(pointtable[[#This Row],[Nr]]&lt;&gt;"",pointtable[[#This Row],[Nr]]&lt;&gt;1,pointtable[[#This Row],[foreverincremental]]=FALSE,pointtable[[#This Row],[activefull]]=FALSE,pointtable[[#This Row],[syntheticfull]]=FALSE,VLOOKUP(backupmode,backupmodesettings[#All],7,FALSE)),TRUE,FALSE)</f>
        <v>0</v>
      </c>
      <c r="R104" s="9" t="b">
        <f>IF(AND(pointtable[[#This Row],[Nr]]&lt;&gt;"",N105=FALSE,VLOOKUP(backupmode,backupmodesettings[#All],3,FALSE),pointtable[[#This Row],[Nr]]&lt;&gt;retentionpoints+offset),TRUE,FALSE)</f>
        <v>0</v>
      </c>
      <c r="S104" s="9" t="b">
        <f>IF(AND(pointtable[[#This Row],[Nr]]&lt;&gt;"",pointtable[[#This Row],[Nr]]&lt;&gt;1,VLOOKUP(backupmode,backupmodesettings[#All],3,FALSE)),
  IF(OR(pointtable[[#This Row],[Nr]]=retentionpoints+offset,N105),TRUE,FALSE))</f>
        <v>0</v>
      </c>
      <c r="T104" s="8" t="str">
        <f t="shared" si="4"/>
        <v/>
      </c>
      <c r="U104" s="8" t="e">
        <f ca="1">MATCH(TRUE,OFFSET(pointtable[activefull],pointtable[[#This Row],[Nr]],0,101-pointtable[[#This Row],[Nr]]),0)</f>
        <v>#VALUE!</v>
      </c>
      <c r="V104" s="8" t="e">
        <f ca="1">MATCH(TRUE,OFFSET(pointtable[syntheticfull],pointtable[[#This Row],[Nr]],0,101-pointtable[[#This Row],[Nr]]),0)</f>
        <v>#VALUE!</v>
      </c>
      <c r="W104"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04" s="48"/>
      <c r="AD104" s="51" t="str">
        <f>IF(pointtable[[#This Row],[Nr]]&lt;&gt;"",IF(pointtable[[#This Row],[activefull]],size_original-8,size_original*Change_Rate),"")</f>
        <v/>
      </c>
      <c r="AE104" s="49"/>
      <c r="AF104" s="51" t="str">
        <f>IF(pointtable[[#This Row],[Nr]]&lt;&gt;"",IF(pointtable[[#This Row],[activefull]],size_full,size_incremental),"")</f>
        <v/>
      </c>
      <c r="AG104" s="49"/>
      <c r="AH104" s="49"/>
      <c r="AI104" s="49"/>
      <c r="AJ104" s="50"/>
    </row>
    <row r="105" spans="2:36" x14ac:dyDescent="0.25">
      <c r="B105" s="13"/>
      <c r="C105" s="13"/>
      <c r="D105" s="13"/>
      <c r="E105" s="13"/>
      <c r="H105" s="8" t="str">
        <f t="shared" si="5"/>
        <v/>
      </c>
      <c r="I105" s="8" t="str">
        <f>IF(pointtable[[#This Row],[Nr]]="","",IF(retentionpoints+offset-pointtable[[#This Row],[Nr]]+1&gt;retentionpoints,IF(OR(I106="",pointtable[[#This Row],[needed]]="",backupmode="Forever Incremental"),"",retentionpoints&amp;" +"&amp;(offset-pointtable[[#This Row],[Nr]]+1)),retentionpoints+offset-pointtable[[#This Row],[Nr]]+1))</f>
        <v/>
      </c>
      <c r="J105" s="6" t="str">
        <f>IF(pointtable[[#This Row],[Nr]]=1,startdate,IF(pointtable[[#This Row],[Nr]]="","",IF(ROUNDDOWN(pointtable[[#This Row],[Time]],0)=ROUNDDOWN(K104,0),"",pointtable[[#This Row],[Time]])))</f>
        <v/>
      </c>
      <c r="K105" s="7" t="str">
        <f ca="1">IF(pointtable[[#This Row],[Nr]]=1,startdate,IF(H105="","",K104+(run_every/24)+MATCH(1,OFFSET(schedule[[#All],[run on]],WEEKDAY(K104+(run_every/24)),0,8-WEEKDAY(K104+(run_every/24))),0)-1))</f>
        <v/>
      </c>
      <c r="L105"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5"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5"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5" s="9" t="b">
        <f xml:space="preserve">  IF(AND(pointtable[[#This Row],[Nr]]&lt;&gt;"",pointtable[[#This Row],[Day]]&lt;&gt;"",pointtable[[#This Row],[Nr]]&lt;&gt;1,pointtable[[#This Row],[activefull]]=FALSE),
    IF(VLOOKUP(WEEKDAY(pointtable[[#This Row],[Day]]),schedule[#All],4,FALSE)*syntheticallowed,TRUE,FALSE),FALSE
)</f>
        <v>0</v>
      </c>
      <c r="P105" s="9" t="b">
        <f>IF(AND(pointtable[[#This Row],[Nr]]&lt;&gt;"",pointtable[[#This Row],[Nr]]&lt;&gt;1,backupmode="Forever Incremental",offset+1=pointtable[[#This Row],[Nr]]),TRUE,FALSE)</f>
        <v>0</v>
      </c>
      <c r="Q105" s="9" t="b">
        <f>IF(AND(pointtable[[#This Row],[Nr]]&lt;&gt;"",pointtable[[#This Row],[Nr]]&lt;&gt;1,pointtable[[#This Row],[foreverincremental]]=FALSE,pointtable[[#This Row],[activefull]]=FALSE,pointtable[[#This Row],[syntheticfull]]=FALSE,VLOOKUP(backupmode,backupmodesettings[#All],7,FALSE)),TRUE,FALSE)</f>
        <v>0</v>
      </c>
      <c r="R105" s="9" t="b">
        <f>IF(AND(pointtable[[#This Row],[Nr]]&lt;&gt;"",N106=FALSE,VLOOKUP(backupmode,backupmodesettings[#All],3,FALSE),pointtable[[#This Row],[Nr]]&lt;&gt;retentionpoints+offset),TRUE,FALSE)</f>
        <v>0</v>
      </c>
      <c r="S105" s="9" t="b">
        <f>IF(AND(pointtable[[#This Row],[Nr]]&lt;&gt;"",pointtable[[#This Row],[Nr]]&lt;&gt;1,VLOOKUP(backupmode,backupmodesettings[#All],3,FALSE)),
  IF(OR(pointtable[[#This Row],[Nr]]=retentionpoints+offset,N106),TRUE,FALSE))</f>
        <v>0</v>
      </c>
      <c r="T105" s="8" t="str">
        <f t="shared" si="4"/>
        <v/>
      </c>
      <c r="U105" s="8" t="e">
        <f ca="1">MATCH(TRUE,OFFSET(pointtable[activefull],pointtable[[#This Row],[Nr]],0,101-pointtable[[#This Row],[Nr]]),0)</f>
        <v>#VALUE!</v>
      </c>
      <c r="V105" s="8" t="e">
        <f ca="1">MATCH(TRUE,OFFSET(pointtable[syntheticfull],pointtable[[#This Row],[Nr]],0,101-pointtable[[#This Row],[Nr]]),0)</f>
        <v>#VALUE!</v>
      </c>
      <c r="W105"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05" s="48"/>
      <c r="AD105" s="51" t="str">
        <f>IF(pointtable[[#This Row],[Nr]]&lt;&gt;"",IF(pointtable[[#This Row],[activefull]],size_original-8,size_original*Change_Rate),"")</f>
        <v/>
      </c>
      <c r="AE105" s="49"/>
      <c r="AF105" s="51" t="str">
        <f>IF(pointtable[[#This Row],[Nr]]&lt;&gt;"",IF(pointtable[[#This Row],[activefull]],size_full,size_incremental),"")</f>
        <v/>
      </c>
      <c r="AG105" s="49"/>
      <c r="AH105" s="49"/>
      <c r="AI105" s="49"/>
      <c r="AJ105" s="50"/>
    </row>
    <row r="106" spans="2:36" x14ac:dyDescent="0.25">
      <c r="B106" s="13"/>
      <c r="C106" s="13"/>
      <c r="D106" s="13"/>
      <c r="E106" s="13"/>
      <c r="H106" s="8" t="str">
        <f t="shared" si="5"/>
        <v/>
      </c>
      <c r="I106" s="8" t="str">
        <f>IF(pointtable[[#This Row],[Nr]]="","",IF(retentionpoints+offset-pointtable[[#This Row],[Nr]]+1&gt;retentionpoints,IF(OR(I107="",pointtable[[#This Row],[needed]]="",backupmode="Forever Incremental"),"",retentionpoints&amp;" +"&amp;(offset-pointtable[[#This Row],[Nr]]+1)),retentionpoints+offset-pointtable[[#This Row],[Nr]]+1))</f>
        <v/>
      </c>
      <c r="J106" s="6" t="str">
        <f>IF(pointtable[[#This Row],[Nr]]=1,startdate,IF(pointtable[[#This Row],[Nr]]="","",IF(ROUNDDOWN(pointtable[[#This Row],[Time]],0)=ROUNDDOWN(K105,0),"",pointtable[[#This Row],[Time]])))</f>
        <v/>
      </c>
      <c r="K106" s="7" t="str">
        <f ca="1">IF(pointtable[[#This Row],[Nr]]=1,startdate,IF(H106="","",K105+(run_every/24)+MATCH(1,OFFSET(schedule[[#All],[run on]],WEEKDAY(K105+(run_every/24)),0,8-WEEKDAY(K105+(run_every/24))),0)-1))</f>
        <v/>
      </c>
      <c r="L106"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6"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6"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6" s="9" t="b">
        <f xml:space="preserve">  IF(AND(pointtable[[#This Row],[Nr]]&lt;&gt;"",pointtable[[#This Row],[Day]]&lt;&gt;"",pointtable[[#This Row],[Nr]]&lt;&gt;1,pointtable[[#This Row],[activefull]]=FALSE),
    IF(VLOOKUP(WEEKDAY(pointtable[[#This Row],[Day]]),schedule[#All],4,FALSE)*syntheticallowed,TRUE,FALSE),FALSE
)</f>
        <v>0</v>
      </c>
      <c r="P106" s="9" t="b">
        <f>IF(AND(pointtable[[#This Row],[Nr]]&lt;&gt;"",pointtable[[#This Row],[Nr]]&lt;&gt;1,backupmode="Forever Incremental",offset+1=pointtable[[#This Row],[Nr]]),TRUE,FALSE)</f>
        <v>0</v>
      </c>
      <c r="Q106" s="9" t="b">
        <f>IF(AND(pointtable[[#This Row],[Nr]]&lt;&gt;"",pointtable[[#This Row],[Nr]]&lt;&gt;1,pointtable[[#This Row],[foreverincremental]]=FALSE,pointtable[[#This Row],[activefull]]=FALSE,pointtable[[#This Row],[syntheticfull]]=FALSE,VLOOKUP(backupmode,backupmodesettings[#All],7,FALSE)),TRUE,FALSE)</f>
        <v>0</v>
      </c>
      <c r="R106" s="9" t="b">
        <f>IF(AND(pointtable[[#This Row],[Nr]]&lt;&gt;"",N107=FALSE,VLOOKUP(backupmode,backupmodesettings[#All],3,FALSE),pointtable[[#This Row],[Nr]]&lt;&gt;retentionpoints+offset),TRUE,FALSE)</f>
        <v>0</v>
      </c>
      <c r="S106" s="9" t="b">
        <f>IF(AND(pointtable[[#This Row],[Nr]]&lt;&gt;"",pointtable[[#This Row],[Nr]]&lt;&gt;1,VLOOKUP(backupmode,backupmodesettings[#All],3,FALSE)),
  IF(OR(pointtable[[#This Row],[Nr]]=retentionpoints+offset,N107),TRUE,FALSE))</f>
        <v>0</v>
      </c>
      <c r="T106" s="8" t="str">
        <f t="shared" si="4"/>
        <v/>
      </c>
      <c r="U106" s="8" t="e">
        <f ca="1">MATCH(TRUE,OFFSET(pointtable[activefull],pointtable[[#This Row],[Nr]],0,101-pointtable[[#This Row],[Nr]]),0)</f>
        <v>#VALUE!</v>
      </c>
      <c r="V106" s="8" t="e">
        <f ca="1">MATCH(TRUE,OFFSET(pointtable[syntheticfull],pointtable[[#This Row],[Nr]],0,101-pointtable[[#This Row],[Nr]]),0)</f>
        <v>#VALUE!</v>
      </c>
      <c r="W106"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06" s="48"/>
      <c r="AD106" s="51" t="str">
        <f>IF(pointtable[[#This Row],[Nr]]&lt;&gt;"",IF(pointtable[[#This Row],[activefull]],size_original-8,size_original*Change_Rate),"")</f>
        <v/>
      </c>
      <c r="AE106" s="49"/>
      <c r="AF106" s="51" t="str">
        <f>IF(pointtable[[#This Row],[Nr]]&lt;&gt;"",IF(pointtable[[#This Row],[activefull]],size_full,size_incremental),"")</f>
        <v/>
      </c>
      <c r="AG106" s="49"/>
      <c r="AH106" s="49"/>
      <c r="AI106" s="49"/>
      <c r="AJ106" s="50"/>
    </row>
    <row r="107" spans="2:36" x14ac:dyDescent="0.25">
      <c r="B107" s="13"/>
      <c r="C107" s="13"/>
      <c r="D107" s="13"/>
      <c r="E107" s="13"/>
      <c r="H107" s="8" t="str">
        <f t="shared" si="5"/>
        <v/>
      </c>
      <c r="I107" s="8" t="str">
        <f>IF(pointtable[[#This Row],[Nr]]="","",IF(retentionpoints+offset-pointtable[[#This Row],[Nr]]+1&gt;retentionpoints,IF(OR(I108="",pointtable[[#This Row],[needed]]="",backupmode="Forever Incremental"),"",retentionpoints&amp;" +"&amp;(offset-pointtable[[#This Row],[Nr]]+1)),retentionpoints+offset-pointtable[[#This Row],[Nr]]+1))</f>
        <v/>
      </c>
      <c r="J107" s="6" t="str">
        <f>IF(pointtable[[#This Row],[Nr]]=1,startdate,IF(pointtable[[#This Row],[Nr]]="","",IF(ROUNDDOWN(pointtable[[#This Row],[Time]],0)=ROUNDDOWN(K106,0),"",pointtable[[#This Row],[Time]])))</f>
        <v/>
      </c>
      <c r="K107" s="7" t="str">
        <f ca="1">IF(pointtable[[#This Row],[Nr]]=1,startdate,IF(H107="","",K106+(run_every/24)+MATCH(1,OFFSET(schedule[[#All],[run on]],WEEKDAY(K106+(run_every/24)),0,8-WEEKDAY(K106+(run_every/24))),0)-1))</f>
        <v/>
      </c>
      <c r="L107"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7"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7"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7" s="9" t="b">
        <f xml:space="preserve">  IF(AND(pointtable[[#This Row],[Nr]]&lt;&gt;"",pointtable[[#This Row],[Day]]&lt;&gt;"",pointtable[[#This Row],[Nr]]&lt;&gt;1,pointtable[[#This Row],[activefull]]=FALSE),
    IF(VLOOKUP(WEEKDAY(pointtable[[#This Row],[Day]]),schedule[#All],4,FALSE)*syntheticallowed,TRUE,FALSE),FALSE
)</f>
        <v>0</v>
      </c>
      <c r="P107" s="9" t="b">
        <f>IF(AND(pointtable[[#This Row],[Nr]]&lt;&gt;"",pointtable[[#This Row],[Nr]]&lt;&gt;1,backupmode="Forever Incremental",offset+1=pointtable[[#This Row],[Nr]]),TRUE,FALSE)</f>
        <v>0</v>
      </c>
      <c r="Q107" s="9" t="b">
        <f>IF(AND(pointtable[[#This Row],[Nr]]&lt;&gt;"",pointtable[[#This Row],[Nr]]&lt;&gt;1,pointtable[[#This Row],[foreverincremental]]=FALSE,pointtable[[#This Row],[activefull]]=FALSE,pointtable[[#This Row],[syntheticfull]]=FALSE,VLOOKUP(backupmode,backupmodesettings[#All],7,FALSE)),TRUE,FALSE)</f>
        <v>0</v>
      </c>
      <c r="R107" s="9" t="b">
        <f>IF(AND(pointtable[[#This Row],[Nr]]&lt;&gt;"",N108=FALSE,VLOOKUP(backupmode,backupmodesettings[#All],3,FALSE),pointtable[[#This Row],[Nr]]&lt;&gt;retentionpoints+offset),TRUE,FALSE)</f>
        <v>0</v>
      </c>
      <c r="S107" s="9" t="b">
        <f>IF(AND(pointtable[[#This Row],[Nr]]&lt;&gt;"",pointtable[[#This Row],[Nr]]&lt;&gt;1,VLOOKUP(backupmode,backupmodesettings[#All],3,FALSE)),
  IF(OR(pointtable[[#This Row],[Nr]]=retentionpoints+offset,N108),TRUE,FALSE))</f>
        <v>0</v>
      </c>
      <c r="T107" s="8" t="str">
        <f t="shared" si="4"/>
        <v/>
      </c>
      <c r="U107" s="8" t="e">
        <f ca="1">MATCH(TRUE,OFFSET(pointtable[activefull],pointtable[[#This Row],[Nr]],0,101-pointtable[[#This Row],[Nr]]),0)</f>
        <v>#VALUE!</v>
      </c>
      <c r="V107" s="8" t="e">
        <f ca="1">MATCH(TRUE,OFFSET(pointtable[syntheticfull],pointtable[[#This Row],[Nr]],0,101-pointtable[[#This Row],[Nr]]),0)</f>
        <v>#VALUE!</v>
      </c>
      <c r="W107"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07" s="48"/>
      <c r="AD107" s="51" t="str">
        <f>IF(pointtable[[#This Row],[Nr]]&lt;&gt;"",IF(pointtable[[#This Row],[activefull]],size_original-8,size_original*Change_Rate),"")</f>
        <v/>
      </c>
      <c r="AE107" s="49"/>
      <c r="AF107" s="51" t="str">
        <f>IF(pointtable[[#This Row],[Nr]]&lt;&gt;"",IF(pointtable[[#This Row],[activefull]],size_full,size_incremental),"")</f>
        <v/>
      </c>
      <c r="AG107" s="49"/>
      <c r="AH107" s="49"/>
      <c r="AI107" s="49"/>
      <c r="AJ107" s="50"/>
    </row>
    <row r="108" spans="2:36" x14ac:dyDescent="0.25">
      <c r="B108" s="13"/>
      <c r="C108" s="13"/>
      <c r="D108" s="13"/>
      <c r="E108" s="13"/>
      <c r="H108" s="8" t="str">
        <f t="shared" si="5"/>
        <v/>
      </c>
      <c r="I108" s="8" t="str">
        <f>IF(pointtable[[#This Row],[Nr]]="","",IF(retentionpoints+offset-pointtable[[#This Row],[Nr]]+1&gt;retentionpoints,IF(OR(I109="",pointtable[[#This Row],[needed]]="",backupmode="Forever Incremental"),"",retentionpoints&amp;" +"&amp;(offset-pointtable[[#This Row],[Nr]]+1)),retentionpoints+offset-pointtable[[#This Row],[Nr]]+1))</f>
        <v/>
      </c>
      <c r="J108" s="6" t="str">
        <f>IF(pointtable[[#This Row],[Nr]]=1,startdate,IF(pointtable[[#This Row],[Nr]]="","",IF(ROUNDDOWN(pointtable[[#This Row],[Time]],0)=ROUNDDOWN(K107,0),"",pointtable[[#This Row],[Time]])))</f>
        <v/>
      </c>
      <c r="K108" s="7" t="str">
        <f ca="1">IF(pointtable[[#This Row],[Nr]]=1,startdate,IF(H108="","",K107+(run_every/24)+MATCH(1,OFFSET(schedule[[#All],[run on]],WEEKDAY(K107+(run_every/24)),0,8-WEEKDAY(K107+(run_every/24))),0)-1))</f>
        <v/>
      </c>
      <c r="L108"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8"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8"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8" s="9" t="b">
        <f xml:space="preserve">  IF(AND(pointtable[[#This Row],[Nr]]&lt;&gt;"",pointtable[[#This Row],[Day]]&lt;&gt;"",pointtable[[#This Row],[Nr]]&lt;&gt;1,pointtable[[#This Row],[activefull]]=FALSE),
    IF(VLOOKUP(WEEKDAY(pointtable[[#This Row],[Day]]),schedule[#All],4,FALSE)*syntheticallowed,TRUE,FALSE),FALSE
)</f>
        <v>0</v>
      </c>
      <c r="P108" s="9" t="b">
        <f>IF(AND(pointtable[[#This Row],[Nr]]&lt;&gt;"",pointtable[[#This Row],[Nr]]&lt;&gt;1,backupmode="Forever Incremental",offset+1=pointtable[[#This Row],[Nr]]),TRUE,FALSE)</f>
        <v>0</v>
      </c>
      <c r="Q108" s="9" t="b">
        <f>IF(AND(pointtable[[#This Row],[Nr]]&lt;&gt;"",pointtable[[#This Row],[Nr]]&lt;&gt;1,pointtable[[#This Row],[foreverincremental]]=FALSE,pointtable[[#This Row],[activefull]]=FALSE,pointtable[[#This Row],[syntheticfull]]=FALSE,VLOOKUP(backupmode,backupmodesettings[#All],7,FALSE)),TRUE,FALSE)</f>
        <v>0</v>
      </c>
      <c r="R108" s="9" t="b">
        <f>IF(AND(pointtable[[#This Row],[Nr]]&lt;&gt;"",N109=FALSE,VLOOKUP(backupmode,backupmodesettings[#All],3,FALSE),pointtable[[#This Row],[Nr]]&lt;&gt;retentionpoints+offset),TRUE,FALSE)</f>
        <v>0</v>
      </c>
      <c r="S108" s="9" t="b">
        <f>IF(AND(pointtable[[#This Row],[Nr]]&lt;&gt;"",pointtable[[#This Row],[Nr]]&lt;&gt;1,VLOOKUP(backupmode,backupmodesettings[#All],3,FALSE)),
  IF(OR(pointtable[[#This Row],[Nr]]=retentionpoints+offset,N109),TRUE,FALSE))</f>
        <v>0</v>
      </c>
      <c r="T108" s="8" t="str">
        <f t="shared" si="4"/>
        <v/>
      </c>
      <c r="U108" s="8" t="e">
        <f ca="1">MATCH(TRUE,OFFSET(pointtable[activefull],pointtable[[#This Row],[Nr]],0,101-pointtable[[#This Row],[Nr]]),0)</f>
        <v>#VALUE!</v>
      </c>
      <c r="V108" s="8" t="e">
        <f ca="1">MATCH(TRUE,OFFSET(pointtable[syntheticfull],pointtable[[#This Row],[Nr]],0,101-pointtable[[#This Row],[Nr]]),0)</f>
        <v>#VALUE!</v>
      </c>
      <c r="W108"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AC108" s="48"/>
      <c r="AD108" s="51" t="str">
        <f>IF(pointtable[[#This Row],[Nr]]&lt;&gt;"",IF(pointtable[[#This Row],[activefull]],size_original-8,size_original*Change_Rate),"")</f>
        <v/>
      </c>
      <c r="AE108" s="49"/>
      <c r="AF108" s="51" t="str">
        <f>IF(pointtable[[#This Row],[Nr]]&lt;&gt;"",IF(pointtable[[#This Row],[activefull]],size_full,size_incremental),"")</f>
        <v/>
      </c>
      <c r="AG108" s="49"/>
      <c r="AH108" s="49"/>
      <c r="AI108" s="49"/>
      <c r="AJ108" s="50"/>
    </row>
    <row r="109" spans="2:36" s="13" customFormat="1" x14ac:dyDescent="0.25">
      <c r="G109" s="4"/>
      <c r="H109" s="8" t="str">
        <f t="shared" si="5"/>
        <v/>
      </c>
      <c r="I109" s="8" t="str">
        <f>IF(pointtable[[#This Row],[Nr]]="","",IF(retentionpoints+offset-pointtable[[#This Row],[Nr]]+1&gt;retentionpoints,IF(OR(I110="",pointtable[[#This Row],[needed]]="",backupmode="Forever Incremental"),"",retentionpoints&amp;" +"&amp;(offset-pointtable[[#This Row],[Nr]]+1)),retentionpoints+offset-pointtable[[#This Row],[Nr]]+1))</f>
        <v/>
      </c>
      <c r="J109" s="6" t="str">
        <f>IF(pointtable[[#This Row],[Nr]]=1,startdate,IF(pointtable[[#This Row],[Nr]]="","",IF(ROUNDDOWN(pointtable[[#This Row],[Time]],0)=ROUNDDOWN(K108,0),"",pointtable[[#This Row],[Time]])))</f>
        <v/>
      </c>
      <c r="K109" s="7" t="str">
        <f ca="1">IF(pointtable[[#This Row],[Nr]]=1,startdate,IF(H109="","",K108+(run_every/24)+MATCH(1,OFFSET(schedule[[#All],[run on]],WEEKDAY(K108+(run_every/24)),0,8-WEEKDAY(K108+(run_every/24))),0)-1))</f>
        <v/>
      </c>
      <c r="L109" s="8" t="str">
        <f>IF(pointtable[[#This Row],[Nr]]&lt;&gt;"",
IF(pointtable[[#This Row],[foreverincremental]],"Forever Incremental",
    IF(AND(pointtable[[#This Row],[reverseincremental]],pointtable[[#This Row],[activefull]]=FALSE),"  ┌ reverse incremental",
    IF(AND(pointtable[[#This Row],[reverseincremental]],pointtable[[#This Row],[activefull]]),"  ┌ reverse inc. (from activefull)",
      IF(AND(pointtable[[#This Row],[transform]],pointtable[[#This Row],[activefull]]=FALSE),"  ┌ reverse transform",
        IF(AND(pointtable[[#This Row],[transform]],pointtable[[#This Row],[activefull]]),"  ┌ reverse transf. (from activefull)",
          IF(pointtable[[#This Row],[incremental]],"  └ incremental",
            IF(pointtable[[#This Row],[activefull]],"active full",
             IF(pointtable[[#This Row],[reversefull]],"reverse full",
                IF(pointtable[[#This Row],[syntheticfull]],"synthetic full"))))))))),"")</f>
        <v/>
      </c>
      <c r="M109" s="9" t="str">
        <f>IF(pointtable[[#This Row],[Point]]="","",IF(OR(pointtable[[#This Row],[transform]],pointtable[[#This Row],[reverseincremental]],pointtable[[#This Row],[incremental]]),size_incremental,IF(OR(pointtable[[#This Row],[activefull]],pointtable[[#This Row],[syntheticfull]],pointtable[[#This Row],[foreverincremental]],pointtable[[#This Row],[reversefull]]),size_full,"")))</f>
        <v/>
      </c>
      <c r="N109" s="9" t="b">
        <f>IF(AND(pointtable[[#This Row],[Nr]]=1),
  TRUE,
  IF(AND(pointtable[[#This Row],[Nr]]&lt;&gt;"",pointtable[[#This Row],[Day]]&lt;&gt;""),
    IF(OR(VLOOKUP(WEEKDAY(pointtable[[#This Row],[Day]]),schedule[#All],3,FALSE)*activeallowed,IFERROR(VLOOKUP(ROUNDDOWN(pointtable[[#This Row],[Day]],0),monatsauswahl[[Datum]:[active2]],2,FALSE)*activeallowed,FALSE)),TRUE,FALSE),FALSE
))</f>
        <v>0</v>
      </c>
      <c r="O109" s="9" t="b">
        <f xml:space="preserve">  IF(AND(pointtable[[#This Row],[Nr]]&lt;&gt;"",pointtable[[#This Row],[Day]]&lt;&gt;"",pointtable[[#This Row],[Nr]]&lt;&gt;1,pointtable[[#This Row],[activefull]]=FALSE),
    IF(VLOOKUP(WEEKDAY(pointtable[[#This Row],[Day]]),schedule[#All],4,FALSE)*syntheticallowed,TRUE,FALSE),FALSE
)</f>
        <v>0</v>
      </c>
      <c r="P109" s="9" t="b">
        <f>IF(AND(pointtable[[#This Row],[Nr]]&lt;&gt;"",pointtable[[#This Row],[Nr]]&lt;&gt;1,backupmode="Forever Incremental",offset+1=pointtable[[#This Row],[Nr]]),TRUE,FALSE)</f>
        <v>0</v>
      </c>
      <c r="Q109" s="9" t="b">
        <f>IF(AND(pointtable[[#This Row],[Nr]]&lt;&gt;"",pointtable[[#This Row],[Nr]]&lt;&gt;1,pointtable[[#This Row],[foreverincremental]]=FALSE,pointtable[[#This Row],[activefull]]=FALSE,pointtable[[#This Row],[syntheticfull]]=FALSE,VLOOKUP(backupmode,backupmodesettings[#All],7,FALSE)),TRUE,FALSE)</f>
        <v>0</v>
      </c>
      <c r="R109" s="9" t="b">
        <f>IF(AND(pointtable[[#This Row],[Nr]]&lt;&gt;"",N110=FALSE,VLOOKUP(backupmode,backupmodesettings[#All],3,FALSE),pointtable[[#This Row],[Nr]]&lt;&gt;retentionpoints+offset),TRUE,FALSE)</f>
        <v>0</v>
      </c>
      <c r="S109" s="9" t="b">
        <f>IF(AND(pointtable[[#This Row],[Nr]]&lt;&gt;"",pointtable[[#This Row],[Nr]]&lt;&gt;1,VLOOKUP(backupmode,backupmodesettings[#All],3,FALSE)),
  IF(OR(pointtable[[#This Row],[Nr]]=retentionpoints+offset,N110),TRUE,FALSE))</f>
        <v>0</v>
      </c>
      <c r="T109" s="8" t="str">
        <f t="shared" si="4"/>
        <v/>
      </c>
      <c r="U109" s="8" t="e">
        <f ca="1">MATCH(TRUE,OFFSET(pointtable[activefull],pointtable[[#This Row],[Nr]],0,101-pointtable[[#This Row],[Nr]]),0)</f>
        <v>#VALUE!</v>
      </c>
      <c r="V109" s="8" t="e">
        <f ca="1">MATCH(TRUE,OFFSET(pointtable[syntheticfull],pointtable[[#This Row],[Nr]],0,101-pointtable[[#This Row],[Nr]]),0)</f>
        <v>#VALUE!</v>
      </c>
      <c r="W109" s="8" t="b">
        <f>IF(AND(pointtable[[#This Row],[Nr]]&lt;&gt;"",VLOOKUP(backupmode,backupmodesettings[#All],5,FALSE)),IF(ISNA(pointtable[[#This Row],[before_synth]]),
    FALSE,
    IF(AND(NOT(ISNA(pointtable[[#This Row],[before_active]])),pointtable[[#This Row],[before_synth]]&gt;0),
        pointtable[[#This Row],[before_synth]]&lt;pointtable[[#This Row],[before_active]],
        TRUE
)))</f>
        <v>0</v>
      </c>
      <c r="X109" s="4"/>
      <c r="Y109" s="4"/>
      <c r="Z109" s="4"/>
      <c r="AA109" s="4"/>
      <c r="AC109" s="48"/>
      <c r="AD109" s="62" t="str">
        <f>IF(pointtable[[#This Row],[Nr]]&lt;&gt;"",IF(pointtable[[#This Row],[activefull]],size_original-8,size_original*Change_Rate),"")</f>
        <v/>
      </c>
      <c r="AF109" s="62" t="str">
        <f>IF(pointtable[[#This Row],[Nr]]&lt;&gt;"",IF(pointtable[[#This Row],[activefull]],size_full,size_incremental),"")</f>
        <v/>
      </c>
      <c r="AI109" s="49"/>
      <c r="AJ109" s="50"/>
    </row>
    <row r="110" spans="2:36" s="13" customFormat="1" x14ac:dyDescent="0.25">
      <c r="G110" s="4"/>
      <c r="H110" s="4"/>
      <c r="I110" s="4"/>
      <c r="J110" s="4"/>
      <c r="K110" s="5"/>
      <c r="L110" s="4"/>
      <c r="M110" s="4"/>
      <c r="N110" s="4"/>
      <c r="O110" s="4"/>
      <c r="P110" s="4"/>
      <c r="Q110" s="4"/>
      <c r="R110" s="4"/>
      <c r="S110" s="4"/>
      <c r="T110" s="4"/>
      <c r="U110" s="8"/>
      <c r="V110" s="4"/>
      <c r="W110" s="4"/>
      <c r="X110" s="4"/>
      <c r="Y110" s="4"/>
      <c r="Z110" s="4"/>
      <c r="AA110" s="4"/>
      <c r="AC110" s="52"/>
      <c r="AD110" s="53"/>
      <c r="AE110" s="54"/>
      <c r="AF110" s="54"/>
      <c r="AG110" s="54"/>
      <c r="AH110" s="54"/>
      <c r="AI110" s="54"/>
      <c r="AJ110" s="55"/>
    </row>
    <row r="111" spans="2:36" s="13" customFormat="1" ht="345.75" customHeight="1" x14ac:dyDescent="0.25"/>
    <row r="158" spans="8:23" x14ac:dyDescent="0.25">
      <c r="H158" s="13"/>
      <c r="I158" s="13"/>
      <c r="J158" s="13"/>
      <c r="K158" s="13"/>
      <c r="L158" s="13"/>
      <c r="M158" s="13"/>
      <c r="N158" s="13"/>
      <c r="O158" s="13"/>
      <c r="P158" s="13"/>
      <c r="Q158" s="13"/>
      <c r="R158" s="13"/>
      <c r="S158" s="13"/>
      <c r="T158" s="13"/>
      <c r="U158" s="15"/>
      <c r="V158" s="13"/>
      <c r="W158" s="13"/>
    </row>
  </sheetData>
  <sheetProtection sheet="1" selectLockedCells="1"/>
  <scenarios current="1" show="1" sqref="S10">
    <scenario name="Fileserver" count="2" user="Sebastian Talmon" comment="typical Fileserver (60% Backup-Size, 0.5% change rate)">
      <inputCells r="C31" val="60"/>
      <inputCells r="C32" val="0,005" numFmtId="165"/>
    </scenario>
    <scenario name="Exchange with heavy load" count="2" user="Sebastian Talmon" comment="Erstellt von Sebastian Talmon am 13.02.2015">
      <inputCells r="C31" val="70"/>
      <inputCells r="C32" val="0,15" numFmtId="165"/>
    </scenario>
  </scenarios>
  <dataConsolidate/>
  <mergeCells count="21">
    <mergeCell ref="AD4:AI4"/>
    <mergeCell ref="K4:M4"/>
    <mergeCell ref="AF5:AF6"/>
    <mergeCell ref="B28:E28"/>
    <mergeCell ref="B34:E34"/>
    <mergeCell ref="Y10:Z11"/>
    <mergeCell ref="B9:E11"/>
    <mergeCell ref="C16:D16"/>
    <mergeCell ref="C15:D15"/>
    <mergeCell ref="C25:D26"/>
    <mergeCell ref="C20:D21"/>
    <mergeCell ref="B2:D4"/>
    <mergeCell ref="Y7:Z7"/>
    <mergeCell ref="D47:E50"/>
    <mergeCell ref="B18:E18"/>
    <mergeCell ref="B13:E13"/>
    <mergeCell ref="B23:E23"/>
    <mergeCell ref="Y18:Z34"/>
    <mergeCell ref="B49:C49"/>
    <mergeCell ref="B47:C47"/>
    <mergeCell ref="B46:C46"/>
  </mergeCells>
  <conditionalFormatting sqref="M8:S109">
    <cfRule type="dataBar" priority="19">
      <dataBar>
        <cfvo type="min"/>
        <cfvo type="max"/>
        <color rgb="FF63C384"/>
      </dataBar>
      <extLst>
        <ext xmlns:x14="http://schemas.microsoft.com/office/spreadsheetml/2009/9/main" uri="{B025F937-C7B1-47D3-B67F-A62EFF666E3E}">
          <x14:id>{C8F632B0-6759-40A1-A461-C3392B43A267}</x14:id>
        </ext>
      </extLst>
    </cfRule>
  </conditionalFormatting>
  <conditionalFormatting sqref="J8:L109 T8:T109">
    <cfRule type="expression" dxfId="76" priority="13" stopIfTrue="1">
      <formula>IF($I8="",TRUE,FALSE)</formula>
    </cfRule>
  </conditionalFormatting>
  <conditionalFormatting sqref="L8:L109">
    <cfRule type="containsText" dxfId="75" priority="16" stopIfTrue="1" operator="containsText" text="reverse full">
      <formula>NOT(ISERROR(SEARCH("reverse full",L8)))</formula>
    </cfRule>
    <cfRule type="containsText" dxfId="74" priority="17" stopIfTrue="1" operator="containsText" text="active full">
      <formula>NOT(ISERROR(SEARCH("active full",L8)))</formula>
    </cfRule>
    <cfRule type="containsText" dxfId="73" priority="18" stopIfTrue="1" operator="containsText" text="synthetic full">
      <formula>NOT(ISERROR(SEARCH("synthetic full",L8)))</formula>
    </cfRule>
  </conditionalFormatting>
  <conditionalFormatting sqref="C38:E44">
    <cfRule type="containsText" dxfId="72" priority="20" operator="containsText" text="1">
      <formula>NOT(ISERROR(SEARCH("1",C38)))</formula>
    </cfRule>
  </conditionalFormatting>
  <conditionalFormatting sqref="D37:D44">
    <cfRule type="expression" dxfId="71" priority="3" stopIfTrue="1">
      <formula>NOT($D$36=1)</formula>
    </cfRule>
  </conditionalFormatting>
  <conditionalFormatting sqref="M8:S109">
    <cfRule type="expression" dxfId="70" priority="10">
      <formula>MOD(M8,1)&gt;0</formula>
    </cfRule>
  </conditionalFormatting>
  <conditionalFormatting sqref="B48:C48 B50:C62 B49">
    <cfRule type="expression" dxfId="69" priority="4" stopIfTrue="1">
      <formula>NOT($D$36=1)</formula>
    </cfRule>
  </conditionalFormatting>
  <conditionalFormatting sqref="C51:C62">
    <cfRule type="expression" dxfId="68" priority="5" stopIfTrue="1">
      <formula>SUM($D$38:$D$44)*C51&gt;0</formula>
    </cfRule>
    <cfRule type="containsText" dxfId="67" priority="6" operator="containsText" text="1">
      <formula>NOT(ISERROR(SEARCH("1",C51)))</formula>
    </cfRule>
  </conditionalFormatting>
  <conditionalFormatting sqref="D38:D44">
    <cfRule type="expression" dxfId="66" priority="25" stopIfTrue="1">
      <formula>SUM($C$51:$C$62)*D38&gt;0</formula>
    </cfRule>
  </conditionalFormatting>
  <conditionalFormatting sqref="E37:E44">
    <cfRule type="expression" dxfId="65" priority="15" stopIfTrue="1">
      <formula>NOT($E$36=1)</formula>
    </cfRule>
  </conditionalFormatting>
  <conditionalFormatting sqref="D38:E44">
    <cfRule type="expression" dxfId="64" priority="31" stopIfTrue="1">
      <formula>AND($C38="",D38&gt;0)</formula>
    </cfRule>
  </conditionalFormatting>
  <dataValidations count="5">
    <dataValidation type="date" operator="greaterThan" allowBlank="1" showInputMessage="1" showErrorMessage="1" sqref="C16" xr:uid="{00000000-0002-0000-0100-000000000000}">
      <formula1>42005</formula1>
    </dataValidation>
    <dataValidation type="decimal" showInputMessage="1" showErrorMessage="1" sqref="C15" xr:uid="{00000000-0002-0000-0100-000001000000}">
      <formula1>0.0001</formula1>
      <formula2>24</formula2>
    </dataValidation>
    <dataValidation type="whole" showInputMessage="1" showErrorMessage="1" error="bitte Zahl zwischen 1 und 90 eingeben" sqref="C20:D21" xr:uid="{00000000-0002-0000-0100-000002000000}">
      <formula1>1</formula1>
      <formula2>90</formula2>
    </dataValidation>
    <dataValidation type="decimal" allowBlank="1" showInputMessage="1" showErrorMessage="1" error="please enter 1 if backup should be executed on this day, else leaeve empty" sqref="F29:F35 C38:E44" xr:uid="{00000000-0002-0000-0100-000003000000}">
      <formula1>1</formula1>
      <formula2>1</formula2>
    </dataValidation>
    <dataValidation type="whole" allowBlank="1" showInputMessage="1" showErrorMessage="1" sqref="C25:D26" xr:uid="{00000000-0002-0000-0100-000004000000}">
      <formula1>0</formula1>
      <formula2>90</formula2>
    </dataValidation>
  </dataValidations>
  <printOptions horizontalCentered="1" verticalCentered="1"/>
  <pageMargins left="0.70866141732283472" right="0.70866141732283472" top="0.78740157480314965" bottom="0.78740157480314965" header="0.31496062992125984" footer="0.31496062992125984"/>
  <pageSetup paperSize="9" fitToHeight="0" orientation="landscape" errors="blank" r:id="rId1"/>
  <headerFooter scaleWithDoc="0">
    <oddHeader>&amp;L&amp;14Veeam Backup Simulation</oddHeader>
    <oddFooter>&amp;L&amp;8developed by Sebastian Talmon
IT sure GmbH&amp;C&amp;8This File is provided "as is", without warranty
of any kind. All values are estimated values&amp;Rpage &amp;P /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3</xdr:col>
                    <xdr:colOff>495300</xdr:colOff>
                    <xdr:row>24</xdr:row>
                    <xdr:rowOff>9525</xdr:rowOff>
                  </from>
                  <to>
                    <xdr:col>3</xdr:col>
                    <xdr:colOff>752475</xdr:colOff>
                    <xdr:row>25</xdr:row>
                    <xdr:rowOff>180975</xdr:rowOff>
                  </to>
                </anchor>
              </controlPr>
            </control>
          </mc:Choice>
        </mc:AlternateContent>
        <mc:AlternateContent xmlns:mc="http://schemas.openxmlformats.org/markup-compatibility/2006">
          <mc:Choice Requires="x14">
            <control shapeId="1033" r:id="rId5" name="Spinner 9">
              <controlPr defaultSize="0" autoPict="0">
                <anchor moveWithCells="1" sizeWithCells="1">
                  <from>
                    <xdr:col>3</xdr:col>
                    <xdr:colOff>495300</xdr:colOff>
                    <xdr:row>19</xdr:row>
                    <xdr:rowOff>9525</xdr:rowOff>
                  </from>
                  <to>
                    <xdr:col>3</xdr:col>
                    <xdr:colOff>752475</xdr:colOff>
                    <xdr:row>20</xdr:row>
                    <xdr:rowOff>180975</xdr:rowOff>
                  </to>
                </anchor>
              </controlPr>
            </control>
          </mc:Choice>
        </mc:AlternateContent>
      </controls>
    </mc:Choice>
  </mc:AlternateContent>
  <tableParts count="5">
    <tablePart r:id="rId6"/>
    <tablePart r:id="rId7"/>
    <tablePart r:id="rId8"/>
    <tablePart r:id="rId9"/>
    <tablePart r:id="rId10"/>
  </tableParts>
  <extLst>
    <ext xmlns:x14="http://schemas.microsoft.com/office/spreadsheetml/2009/9/main" uri="{78C0D931-6437-407d-A8EE-F0AAD7539E65}">
      <x14:conditionalFormattings>
        <x14:conditionalFormatting xmlns:xm="http://schemas.microsoft.com/office/excel/2006/main">
          <x14:cfRule type="dataBar" id="{C8F632B0-6759-40A1-A461-C3392B43A267}">
            <x14:dataBar minLength="0" maxLength="100" gradient="0">
              <x14:cfvo type="autoMin"/>
              <x14:cfvo type="autoMax"/>
              <x14:negativeFillColor rgb="FFFF0000"/>
              <x14:axisColor rgb="FF000000"/>
            </x14:dataBar>
          </x14:cfRule>
          <xm:sqref>M8:S109</xm:sqref>
        </x14:conditionalFormatting>
        <x14:conditionalFormatting xmlns:xm="http://schemas.microsoft.com/office/excel/2006/main">
          <x14:cfRule type="iconSet" priority="1" id="{E4D83674-CFB2-4855-917C-01F7C793C455}">
            <x14:iconSet iconSet="5Boxes">
              <x14:cfvo type="percent">
                <xm:f>0</xm:f>
              </x14:cfvo>
              <x14:cfvo type="percent">
                <xm:f>3</xm:f>
              </x14:cfvo>
              <x14:cfvo type="percent">
                <xm:f>20</xm:f>
              </x14:cfvo>
              <x14:cfvo type="percent">
                <xm:f>59</xm:f>
              </x14:cfvo>
              <x14:cfvo type="percent">
                <xm:f>80</xm:f>
              </x14:cfvo>
            </x14:iconSet>
          </x14:cfRule>
          <xm:sqref>AD8:AD109 AF8:AF109</xm:sqref>
        </x14:conditionalFormatting>
      </x14:conditionalFormattings>
    </ext>
    <ext xmlns:x14="http://schemas.microsoft.com/office/spreadsheetml/2009/9/main" uri="{CCE6A557-97BC-4b89-ADB6-D9C93CAAB3DF}">
      <x14:dataValidations xmlns:xm="http://schemas.microsoft.com/office/excel/2006/main" count="3">
        <x14:dataValidation type="list" showInputMessage="1" showErrorMessage="1" xr:uid="{00000000-0002-0000-0100-000005000000}">
          <x14:formula1>
            <xm:f>Source!$B$4:$B$8</xm:f>
          </x14:formula1>
          <xm:sqref>K4:K5</xm:sqref>
        </x14:dataValidation>
        <x14:dataValidation type="list" allowBlank="1" showInputMessage="1" showErrorMessage="1" xr:uid="{00000000-0002-0000-0100-000006000000}">
          <x14:formula1>
            <xm:f>Source!$B$15:$B$21</xm:f>
          </x14:formula1>
          <xm:sqref>C48</xm:sqref>
        </x14:dataValidation>
        <x14:dataValidation type="list" allowBlank="1" showInputMessage="1" showErrorMessage="1" xr:uid="{00000000-0002-0000-0100-000007000000}">
          <x14:formula1>
            <xm:f>Source!$D$15:$D$16</xm:f>
          </x14:formula1>
          <xm:sqref>B48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771CE451FA41F40807B4C164E3F71BA" ma:contentTypeVersion="0" ma:contentTypeDescription="Ein neues Dokument erstellen." ma:contentTypeScope="" ma:versionID="df9f597f3c551ccd3b02b7bc200f0415">
  <xsd:schema xmlns:xsd="http://www.w3.org/2001/XMLSchema" xmlns:xs="http://www.w3.org/2001/XMLSchema" xmlns:p="http://schemas.microsoft.com/office/2006/metadata/properties" targetNamespace="http://schemas.microsoft.com/office/2006/metadata/properties" ma:root="true" ma:fieldsID="741d5ba1ab27d68caebf00734b31e43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7A85C7-BE35-4A1A-A34E-C06A120215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0C7F4CE-3D93-429F-8091-28A94C1AE52E}">
  <ds:schemaRefs>
    <ds:schemaRef ds:uri="http://schemas.microsoft.com/sharepoint/v3/contenttype/forms"/>
  </ds:schemaRefs>
</ds:datastoreItem>
</file>

<file path=customXml/itemProps3.xml><?xml version="1.0" encoding="utf-8"?>
<ds:datastoreItem xmlns:ds="http://schemas.openxmlformats.org/officeDocument/2006/customXml" ds:itemID="{49F446F7-218A-45FC-ABA1-1D00800B4D7C}">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15</vt:i4>
      </vt:variant>
    </vt:vector>
  </HeadingPairs>
  <TitlesOfParts>
    <vt:vector size="17" baseType="lpstr">
      <vt:lpstr>Source</vt:lpstr>
      <vt:lpstr>Backup Simulation</vt:lpstr>
      <vt:lpstr>activeallowed</vt:lpstr>
      <vt:lpstr>backupmode</vt:lpstr>
      <vt:lpstr>Change_Rate</vt:lpstr>
      <vt:lpstr>'Backup Simulation'!Druckbereich</vt:lpstr>
      <vt:lpstr>'Backup Simulation'!Drucktitel</vt:lpstr>
      <vt:lpstr>monthlyday</vt:lpstr>
      <vt:lpstr>monthlytype</vt:lpstr>
      <vt:lpstr>offset</vt:lpstr>
      <vt:lpstr>retentionpoints</vt:lpstr>
      <vt:lpstr>run_every</vt:lpstr>
      <vt:lpstr>size_full</vt:lpstr>
      <vt:lpstr>size_incremental</vt:lpstr>
      <vt:lpstr>size_original</vt:lpstr>
      <vt:lpstr>startdate</vt:lpstr>
      <vt:lpstr>syntheticallowed</vt:lpstr>
    </vt:vector>
  </TitlesOfParts>
  <Company>IT sure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Veeam Restorepoints Simulation</dc:title>
  <dc:creator>Sebastian Talmon</dc:creator>
  <cp:lastModifiedBy>Sebastian Talmon</cp:lastModifiedBy>
  <cp:lastPrinted>2015-02-13T08:56:20Z</cp:lastPrinted>
  <dcterms:created xsi:type="dcterms:W3CDTF">2015-02-09T14:32:19Z</dcterms:created>
  <dcterms:modified xsi:type="dcterms:W3CDTF">2018-01-01T20:41:04Z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0x0101004771CE451FA41F40807B4C164E3F71BA</vt:lpwstr>
  </property>
  <property fmtid="{D5CDD505-2E9C-101B-9397-08002B2CF9AE}" pid="3" name="IsMyDocuments">
    <vt:bool>true</vt:bool>
  </property>
</Properties>
</file>