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ersonal\Account\"/>
    </mc:Choice>
  </mc:AlternateContent>
  <xr:revisionPtr revIDLastSave="0" documentId="13_ncr:1_{AB5797B6-B898-4905-8636-965AFE57293D}" xr6:coauthVersionLast="47" xr6:coauthVersionMax="47" xr10:uidLastSave="{00000000-0000-0000-0000-000000000000}"/>
  <bookViews>
    <workbookView xWindow="-110" yWindow="-110" windowWidth="19420" windowHeight="10300" firstSheet="1" activeTab="9" xr2:uid="{00000000-000D-0000-FFFF-FFFF00000000}"/>
  </bookViews>
  <sheets>
    <sheet name="March" sheetId="1" r:id="rId1"/>
    <sheet name="April" sheetId="2" r:id="rId2"/>
    <sheet name="May" sheetId="3" r:id="rId3"/>
    <sheet name="June" sheetId="4" r:id="rId4"/>
    <sheet name="July" sheetId="5" r:id="rId5"/>
    <sheet name="August" sheetId="6" r:id="rId6"/>
    <sheet name="September" sheetId="7" r:id="rId7"/>
    <sheet name="October" sheetId="8" r:id="rId8"/>
    <sheet name="November" sheetId="9" r:id="rId9"/>
    <sheet name="December" sheetId="10" r:id="rId10"/>
  </sheets>
  <definedNames>
    <definedName name="_xlnm._FilterDatabase" localSheetId="1" hidden="1">April!$A$1:$H$77</definedName>
    <definedName name="_xlnm._FilterDatabase" localSheetId="5" hidden="1">August!$A$1:$H$35</definedName>
    <definedName name="_xlnm._FilterDatabase" localSheetId="9" hidden="1">December!$A$1:$H$24</definedName>
    <definedName name="_xlnm._FilterDatabase" localSheetId="4" hidden="1">July!$A$1:$H$46</definedName>
    <definedName name="_xlnm._FilterDatabase" localSheetId="3" hidden="1">June!$A$1:$H$57</definedName>
    <definedName name="_xlnm._FilterDatabase" localSheetId="0" hidden="1">March!$A$1:$G$57</definedName>
    <definedName name="_xlnm._FilterDatabase" localSheetId="2" hidden="1">May!$C$56:$C$59</definedName>
    <definedName name="_xlnm._FilterDatabase" localSheetId="8" hidden="1">November!$A$1:$H$39</definedName>
    <definedName name="_xlnm._FilterDatabase" localSheetId="7" hidden="1">October!$A$1:$H$31</definedName>
    <definedName name="_xlnm._FilterDatabase" localSheetId="6" hidden="1">September!$A$1:$H$55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0" l="1"/>
  <c r="C31" i="10"/>
  <c r="C26" i="10"/>
  <c r="I1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G45" i="9"/>
  <c r="C42" i="8"/>
  <c r="C49" i="9"/>
  <c r="C46" i="9"/>
  <c r="C43" i="9"/>
  <c r="C42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G39" i="8"/>
  <c r="F32" i="8"/>
  <c r="C35" i="8"/>
  <c r="G62" i="7"/>
  <c r="C40" i="8"/>
  <c r="C36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C59" i="7"/>
  <c r="C58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G41" i="6"/>
  <c r="C39" i="6"/>
  <c r="C38" i="6"/>
  <c r="C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" i="5"/>
  <c r="G44" i="5"/>
  <c r="C41" i="5"/>
  <c r="C40" i="5"/>
  <c r="G54" i="4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C57" i="4"/>
  <c r="C54" i="4"/>
  <c r="C52" i="4"/>
  <c r="C51" i="4"/>
  <c r="F3" i="3"/>
  <c r="G60" i="3"/>
  <c r="F54" i="3"/>
  <c r="G58" i="3"/>
  <c r="G57" i="3"/>
  <c r="G56" i="3"/>
  <c r="C61" i="3"/>
  <c r="C57" i="3"/>
  <c r="C56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3" i="2"/>
  <c r="G56" i="2"/>
  <c r="F49" i="2"/>
  <c r="G52" i="2"/>
  <c r="C58" i="2"/>
  <c r="C54" i="2"/>
  <c r="C56" i="2"/>
  <c r="C57" i="2"/>
  <c r="C52" i="2"/>
  <c r="C5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58" i="1"/>
  <c r="C67" i="1"/>
  <c r="C60" i="1"/>
  <c r="C66" i="1"/>
  <c r="C65" i="1"/>
  <c r="C64" i="1"/>
  <c r="G59" i="1"/>
  <c r="C62" i="1"/>
  <c r="C61" i="1"/>
  <c r="B59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</calcChain>
</file>

<file path=xl/sharedStrings.xml><?xml version="1.0" encoding="utf-8"?>
<sst xmlns="http://schemas.openxmlformats.org/spreadsheetml/2006/main" count="1068" uniqueCount="380">
  <si>
    <t>Date</t>
  </si>
  <si>
    <t>Sent/Received from</t>
  </si>
  <si>
    <t>Yamaha Final Payment</t>
  </si>
  <si>
    <t>Debit(in Rupees)</t>
  </si>
  <si>
    <t>Purpose</t>
  </si>
  <si>
    <t>Sent to SCB</t>
  </si>
  <si>
    <t>Credit(in Rupees)</t>
  </si>
  <si>
    <t>Existing balance(in Rupees)</t>
  </si>
  <si>
    <t>Savings added(in Rupees)</t>
  </si>
  <si>
    <t>Book My Show</t>
  </si>
  <si>
    <t>Batman</t>
  </si>
  <si>
    <t>Stock Market learning fee</t>
  </si>
  <si>
    <t>Mukundhan</t>
  </si>
  <si>
    <t>Will return by 07-Mar-2022</t>
  </si>
  <si>
    <t>Petrol</t>
  </si>
  <si>
    <t>To Petrol Bunk</t>
  </si>
  <si>
    <t>Sethupathi</t>
  </si>
  <si>
    <t>For sandhya Marrigae gift</t>
  </si>
  <si>
    <t>Kili</t>
  </si>
  <si>
    <t>Sriram</t>
  </si>
  <si>
    <t>For Batman Ticket</t>
  </si>
  <si>
    <t>Bsnl recharge</t>
  </si>
  <si>
    <t>Bsnl monthly recharge</t>
  </si>
  <si>
    <t>Sanjaiyan</t>
  </si>
  <si>
    <t>To Sowmiya</t>
  </si>
  <si>
    <t>Sandhya Bday Gift</t>
  </si>
  <si>
    <t>Food</t>
  </si>
  <si>
    <t>Refunded</t>
  </si>
  <si>
    <t>Newspaper</t>
  </si>
  <si>
    <t>Credit Card Payment</t>
  </si>
  <si>
    <t>Reliance Super Market</t>
  </si>
  <si>
    <t>Unwanted products</t>
  </si>
  <si>
    <t>Arun Hair saloon</t>
  </si>
  <si>
    <t>Hair cut</t>
  </si>
  <si>
    <t>Bike Engine Oil</t>
  </si>
  <si>
    <t>Medicine</t>
  </si>
  <si>
    <t>Bike 1st Service</t>
  </si>
  <si>
    <t>Laptop SSD installation</t>
  </si>
  <si>
    <t>Bike Mechanic</t>
  </si>
  <si>
    <t>Emmanuel Electronics</t>
  </si>
  <si>
    <t>Panneerselvam</t>
  </si>
  <si>
    <t>Lended. Will be refunded</t>
  </si>
  <si>
    <t>Metro Card</t>
  </si>
  <si>
    <t>Recharge</t>
  </si>
  <si>
    <t>Received Shop Rent</t>
  </si>
  <si>
    <t>Sent to Daddy</t>
  </si>
  <si>
    <t>Shop rent sent to Daddy</t>
  </si>
  <si>
    <t>Learning</t>
  </si>
  <si>
    <t>For Amazon Business</t>
  </si>
  <si>
    <t>Sent to Sriram</t>
  </si>
  <si>
    <t>Will be refunded</t>
  </si>
  <si>
    <t>JJ digital X-ray lab</t>
  </si>
  <si>
    <t>X-Ray flow</t>
  </si>
  <si>
    <t>For AKP landline</t>
  </si>
  <si>
    <t>Received as cash</t>
  </si>
  <si>
    <t>TTD</t>
  </si>
  <si>
    <t>for Tirupathi Darshan</t>
  </si>
  <si>
    <t>IRCTC</t>
  </si>
  <si>
    <t>Departure Train Ticket</t>
  </si>
  <si>
    <t>Money lent</t>
  </si>
  <si>
    <t>Accomodation</t>
  </si>
  <si>
    <t>Star Health</t>
  </si>
  <si>
    <t>Dad &amp; Mom's Health Insurance</t>
  </si>
  <si>
    <t>recharge for Suresh</t>
  </si>
  <si>
    <t>Disney</t>
  </si>
  <si>
    <t>Disney Subscription</t>
  </si>
  <si>
    <t>Annai Bala</t>
  </si>
  <si>
    <t>PS5 advance</t>
  </si>
  <si>
    <t xml:space="preserve">Doctor </t>
  </si>
  <si>
    <t>ENT Treatment</t>
  </si>
  <si>
    <t>Salary Credited</t>
  </si>
  <si>
    <t xml:space="preserve">March Month Salary </t>
  </si>
  <si>
    <t>To Nikhil</t>
  </si>
  <si>
    <t>PS5 payment</t>
  </si>
  <si>
    <t xml:space="preserve">Petrol </t>
  </si>
  <si>
    <t>Amma UB account</t>
  </si>
  <si>
    <t>March Month Salary pay</t>
  </si>
  <si>
    <t>Annai bala refunded</t>
  </si>
  <si>
    <t>Outgoing</t>
  </si>
  <si>
    <t>Incoming</t>
  </si>
  <si>
    <t>Food expense</t>
  </si>
  <si>
    <t>Petrol expense</t>
  </si>
  <si>
    <t>Bike expense</t>
  </si>
  <si>
    <t>Savings</t>
  </si>
  <si>
    <t>Learning expense</t>
  </si>
  <si>
    <t>Unwanted expenses</t>
  </si>
  <si>
    <t>Need to reduce/avoid this expense</t>
  </si>
  <si>
    <t>Health Expense</t>
  </si>
  <si>
    <t>TTD Expense</t>
  </si>
  <si>
    <t>Recurring deposit balance</t>
  </si>
  <si>
    <t>One Time Expense</t>
  </si>
  <si>
    <t>Tirupathi</t>
  </si>
  <si>
    <t>Recurring deposit Monthly savings</t>
  </si>
  <si>
    <t>Can be used to pay April EL due</t>
  </si>
  <si>
    <t>To Nikhilesh</t>
  </si>
  <si>
    <t>PS5 monthly payable</t>
  </si>
  <si>
    <t>PS5- will be refunded</t>
  </si>
  <si>
    <t>Petrol/Oil</t>
  </si>
  <si>
    <t>Fuel</t>
  </si>
  <si>
    <t>From Nikhilesh</t>
  </si>
  <si>
    <t>Hair Saloon</t>
  </si>
  <si>
    <t>to Sony</t>
  </si>
  <si>
    <t>PS Plus Subscription</t>
  </si>
  <si>
    <t>Credit card</t>
  </si>
  <si>
    <t>Bank Account</t>
  </si>
  <si>
    <t>For Gold loan</t>
  </si>
  <si>
    <t>retrieved 12 sovereign gold</t>
  </si>
  <si>
    <t>BSNL recharge</t>
  </si>
  <si>
    <t>Rupesh</t>
  </si>
  <si>
    <t>Movie</t>
  </si>
  <si>
    <t>PVR</t>
  </si>
  <si>
    <t>Movie-Will be refunded</t>
  </si>
  <si>
    <t>Raja Pandiyan</t>
  </si>
  <si>
    <t>clothing</t>
  </si>
  <si>
    <t>Movie-refunded</t>
  </si>
  <si>
    <t>Rajesh</t>
  </si>
  <si>
    <t xml:space="preserve">JK </t>
  </si>
  <si>
    <t>Rent Receipt print</t>
  </si>
  <si>
    <t xml:space="preserve">BSNL </t>
  </si>
  <si>
    <t>AKP landline bill</t>
  </si>
  <si>
    <t>AKP</t>
  </si>
  <si>
    <t>Lended and Will be refunded</t>
  </si>
  <si>
    <t>Kalaiselvi</t>
  </si>
  <si>
    <t>Kalakeya</t>
  </si>
  <si>
    <t>EA Sports</t>
  </si>
  <si>
    <t>EA Pass</t>
  </si>
  <si>
    <t>Mechanic</t>
  </si>
  <si>
    <t>Bike service</t>
  </si>
  <si>
    <t>Ooty Tour</t>
  </si>
  <si>
    <t xml:space="preserve">From Kalakeya </t>
  </si>
  <si>
    <t>Gold Investment</t>
  </si>
  <si>
    <t>Cognizant</t>
  </si>
  <si>
    <t>April Month Salary</t>
  </si>
  <si>
    <t xml:space="preserve">HDFC Bank </t>
  </si>
  <si>
    <t>Loan Credited</t>
  </si>
  <si>
    <t>Amma</t>
  </si>
  <si>
    <t>HRA</t>
  </si>
  <si>
    <t>N/A</t>
  </si>
  <si>
    <t>Tour Expense</t>
  </si>
  <si>
    <t>Available balance</t>
  </si>
  <si>
    <t>Difference</t>
  </si>
  <si>
    <t>Bawaa Medicals</t>
  </si>
  <si>
    <t>Service</t>
  </si>
  <si>
    <t>Petrol/oil</t>
  </si>
  <si>
    <t>Nikhil</t>
  </si>
  <si>
    <t>PS5 Amount</t>
  </si>
  <si>
    <t>OS-50000</t>
  </si>
  <si>
    <t>Refunded as cash</t>
  </si>
  <si>
    <t>on May 4th</t>
  </si>
  <si>
    <t>RD added</t>
  </si>
  <si>
    <t>Health Insurance</t>
  </si>
  <si>
    <t>Clothing</t>
  </si>
  <si>
    <t>Mugunthan</t>
  </si>
  <si>
    <t>Mobile recharge</t>
  </si>
  <si>
    <t>HDFC Bank</t>
  </si>
  <si>
    <t>Credit card bill</t>
  </si>
  <si>
    <t>Cash Withdrawal</t>
  </si>
  <si>
    <t>For 15 years shop rent</t>
  </si>
  <si>
    <t>NEFT to Cheyyar</t>
  </si>
  <si>
    <t>Gold loan closure</t>
  </si>
  <si>
    <t>For shop rent from 2007 to 2022</t>
  </si>
  <si>
    <t>Book chor</t>
  </si>
  <si>
    <t>Books</t>
  </si>
  <si>
    <t>Sun Nxt</t>
  </si>
  <si>
    <t>Speed bala</t>
  </si>
  <si>
    <t>10000-Will be refunded</t>
  </si>
  <si>
    <t>Amma mobile</t>
  </si>
  <si>
    <t>BSNL recharge- AKP</t>
  </si>
  <si>
    <t>refunded as Cash</t>
  </si>
  <si>
    <t>To Kalakeya</t>
  </si>
  <si>
    <t>Jeyachandran Textiles</t>
  </si>
  <si>
    <t>From Kalakeya</t>
  </si>
  <si>
    <t>No pending from kalakeya</t>
  </si>
  <si>
    <t xml:space="preserve">From TTD </t>
  </si>
  <si>
    <t>Room refund amount</t>
  </si>
  <si>
    <t xml:space="preserve">Tour </t>
  </si>
  <si>
    <t>Tour</t>
  </si>
  <si>
    <t>IT filing</t>
  </si>
  <si>
    <t>Insurance</t>
  </si>
  <si>
    <t>PPP Insurance</t>
  </si>
  <si>
    <t>EA Play</t>
  </si>
  <si>
    <t>EA Play subscription</t>
  </si>
  <si>
    <t>Refund</t>
  </si>
  <si>
    <t>CTS</t>
  </si>
  <si>
    <t>May Month Salary</t>
  </si>
  <si>
    <t>TicketNew</t>
  </si>
  <si>
    <t>HDFC A/C Balance</t>
  </si>
  <si>
    <t>Comments</t>
  </si>
  <si>
    <t>Babu Enterprises</t>
  </si>
  <si>
    <t>Japan Opticals</t>
  </si>
  <si>
    <t>Frame</t>
  </si>
  <si>
    <t>Train Ticket</t>
  </si>
  <si>
    <t>Sanjay</t>
  </si>
  <si>
    <t>Vikram FDFS</t>
  </si>
  <si>
    <t>HDFC Life</t>
  </si>
  <si>
    <t>Life Insurance</t>
  </si>
  <si>
    <t xml:space="preserve">EMI </t>
  </si>
  <si>
    <t xml:space="preserve">AKP </t>
  </si>
  <si>
    <t>Refunded as Cash</t>
  </si>
  <si>
    <t>Canara- Syndicate</t>
  </si>
  <si>
    <t>Gold loan</t>
  </si>
  <si>
    <t>Self</t>
  </si>
  <si>
    <t>Union Bank</t>
  </si>
  <si>
    <t>Speed Bala</t>
  </si>
  <si>
    <t>Money Returned</t>
  </si>
  <si>
    <t>Murali Arumugam</t>
  </si>
  <si>
    <t>PL-1st due</t>
  </si>
  <si>
    <t>23 Due remaining</t>
  </si>
  <si>
    <t>Gold retrieved</t>
  </si>
  <si>
    <t>NEFT charges</t>
  </si>
  <si>
    <t>Mobile Recharge</t>
  </si>
  <si>
    <t>Bookchor Pay</t>
  </si>
  <si>
    <t>Gift for Rashmika</t>
  </si>
  <si>
    <t>Mani</t>
  </si>
  <si>
    <t>Navaneethan Marriage gift</t>
  </si>
  <si>
    <t>For Valaxy course</t>
  </si>
  <si>
    <t>Cloud Devops learning</t>
  </si>
  <si>
    <t>AKP bill</t>
  </si>
  <si>
    <t>PS</t>
  </si>
  <si>
    <t>PS5 game</t>
  </si>
  <si>
    <t>GT Sport</t>
  </si>
  <si>
    <t>Horizon West</t>
  </si>
  <si>
    <t>Cancelled food Refund</t>
  </si>
  <si>
    <t>Cancelled food refund</t>
  </si>
  <si>
    <t>Borrowed money repaid</t>
  </si>
  <si>
    <t>For Gold fund</t>
  </si>
  <si>
    <t xml:space="preserve">Gold fund </t>
  </si>
  <si>
    <t>oil</t>
  </si>
  <si>
    <t>Senthil annan</t>
  </si>
  <si>
    <t>June Month Salary</t>
  </si>
  <si>
    <t>To CNR Bank</t>
  </si>
  <si>
    <t>Donation</t>
  </si>
  <si>
    <t>HDFC bank</t>
  </si>
  <si>
    <t>Credit Interest capitalised</t>
  </si>
  <si>
    <t>Education Donation</t>
  </si>
  <si>
    <t>Amazon Learning</t>
  </si>
  <si>
    <t>Abinaya</t>
  </si>
  <si>
    <t>Borrowed Money refund</t>
  </si>
  <si>
    <t>Canara Bank A/c</t>
  </si>
  <si>
    <t>Moved to CNR Bank A/c</t>
  </si>
  <si>
    <t>22 due remaining</t>
  </si>
  <si>
    <t>PL- 2nd month due</t>
  </si>
  <si>
    <t>Shanthi Petrol bunk</t>
  </si>
  <si>
    <t>Money returned</t>
  </si>
  <si>
    <t>Suspicious</t>
  </si>
  <si>
    <t>BSNL</t>
  </si>
  <si>
    <t>Received 8000 as cash,3800 remaining</t>
  </si>
  <si>
    <t>Landline bill</t>
  </si>
  <si>
    <t>EA Subscription</t>
  </si>
  <si>
    <t>PS5 Gaming</t>
  </si>
  <si>
    <t>Bike spares</t>
  </si>
  <si>
    <t>Bhuvanesh</t>
  </si>
  <si>
    <t>Valparai Tour</t>
  </si>
  <si>
    <t>GST</t>
  </si>
  <si>
    <t>AKP refund- 200 bal from us</t>
  </si>
  <si>
    <t>Amma mobile EC</t>
  </si>
  <si>
    <t>July month Salary</t>
  </si>
  <si>
    <t>Footwear</t>
  </si>
  <si>
    <t>Ooty Sweater</t>
  </si>
  <si>
    <t xml:space="preserve">Learning </t>
  </si>
  <si>
    <t>Amazon learning</t>
  </si>
  <si>
    <t>Ooty Umbrella</t>
  </si>
  <si>
    <t>PL-3rd month due</t>
  </si>
  <si>
    <t>Saloon</t>
  </si>
  <si>
    <t>Karthick anna movie Ticket</t>
  </si>
  <si>
    <t>Sony PS</t>
  </si>
  <si>
    <t>PS Extra upgrade</t>
  </si>
  <si>
    <t>UBF Book exhibition</t>
  </si>
  <si>
    <t>Japan Optics</t>
  </si>
  <si>
    <t>21 due remaining</t>
  </si>
  <si>
    <t>AKP Landline bill</t>
  </si>
  <si>
    <t>Bike Service</t>
  </si>
  <si>
    <t>Tour expense returned</t>
  </si>
  <si>
    <t>refunded as cash</t>
  </si>
  <si>
    <t>Baskaran</t>
  </si>
  <si>
    <t>Babu uncle reception</t>
  </si>
  <si>
    <t>August Month salary</t>
  </si>
  <si>
    <t>COBRA movie</t>
  </si>
  <si>
    <t>Monthly savings</t>
  </si>
  <si>
    <t>Ticket Money</t>
  </si>
  <si>
    <t xml:space="preserve">Tour expense </t>
  </si>
  <si>
    <t>LK Nursing home</t>
  </si>
  <si>
    <t>Sony N/W</t>
  </si>
  <si>
    <t>PS Deluxe upgrade</t>
  </si>
  <si>
    <t>Xerox</t>
  </si>
  <si>
    <t>PO SB A/C creation</t>
  </si>
  <si>
    <t>PL-4rd month due</t>
  </si>
  <si>
    <t>20 due remaining</t>
  </si>
  <si>
    <t>TR: 188</t>
  </si>
  <si>
    <t>TR:1888</t>
  </si>
  <si>
    <t>To send to Sowndharajan</t>
  </si>
  <si>
    <t>Sent from CNRB a/c</t>
  </si>
  <si>
    <t>Dad- recharge</t>
  </si>
  <si>
    <t>Ticketsnew</t>
  </si>
  <si>
    <t>VTK movie</t>
  </si>
  <si>
    <t>Landline</t>
  </si>
  <si>
    <t>AKP Landline</t>
  </si>
  <si>
    <t>TR: 2276</t>
  </si>
  <si>
    <t>Income Tax filing</t>
  </si>
  <si>
    <t>Karthick anna</t>
  </si>
  <si>
    <t>will be refunded</t>
  </si>
  <si>
    <t>Janatha-Elangovan</t>
  </si>
  <si>
    <t>Bike parts</t>
  </si>
  <si>
    <t>Senthil Annan</t>
  </si>
  <si>
    <t>Hair saloon</t>
  </si>
  <si>
    <t>Options Mobile</t>
  </si>
  <si>
    <t>M33 Charger</t>
  </si>
  <si>
    <t>Amazon Order</t>
  </si>
  <si>
    <t>M33 Accessories</t>
  </si>
  <si>
    <t>RD Matured amount</t>
  </si>
  <si>
    <t>RD matured amount</t>
  </si>
  <si>
    <t>Health</t>
  </si>
  <si>
    <t>Ponniyin Selvan-1</t>
  </si>
  <si>
    <t>Keerthana</t>
  </si>
  <si>
    <t>food</t>
  </si>
  <si>
    <t>RDS Enterprise</t>
  </si>
  <si>
    <t>Daddy's bday gift</t>
  </si>
  <si>
    <t>BSNL Recharge</t>
  </si>
  <si>
    <t xml:space="preserve">Abinaya </t>
  </si>
  <si>
    <t>Returned the borrowed</t>
  </si>
  <si>
    <t>September Month salary</t>
  </si>
  <si>
    <t>9094 matured</t>
  </si>
  <si>
    <t>CNRB bal</t>
  </si>
  <si>
    <t>Sai Siddha- Sikkakai</t>
  </si>
  <si>
    <t>PL-5th month due</t>
  </si>
  <si>
    <t>19 dues remaining</t>
  </si>
  <si>
    <t>TR: 2664</t>
  </si>
  <si>
    <t>Karthick Anna</t>
  </si>
  <si>
    <t>Roll over- Epsilon Foods</t>
  </si>
  <si>
    <t>Loiee Sweet</t>
  </si>
  <si>
    <t>Deepavali Sweet</t>
  </si>
  <si>
    <t xml:space="preserve">Zee5 </t>
  </si>
  <si>
    <t>Zee5 Subscription</t>
  </si>
  <si>
    <t>PLD Industries</t>
  </si>
  <si>
    <t>Charcoal Food</t>
  </si>
  <si>
    <t>Amazon</t>
  </si>
  <si>
    <t>Walking Shoes</t>
  </si>
  <si>
    <t>From Canara</t>
  </si>
  <si>
    <t>Credit card payment</t>
  </si>
  <si>
    <t>Sound System Purchase</t>
  </si>
  <si>
    <t>October Month salary</t>
  </si>
  <si>
    <t>Canara A/c</t>
  </si>
  <si>
    <t>Moved to Canara A/c</t>
  </si>
  <si>
    <t>Buddha Hut</t>
  </si>
  <si>
    <t xml:space="preserve">HDFC </t>
  </si>
  <si>
    <t>RD matured</t>
  </si>
  <si>
    <t>Balaji Hospital</t>
  </si>
  <si>
    <t>Aravind</t>
  </si>
  <si>
    <t>Money for Dress</t>
  </si>
  <si>
    <t>Zee5</t>
  </si>
  <si>
    <t>Subscription return</t>
  </si>
  <si>
    <t>CNB A/c</t>
  </si>
  <si>
    <t>PL-6th month due</t>
  </si>
  <si>
    <t>18 dues more</t>
  </si>
  <si>
    <t>Bike Cover</t>
  </si>
  <si>
    <t>BSNL Landline</t>
  </si>
  <si>
    <t>Metro</t>
  </si>
  <si>
    <t>Balance: 3053</t>
  </si>
  <si>
    <t>Yamaha Point</t>
  </si>
  <si>
    <t>Bike Indicator</t>
  </si>
  <si>
    <t>November Month salary</t>
  </si>
  <si>
    <t>Movie Expense</t>
  </si>
  <si>
    <t>Total</t>
  </si>
  <si>
    <t>To HDFC</t>
  </si>
  <si>
    <t>RD installment</t>
  </si>
  <si>
    <t>Subscription</t>
  </si>
  <si>
    <t>U Subscription</t>
  </si>
  <si>
    <t>Agarwal Hospital</t>
  </si>
  <si>
    <t>PL-7th month due</t>
  </si>
  <si>
    <t>17 remaining</t>
  </si>
  <si>
    <t xml:space="preserve">Sony Sound System-1st due </t>
  </si>
  <si>
    <t>5 remaining</t>
  </si>
  <si>
    <t>Flipkart</t>
  </si>
  <si>
    <t>Gift</t>
  </si>
  <si>
    <t>Balance</t>
  </si>
  <si>
    <t>Udemy-Devops</t>
  </si>
  <si>
    <t>To Canara Bank</t>
  </si>
  <si>
    <t>To Canara Bank A/c</t>
  </si>
  <si>
    <t>December Month salary</t>
  </si>
  <si>
    <t>Loiee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</si>
</sst>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2" xfId="0" applyFill="1" applyBorder="1"/>
    <xf numFmtId="14" fontId="0" fillId="0" borderId="0" xfId="0" applyNumberFormat="1" applyBorder="1"/>
    <xf numFmtId="0" fontId="0" fillId="0" borderId="0" xfId="0" applyBorder="1"/>
    <xf numFmtId="0" fontId="3" fillId="0" borderId="1" xfId="0" applyFont="1" applyBorder="1"/>
    <xf numFmtId="0" fontId="0" fillId="7" borderId="1" xfId="0" applyFill="1" applyBorder="1"/>
    <xf numFmtId="0" fontId="1" fillId="7" borderId="1" xfId="0" applyFont="1" applyFill="1" applyBorder="1"/>
    <xf numFmtId="0" fontId="2" fillId="0" borderId="0" xfId="0" applyFont="1"/>
    <xf numFmtId="0" fontId="0" fillId="4" borderId="0" xfId="0" applyFill="1"/>
    <xf numFmtId="2" fontId="0" fillId="0" borderId="1" xfId="0" applyNumberFormat="1" applyBorder="1"/>
    <xf numFmtId="0" fontId="0" fillId="4" borderId="1" xfId="0" applyFont="1" applyFill="1" applyBorder="1"/>
    <xf numFmtId="1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/>
    <xf numFmtId="0" fontId="1" fillId="8" borderId="1" xfId="0" applyFont="1" applyFill="1" applyBorder="1"/>
    <xf numFmtId="0" fontId="0" fillId="8" borderId="1" xfId="0" applyFill="1" applyBorder="1"/>
    <xf numFmtId="2" fontId="0" fillId="6" borderId="1" xfId="0" applyNumberFormat="1" applyFill="1" applyBorder="1"/>
    <xf numFmtId="3" fontId="0" fillId="4" borderId="1" xfId="0" applyNumberForma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2" fontId="2" fillId="0" borderId="1" xfId="0" applyNumberFormat="1" applyFont="1" applyBorder="1"/>
    <xf numFmtId="2" fontId="0" fillId="8" borderId="1" xfId="0" applyNumberFormat="1" applyFill="1" applyBorder="1"/>
    <xf numFmtId="0" fontId="1" fillId="2" borderId="1" xfId="0" applyFont="1" applyFill="1" applyBorder="1"/>
    <xf numFmtId="16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9" borderId="1" xfId="0" applyFill="1" applyBorder="1"/>
    <xf numFmtId="0" fontId="1" fillId="7" borderId="2" xfId="0" applyFont="1" applyFill="1" applyBorder="1"/>
    <xf numFmtId="0" fontId="0" fillId="7" borderId="2" xfId="0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52" workbookViewId="0">
      <selection activeCell="F63" sqref="F63"/>
    </sheetView>
  </sheetViews>
  <sheetFormatPr defaultColWidth="10.26953125" defaultRowHeight="14.5" x14ac:dyDescent="0.35"/>
  <cols>
    <col min="1" max="1" width="15.36328125" bestFit="1" customWidth="1"/>
    <col min="2" max="2" width="19.90625" bestFit="1" customWidth="1"/>
    <col min="3" max="3" width="19.36328125" bestFit="1" customWidth="1"/>
    <col min="4" max="4" width="22" bestFit="1" customWidth="1"/>
    <col min="5" max="5" width="27.08984375" bestFit="1" customWidth="1"/>
    <col min="6" max="6" width="28.26953125" bestFit="1" customWidth="1"/>
    <col min="7" max="7" width="26.81640625" bestFit="1" customWidth="1"/>
    <col min="8" max="8" width="28.08984375" bestFit="1" customWidth="1"/>
    <col min="9" max="9" width="11.6328125" bestFit="1" customWidth="1"/>
  </cols>
  <sheetData>
    <row r="1" spans="1:9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7"/>
      <c r="I1" s="7"/>
    </row>
    <row r="2" spans="1:9" x14ac:dyDescent="0.35">
      <c r="A2" s="2">
        <v>44621</v>
      </c>
      <c r="B2" s="1"/>
      <c r="C2" s="4">
        <v>1471.04</v>
      </c>
      <c r="D2" s="1" t="s">
        <v>9</v>
      </c>
      <c r="E2" s="1" t="s">
        <v>10</v>
      </c>
      <c r="F2" s="1">
        <v>177086.98</v>
      </c>
      <c r="G2" s="10">
        <v>147</v>
      </c>
      <c r="H2" s="9"/>
      <c r="I2" s="8"/>
    </row>
    <row r="3" spans="1:9" x14ac:dyDescent="0.35">
      <c r="A3" s="2">
        <v>44621</v>
      </c>
      <c r="B3" s="1"/>
      <c r="C3" s="6">
        <v>6690</v>
      </c>
      <c r="D3" s="1" t="s">
        <v>5</v>
      </c>
      <c r="E3" s="1" t="s">
        <v>2</v>
      </c>
      <c r="F3" s="1">
        <f>F2+B3-C3-G2</f>
        <v>170249.98</v>
      </c>
      <c r="G3" s="10">
        <v>669</v>
      </c>
      <c r="H3" s="8"/>
      <c r="I3" s="8"/>
    </row>
    <row r="4" spans="1:9" x14ac:dyDescent="0.35">
      <c r="A4" s="2">
        <v>44622</v>
      </c>
      <c r="B4" s="1"/>
      <c r="C4" s="6">
        <v>1041.8900000000001</v>
      </c>
      <c r="D4" s="1" t="s">
        <v>47</v>
      </c>
      <c r="E4" s="1" t="s">
        <v>11</v>
      </c>
      <c r="F4" s="1">
        <f t="shared" ref="F4:F58" si="0">F3+B4-C4-G3</f>
        <v>168539.09</v>
      </c>
      <c r="G4" s="10">
        <v>104</v>
      </c>
      <c r="H4" s="8"/>
      <c r="I4" s="8"/>
    </row>
    <row r="5" spans="1:9" x14ac:dyDescent="0.35">
      <c r="A5" s="2">
        <v>44623</v>
      </c>
      <c r="B5" s="1"/>
      <c r="C5" s="6">
        <v>5000</v>
      </c>
      <c r="D5" s="1" t="s">
        <v>12</v>
      </c>
      <c r="E5" s="1" t="s">
        <v>13</v>
      </c>
      <c r="F5" s="1">
        <f t="shared" si="0"/>
        <v>163435.09</v>
      </c>
      <c r="G5" s="10">
        <v>500</v>
      </c>
      <c r="H5" s="8"/>
      <c r="I5" s="8"/>
    </row>
    <row r="6" spans="1:9" x14ac:dyDescent="0.35">
      <c r="A6" s="2">
        <v>44623</v>
      </c>
      <c r="B6" s="5">
        <v>1000</v>
      </c>
      <c r="C6" s="6"/>
      <c r="D6" s="1" t="s">
        <v>16</v>
      </c>
      <c r="E6" s="1" t="s">
        <v>17</v>
      </c>
      <c r="F6" s="1">
        <f t="shared" si="0"/>
        <v>163935.09</v>
      </c>
      <c r="G6" s="1"/>
      <c r="H6" s="9"/>
      <c r="I6" s="8"/>
    </row>
    <row r="7" spans="1:9" x14ac:dyDescent="0.35">
      <c r="A7" s="2">
        <v>44623</v>
      </c>
      <c r="B7" s="1"/>
      <c r="C7" s="6">
        <v>200</v>
      </c>
      <c r="D7" s="1" t="s">
        <v>15</v>
      </c>
      <c r="E7" s="1" t="s">
        <v>14</v>
      </c>
      <c r="F7" s="1">
        <f t="shared" si="0"/>
        <v>163735.09</v>
      </c>
      <c r="G7" s="10">
        <v>20</v>
      </c>
      <c r="H7" s="8"/>
      <c r="I7" s="8"/>
    </row>
    <row r="8" spans="1:9" x14ac:dyDescent="0.35">
      <c r="A8" s="2">
        <v>44624</v>
      </c>
      <c r="B8" s="1"/>
      <c r="C8" s="6">
        <v>71</v>
      </c>
      <c r="D8" s="1" t="s">
        <v>21</v>
      </c>
      <c r="E8" s="1" t="s">
        <v>22</v>
      </c>
      <c r="F8" s="1">
        <f t="shared" si="0"/>
        <v>163644.09</v>
      </c>
      <c r="G8" s="1"/>
      <c r="H8" s="8"/>
      <c r="I8" s="8"/>
    </row>
    <row r="9" spans="1:9" x14ac:dyDescent="0.35">
      <c r="A9" s="2">
        <v>44624</v>
      </c>
      <c r="B9" s="5">
        <v>500</v>
      </c>
      <c r="C9" s="6"/>
      <c r="D9" s="1" t="s">
        <v>18</v>
      </c>
      <c r="E9" s="1" t="s">
        <v>17</v>
      </c>
      <c r="F9" s="1">
        <f t="shared" si="0"/>
        <v>164144.09</v>
      </c>
      <c r="G9" s="1"/>
      <c r="H9" s="8"/>
      <c r="I9" s="8"/>
    </row>
    <row r="10" spans="1:9" x14ac:dyDescent="0.35">
      <c r="A10" s="2">
        <v>44624</v>
      </c>
      <c r="B10" s="5">
        <v>330</v>
      </c>
      <c r="C10" s="6"/>
      <c r="D10" s="1" t="s">
        <v>23</v>
      </c>
      <c r="E10" s="1" t="s">
        <v>20</v>
      </c>
      <c r="F10" s="1">
        <f t="shared" si="0"/>
        <v>164474.09</v>
      </c>
      <c r="G10" s="1"/>
      <c r="H10" s="9"/>
      <c r="I10" s="8"/>
    </row>
    <row r="11" spans="1:9" x14ac:dyDescent="0.35">
      <c r="A11" s="2">
        <v>44624</v>
      </c>
      <c r="B11" s="5">
        <v>500</v>
      </c>
      <c r="C11" s="6"/>
      <c r="D11" s="1" t="s">
        <v>19</v>
      </c>
      <c r="E11" s="1" t="s">
        <v>20</v>
      </c>
      <c r="F11" s="1">
        <f t="shared" si="0"/>
        <v>164974.09</v>
      </c>
      <c r="G11" s="1"/>
      <c r="H11" s="8"/>
      <c r="I11" s="8"/>
    </row>
    <row r="12" spans="1:9" x14ac:dyDescent="0.35">
      <c r="A12" s="2">
        <v>44624</v>
      </c>
      <c r="B12" s="1"/>
      <c r="C12" s="6">
        <v>1500</v>
      </c>
      <c r="D12" s="1" t="s">
        <v>24</v>
      </c>
      <c r="E12" s="1" t="s">
        <v>25</v>
      </c>
      <c r="F12" s="1">
        <f t="shared" si="0"/>
        <v>163474.09</v>
      </c>
      <c r="G12" s="1"/>
      <c r="H12" s="9"/>
      <c r="I12" s="8"/>
    </row>
    <row r="13" spans="1:9" x14ac:dyDescent="0.35">
      <c r="A13" s="2">
        <v>44625</v>
      </c>
      <c r="B13" s="1"/>
      <c r="C13" s="6">
        <v>165</v>
      </c>
      <c r="D13" s="1" t="s">
        <v>26</v>
      </c>
      <c r="E13" s="1" t="s">
        <v>26</v>
      </c>
      <c r="F13" s="1">
        <f t="shared" si="0"/>
        <v>163309.09</v>
      </c>
      <c r="G13" s="1">
        <v>186</v>
      </c>
      <c r="H13" s="8"/>
      <c r="I13" s="8"/>
    </row>
    <row r="14" spans="1:9" x14ac:dyDescent="0.35">
      <c r="A14" s="2">
        <v>44625</v>
      </c>
      <c r="B14" s="1"/>
      <c r="C14" s="6">
        <v>200</v>
      </c>
      <c r="D14" s="1" t="s">
        <v>15</v>
      </c>
      <c r="E14" s="1" t="s">
        <v>14</v>
      </c>
      <c r="F14" s="1">
        <f t="shared" si="0"/>
        <v>162923.09</v>
      </c>
      <c r="G14" s="1"/>
      <c r="H14" s="8"/>
      <c r="I14" s="8"/>
    </row>
    <row r="15" spans="1:9" x14ac:dyDescent="0.35">
      <c r="A15" s="2">
        <v>44626</v>
      </c>
      <c r="B15" s="1"/>
      <c r="C15" s="6">
        <v>198</v>
      </c>
      <c r="D15" s="1" t="s">
        <v>26</v>
      </c>
      <c r="E15" s="1" t="s">
        <v>26</v>
      </c>
      <c r="F15" s="1">
        <f t="shared" si="0"/>
        <v>162725.09</v>
      </c>
      <c r="G15" s="1"/>
      <c r="H15" s="8"/>
      <c r="I15" s="8"/>
    </row>
    <row r="16" spans="1:9" x14ac:dyDescent="0.35">
      <c r="A16" s="2">
        <v>44626</v>
      </c>
      <c r="B16" s="5">
        <v>5000</v>
      </c>
      <c r="C16" s="6"/>
      <c r="D16" s="1" t="s">
        <v>12</v>
      </c>
      <c r="E16" s="1" t="s">
        <v>27</v>
      </c>
      <c r="F16" s="1">
        <f t="shared" si="0"/>
        <v>167725.09</v>
      </c>
      <c r="G16" s="1"/>
      <c r="H16" s="8"/>
      <c r="I16" s="8"/>
    </row>
    <row r="17" spans="1:9" x14ac:dyDescent="0.35">
      <c r="A17" s="2">
        <v>44627</v>
      </c>
      <c r="B17" s="1"/>
      <c r="C17" s="6">
        <v>4145</v>
      </c>
      <c r="D17" s="1" t="s">
        <v>29</v>
      </c>
      <c r="E17" s="1" t="s">
        <v>29</v>
      </c>
      <c r="F17" s="1">
        <f t="shared" si="0"/>
        <v>163580.09</v>
      </c>
      <c r="G17" s="1">
        <v>553</v>
      </c>
      <c r="H17" s="9"/>
      <c r="I17" s="8"/>
    </row>
    <row r="18" spans="1:9" x14ac:dyDescent="0.35">
      <c r="A18" s="2">
        <v>44627</v>
      </c>
      <c r="B18" s="1"/>
      <c r="C18" s="6">
        <v>250</v>
      </c>
      <c r="D18" s="1" t="s">
        <v>28</v>
      </c>
      <c r="E18" s="1" t="s">
        <v>28</v>
      </c>
      <c r="F18" s="1">
        <f t="shared" si="0"/>
        <v>162777.09</v>
      </c>
      <c r="G18" s="1"/>
      <c r="H18" s="9"/>
      <c r="I18" s="8"/>
    </row>
    <row r="19" spans="1:9" x14ac:dyDescent="0.35">
      <c r="A19" s="2">
        <v>44627</v>
      </c>
      <c r="B19" s="1"/>
      <c r="C19" s="6">
        <v>940.44</v>
      </c>
      <c r="D19" s="1" t="s">
        <v>15</v>
      </c>
      <c r="E19" s="1" t="s">
        <v>14</v>
      </c>
      <c r="F19" s="1">
        <f t="shared" si="0"/>
        <v>161836.65</v>
      </c>
      <c r="G19" s="1"/>
      <c r="H19" s="9"/>
      <c r="I19" s="8"/>
    </row>
    <row r="20" spans="1:9" x14ac:dyDescent="0.35">
      <c r="A20" s="2">
        <v>44628</v>
      </c>
      <c r="B20" s="1"/>
      <c r="C20" s="1">
        <v>70</v>
      </c>
      <c r="D20" s="1" t="s">
        <v>32</v>
      </c>
      <c r="E20" s="1" t="s">
        <v>33</v>
      </c>
      <c r="F20" s="1">
        <f t="shared" si="0"/>
        <v>161766.65</v>
      </c>
      <c r="G20" s="1"/>
      <c r="H20" s="8"/>
      <c r="I20" s="8"/>
    </row>
    <row r="21" spans="1:9" x14ac:dyDescent="0.35">
      <c r="A21" s="2">
        <v>44628</v>
      </c>
      <c r="B21" s="1"/>
      <c r="C21" s="4">
        <v>2690</v>
      </c>
      <c r="D21" s="1" t="s">
        <v>30</v>
      </c>
      <c r="E21" s="1" t="s">
        <v>31</v>
      </c>
      <c r="F21" s="1">
        <f t="shared" si="0"/>
        <v>159076.65</v>
      </c>
      <c r="G21" s="1"/>
      <c r="H21" s="8"/>
      <c r="I21" s="8"/>
    </row>
    <row r="22" spans="1:9" x14ac:dyDescent="0.35">
      <c r="A22" s="2">
        <v>44629</v>
      </c>
      <c r="B22" s="1"/>
      <c r="C22" s="1">
        <v>140</v>
      </c>
      <c r="D22" s="1" t="s">
        <v>26</v>
      </c>
      <c r="E22" s="1" t="s">
        <v>26</v>
      </c>
      <c r="F22" s="1">
        <f t="shared" si="0"/>
        <v>158936.65</v>
      </c>
      <c r="G22" s="1"/>
      <c r="H22" s="8"/>
      <c r="I22" s="8"/>
    </row>
    <row r="23" spans="1:9" x14ac:dyDescent="0.35">
      <c r="A23" s="2">
        <v>44629</v>
      </c>
      <c r="B23" s="1"/>
      <c r="C23" s="1">
        <v>120</v>
      </c>
      <c r="D23" s="1" t="s">
        <v>15</v>
      </c>
      <c r="E23" s="1" t="s">
        <v>34</v>
      </c>
      <c r="F23" s="1">
        <f t="shared" si="0"/>
        <v>158816.65</v>
      </c>
      <c r="G23" s="1"/>
      <c r="H23" s="8"/>
      <c r="I23" s="8"/>
    </row>
    <row r="24" spans="1:9" x14ac:dyDescent="0.35">
      <c r="A24" s="2">
        <v>44631</v>
      </c>
      <c r="B24" s="1"/>
      <c r="C24" s="11">
        <v>775</v>
      </c>
      <c r="D24" s="11" t="s">
        <v>38</v>
      </c>
      <c r="E24" s="11" t="s">
        <v>36</v>
      </c>
      <c r="F24" s="1">
        <f t="shared" si="0"/>
        <v>158041.65</v>
      </c>
      <c r="G24" s="1"/>
      <c r="H24" s="8"/>
      <c r="I24" s="8"/>
    </row>
    <row r="25" spans="1:9" x14ac:dyDescent="0.35">
      <c r="A25" s="2">
        <v>44631</v>
      </c>
      <c r="B25" s="1"/>
      <c r="C25" s="1">
        <v>237</v>
      </c>
      <c r="D25" s="1" t="s">
        <v>35</v>
      </c>
      <c r="E25" s="1" t="s">
        <v>35</v>
      </c>
      <c r="F25" s="1">
        <f t="shared" si="0"/>
        <v>157804.65</v>
      </c>
      <c r="G25" s="1">
        <v>325</v>
      </c>
      <c r="H25" s="8"/>
      <c r="I25" s="8"/>
    </row>
    <row r="26" spans="1:9" x14ac:dyDescent="0.35">
      <c r="A26" s="2">
        <v>44633</v>
      </c>
      <c r="B26" s="1">
        <v>600</v>
      </c>
      <c r="C26" s="1">
        <v>2800</v>
      </c>
      <c r="D26" s="1" t="s">
        <v>29</v>
      </c>
      <c r="E26" s="1" t="s">
        <v>29</v>
      </c>
      <c r="F26" s="1">
        <f t="shared" si="0"/>
        <v>155279.65</v>
      </c>
      <c r="G26" s="1">
        <v>357</v>
      </c>
      <c r="H26" s="8"/>
      <c r="I26" s="8"/>
    </row>
    <row r="27" spans="1:9" x14ac:dyDescent="0.35">
      <c r="A27" s="2">
        <v>44634</v>
      </c>
      <c r="B27" s="1"/>
      <c r="C27" s="4">
        <v>3500</v>
      </c>
      <c r="D27" s="1" t="s">
        <v>39</v>
      </c>
      <c r="E27" s="1" t="s">
        <v>37</v>
      </c>
      <c r="F27" s="1">
        <f t="shared" si="0"/>
        <v>151422.65</v>
      </c>
      <c r="G27" s="1"/>
      <c r="H27" s="8"/>
      <c r="I27" s="8"/>
    </row>
    <row r="28" spans="1:9" x14ac:dyDescent="0.35">
      <c r="A28" s="2">
        <v>44634</v>
      </c>
      <c r="B28" s="1"/>
      <c r="C28" s="1">
        <v>10000</v>
      </c>
      <c r="D28" s="1" t="s">
        <v>40</v>
      </c>
      <c r="E28" s="1" t="s">
        <v>41</v>
      </c>
      <c r="F28" s="1">
        <f t="shared" si="0"/>
        <v>141422.65</v>
      </c>
      <c r="G28" s="1">
        <v>1350</v>
      </c>
      <c r="H28" s="8"/>
      <c r="I28" s="8"/>
    </row>
    <row r="29" spans="1:9" x14ac:dyDescent="0.35">
      <c r="A29" s="2">
        <v>44635</v>
      </c>
      <c r="B29" s="1"/>
      <c r="C29" s="4">
        <v>100</v>
      </c>
      <c r="D29" s="1" t="s">
        <v>42</v>
      </c>
      <c r="E29" s="1" t="s">
        <v>43</v>
      </c>
      <c r="F29" s="1">
        <f t="shared" si="0"/>
        <v>139972.65</v>
      </c>
      <c r="G29" s="1"/>
      <c r="H29" s="8"/>
      <c r="I29" s="8"/>
    </row>
    <row r="30" spans="1:9" x14ac:dyDescent="0.35">
      <c r="A30" s="2">
        <v>44637</v>
      </c>
      <c r="B30" s="5">
        <v>20000</v>
      </c>
      <c r="C30" s="1"/>
      <c r="D30" s="1" t="s">
        <v>44</v>
      </c>
      <c r="E30" s="1" t="s">
        <v>44</v>
      </c>
      <c r="F30" s="1">
        <f t="shared" si="0"/>
        <v>159972.65</v>
      </c>
      <c r="G30" s="1"/>
      <c r="H30" s="8"/>
      <c r="I30" s="8"/>
    </row>
    <row r="31" spans="1:9" x14ac:dyDescent="0.35">
      <c r="A31" s="2">
        <v>44637</v>
      </c>
      <c r="B31" s="1"/>
      <c r="C31" s="1">
        <v>20000</v>
      </c>
      <c r="D31" s="1" t="s">
        <v>45</v>
      </c>
      <c r="E31" s="1" t="s">
        <v>46</v>
      </c>
      <c r="F31" s="1">
        <f t="shared" si="0"/>
        <v>139972.65</v>
      </c>
      <c r="G31" s="1"/>
      <c r="H31" s="8"/>
      <c r="I31" s="8"/>
    </row>
    <row r="32" spans="1:9" x14ac:dyDescent="0.35">
      <c r="A32" s="2">
        <v>44638</v>
      </c>
      <c r="B32" s="1"/>
      <c r="C32" s="1">
        <v>199</v>
      </c>
      <c r="D32" s="1" t="s">
        <v>47</v>
      </c>
      <c r="E32" s="1" t="s">
        <v>48</v>
      </c>
      <c r="F32" s="1">
        <f t="shared" si="0"/>
        <v>139773.65</v>
      </c>
      <c r="G32" s="1"/>
      <c r="H32" s="8"/>
      <c r="I32" s="8"/>
    </row>
    <row r="33" spans="1:9" x14ac:dyDescent="0.35">
      <c r="A33" s="2">
        <v>44638</v>
      </c>
      <c r="B33" s="1"/>
      <c r="C33" s="1">
        <v>100</v>
      </c>
      <c r="D33" s="1" t="s">
        <v>49</v>
      </c>
      <c r="E33" s="1" t="s">
        <v>50</v>
      </c>
      <c r="F33" s="1">
        <f t="shared" si="0"/>
        <v>139673.65</v>
      </c>
      <c r="G33" s="1"/>
      <c r="H33" s="8"/>
      <c r="I33" s="8"/>
    </row>
    <row r="34" spans="1:9" x14ac:dyDescent="0.35">
      <c r="A34" s="2">
        <v>44639</v>
      </c>
      <c r="B34" s="1"/>
      <c r="C34" s="1">
        <v>204</v>
      </c>
      <c r="D34" s="1" t="s">
        <v>26</v>
      </c>
      <c r="E34" s="1" t="s">
        <v>26</v>
      </c>
      <c r="F34" s="1">
        <f t="shared" si="0"/>
        <v>139469.65</v>
      </c>
      <c r="G34" s="1"/>
      <c r="H34" s="8"/>
      <c r="I34" s="8"/>
    </row>
    <row r="35" spans="1:9" x14ac:dyDescent="0.35">
      <c r="A35" s="2">
        <v>44639</v>
      </c>
      <c r="B35" s="1"/>
      <c r="C35" s="1">
        <v>255</v>
      </c>
      <c r="D35" s="1" t="s">
        <v>35</v>
      </c>
      <c r="E35" s="1" t="s">
        <v>35</v>
      </c>
      <c r="F35" s="1">
        <f t="shared" si="0"/>
        <v>139214.65</v>
      </c>
      <c r="G35" s="1"/>
      <c r="H35" s="8"/>
      <c r="I35" s="8"/>
    </row>
    <row r="36" spans="1:9" x14ac:dyDescent="0.35">
      <c r="A36" s="2">
        <v>44639</v>
      </c>
      <c r="B36" s="1"/>
      <c r="C36" s="1">
        <v>250</v>
      </c>
      <c r="D36" s="1" t="s">
        <v>15</v>
      </c>
      <c r="E36" s="1" t="s">
        <v>14</v>
      </c>
      <c r="F36" s="1">
        <f t="shared" si="0"/>
        <v>138964.65</v>
      </c>
      <c r="G36" s="1"/>
      <c r="H36" s="8"/>
      <c r="I36" s="8"/>
    </row>
    <row r="37" spans="1:9" x14ac:dyDescent="0.35">
      <c r="A37" s="2">
        <v>44640</v>
      </c>
      <c r="B37" s="1"/>
      <c r="C37" s="1">
        <v>300</v>
      </c>
      <c r="D37" s="1" t="s">
        <v>51</v>
      </c>
      <c r="E37" s="1" t="s">
        <v>52</v>
      </c>
      <c r="F37" s="1">
        <f t="shared" si="0"/>
        <v>138664.65</v>
      </c>
      <c r="G37" s="1">
        <v>130</v>
      </c>
      <c r="H37" s="8"/>
      <c r="I37" s="8"/>
    </row>
    <row r="38" spans="1:9" x14ac:dyDescent="0.35">
      <c r="A38" s="2">
        <v>44642</v>
      </c>
      <c r="B38" s="1"/>
      <c r="C38" s="1">
        <v>400</v>
      </c>
      <c r="D38" s="1" t="s">
        <v>21</v>
      </c>
      <c r="E38" s="1" t="s">
        <v>53</v>
      </c>
      <c r="F38" s="1">
        <f t="shared" si="0"/>
        <v>138134.65</v>
      </c>
      <c r="G38" s="1"/>
      <c r="H38" s="8"/>
      <c r="I38" s="8"/>
    </row>
    <row r="39" spans="1:9" x14ac:dyDescent="0.35">
      <c r="A39" s="2">
        <v>44642</v>
      </c>
      <c r="B39" s="1"/>
      <c r="C39" s="1">
        <v>353.2</v>
      </c>
      <c r="D39" s="1" t="s">
        <v>57</v>
      </c>
      <c r="E39" s="1" t="s">
        <v>58</v>
      </c>
      <c r="F39" s="1">
        <f t="shared" si="0"/>
        <v>137781.44999999998</v>
      </c>
      <c r="G39" s="1"/>
      <c r="H39" s="8"/>
      <c r="I39" s="8"/>
    </row>
    <row r="40" spans="1:9" x14ac:dyDescent="0.35">
      <c r="A40" s="2">
        <v>44642</v>
      </c>
      <c r="B40" s="1">
        <v>400</v>
      </c>
      <c r="C40" s="1"/>
      <c r="D40" s="1" t="s">
        <v>27</v>
      </c>
      <c r="E40" s="1" t="s">
        <v>54</v>
      </c>
      <c r="F40" s="1">
        <f t="shared" si="0"/>
        <v>138181.44999999998</v>
      </c>
      <c r="G40" s="1"/>
      <c r="H40" s="8"/>
      <c r="I40" s="8"/>
    </row>
    <row r="41" spans="1:9" x14ac:dyDescent="0.35">
      <c r="A41" s="2">
        <v>44642</v>
      </c>
      <c r="B41" s="1"/>
      <c r="C41" s="1">
        <v>1200</v>
      </c>
      <c r="D41" s="1" t="s">
        <v>55</v>
      </c>
      <c r="E41" s="1" t="s">
        <v>56</v>
      </c>
      <c r="F41" s="1">
        <f t="shared" si="0"/>
        <v>136981.44999999998</v>
      </c>
      <c r="G41" s="1"/>
      <c r="H41" s="8"/>
      <c r="I41" s="8"/>
    </row>
    <row r="42" spans="1:9" x14ac:dyDescent="0.35">
      <c r="A42" s="2">
        <v>44645</v>
      </c>
      <c r="B42" s="1"/>
      <c r="C42" s="1">
        <v>4000</v>
      </c>
      <c r="D42" s="1" t="s">
        <v>12</v>
      </c>
      <c r="E42" s="1" t="s">
        <v>59</v>
      </c>
      <c r="F42" s="1">
        <f t="shared" si="0"/>
        <v>132981.44999999998</v>
      </c>
      <c r="G42" s="1">
        <v>595</v>
      </c>
      <c r="H42" s="8"/>
      <c r="I42" s="8"/>
    </row>
    <row r="43" spans="1:9" x14ac:dyDescent="0.35">
      <c r="A43" s="2">
        <v>44646</v>
      </c>
      <c r="B43" s="1"/>
      <c r="C43" s="11">
        <v>100</v>
      </c>
      <c r="D43" s="11" t="s">
        <v>26</v>
      </c>
      <c r="E43" s="11" t="s">
        <v>26</v>
      </c>
      <c r="F43" s="1">
        <f t="shared" si="0"/>
        <v>132286.44999999998</v>
      </c>
      <c r="G43" s="1"/>
      <c r="H43" s="8"/>
      <c r="I43" s="8"/>
    </row>
    <row r="44" spans="1:9" x14ac:dyDescent="0.35">
      <c r="A44" s="2">
        <v>44646</v>
      </c>
      <c r="B44" s="1"/>
      <c r="C44" s="4">
        <v>241</v>
      </c>
      <c r="D44" s="1" t="s">
        <v>43</v>
      </c>
      <c r="E44" s="1" t="s">
        <v>63</v>
      </c>
      <c r="F44" s="1">
        <f t="shared" si="0"/>
        <v>132045.44999999998</v>
      </c>
      <c r="G44" s="1"/>
      <c r="H44" s="8"/>
      <c r="I44" s="8"/>
    </row>
    <row r="45" spans="1:9" x14ac:dyDescent="0.35">
      <c r="A45" s="2">
        <v>44646</v>
      </c>
      <c r="B45" s="1"/>
      <c r="C45" s="1">
        <v>15800</v>
      </c>
      <c r="D45" s="1" t="s">
        <v>61</v>
      </c>
      <c r="E45" s="1" t="s">
        <v>62</v>
      </c>
      <c r="F45" s="1">
        <f t="shared" si="0"/>
        <v>116245.44999999998</v>
      </c>
      <c r="G45" s="1"/>
      <c r="H45" s="8"/>
      <c r="I45" s="8"/>
    </row>
    <row r="46" spans="1:9" x14ac:dyDescent="0.35">
      <c r="A46" s="2">
        <v>44646</v>
      </c>
      <c r="B46" s="1"/>
      <c r="C46" s="1">
        <v>2000</v>
      </c>
      <c r="D46" s="1" t="s">
        <v>55</v>
      </c>
      <c r="E46" s="1" t="s">
        <v>60</v>
      </c>
      <c r="F46" s="1">
        <f t="shared" si="0"/>
        <v>114245.44999999998</v>
      </c>
      <c r="G46" s="1"/>
      <c r="H46" s="8"/>
      <c r="I46" s="8"/>
    </row>
    <row r="47" spans="1:9" x14ac:dyDescent="0.35">
      <c r="A47" s="2">
        <v>44647</v>
      </c>
      <c r="B47" s="1"/>
      <c r="C47" s="4">
        <v>844.35</v>
      </c>
      <c r="D47" s="1" t="s">
        <v>64</v>
      </c>
      <c r="E47" s="1" t="s">
        <v>65</v>
      </c>
      <c r="F47" s="1">
        <f t="shared" si="0"/>
        <v>113401.09999999998</v>
      </c>
      <c r="G47" s="1"/>
      <c r="H47" s="8"/>
      <c r="I47" s="8"/>
    </row>
    <row r="48" spans="1:9" x14ac:dyDescent="0.35">
      <c r="A48" s="2">
        <v>44648</v>
      </c>
      <c r="B48" s="1"/>
      <c r="C48" s="1">
        <v>20000</v>
      </c>
      <c r="D48" s="1" t="s">
        <v>66</v>
      </c>
      <c r="E48" s="1" t="s">
        <v>50</v>
      </c>
      <c r="F48" s="1">
        <f t="shared" si="0"/>
        <v>93401.099999999977</v>
      </c>
      <c r="G48" s="1"/>
      <c r="H48" s="8"/>
      <c r="I48" s="8"/>
    </row>
    <row r="49" spans="1:9" x14ac:dyDescent="0.35">
      <c r="A49" s="2">
        <v>44648</v>
      </c>
      <c r="B49" s="1"/>
      <c r="C49" s="1">
        <v>339</v>
      </c>
      <c r="D49" s="1" t="s">
        <v>35</v>
      </c>
      <c r="E49" s="1" t="s">
        <v>35</v>
      </c>
      <c r="F49" s="1">
        <f t="shared" si="0"/>
        <v>93062.099999999977</v>
      </c>
      <c r="G49" s="1"/>
      <c r="H49" s="8"/>
      <c r="I49" s="8"/>
    </row>
    <row r="50" spans="1:9" x14ac:dyDescent="0.35">
      <c r="A50" s="2">
        <v>44649</v>
      </c>
      <c r="B50" s="1"/>
      <c r="C50" s="1">
        <v>500</v>
      </c>
      <c r="D50" s="1" t="s">
        <v>67</v>
      </c>
      <c r="E50" s="1" t="s">
        <v>67</v>
      </c>
      <c r="F50" s="1">
        <f t="shared" si="0"/>
        <v>92562.099999999977</v>
      </c>
      <c r="G50" s="1"/>
      <c r="H50" s="8"/>
      <c r="I50" s="8"/>
    </row>
    <row r="51" spans="1:9" x14ac:dyDescent="0.35">
      <c r="A51" s="2">
        <v>44650</v>
      </c>
      <c r="B51" s="1"/>
      <c r="C51" s="11">
        <v>450</v>
      </c>
      <c r="D51" s="11" t="s">
        <v>68</v>
      </c>
      <c r="E51" s="11" t="s">
        <v>69</v>
      </c>
      <c r="F51" s="1">
        <f t="shared" si="0"/>
        <v>92112.099999999977</v>
      </c>
      <c r="G51" s="1"/>
    </row>
    <row r="52" spans="1:9" x14ac:dyDescent="0.35">
      <c r="A52" s="13">
        <v>44651</v>
      </c>
      <c r="B52" s="14"/>
      <c r="C52" s="12">
        <v>3000</v>
      </c>
      <c r="D52" s="12" t="s">
        <v>72</v>
      </c>
      <c r="E52" s="14" t="s">
        <v>73</v>
      </c>
      <c r="F52" s="1">
        <f t="shared" si="0"/>
        <v>89112.099999999977</v>
      </c>
      <c r="G52" s="1"/>
    </row>
    <row r="53" spans="1:9" x14ac:dyDescent="0.35">
      <c r="A53" s="2">
        <v>44651</v>
      </c>
      <c r="B53" s="1">
        <v>91400</v>
      </c>
      <c r="C53" s="1"/>
      <c r="D53" s="1" t="s">
        <v>70</v>
      </c>
      <c r="E53" s="1" t="s">
        <v>71</v>
      </c>
      <c r="F53" s="1">
        <f t="shared" si="0"/>
        <v>180512.09999999998</v>
      </c>
      <c r="G53" s="1"/>
    </row>
    <row r="54" spans="1:9" x14ac:dyDescent="0.35">
      <c r="A54" s="2">
        <v>44651</v>
      </c>
      <c r="B54" s="1"/>
      <c r="C54" s="1">
        <v>46</v>
      </c>
      <c r="D54" s="1" t="s">
        <v>26</v>
      </c>
      <c r="E54" s="1" t="s">
        <v>26</v>
      </c>
      <c r="F54" s="1">
        <f t="shared" si="0"/>
        <v>180466.09999999998</v>
      </c>
      <c r="G54" s="1"/>
    </row>
    <row r="55" spans="1:9" x14ac:dyDescent="0.35">
      <c r="A55" s="2">
        <v>44651</v>
      </c>
      <c r="B55" s="1"/>
      <c r="C55" s="1">
        <v>470.21</v>
      </c>
      <c r="D55" s="1" t="s">
        <v>14</v>
      </c>
      <c r="E55" s="1" t="s">
        <v>74</v>
      </c>
      <c r="F55" s="1">
        <f t="shared" si="0"/>
        <v>179995.88999999998</v>
      </c>
      <c r="G55" s="1"/>
    </row>
    <row r="56" spans="1:9" x14ac:dyDescent="0.35">
      <c r="A56" s="2">
        <v>44651</v>
      </c>
      <c r="B56" s="1"/>
      <c r="C56" s="1">
        <v>21000</v>
      </c>
      <c r="D56" s="1" t="s">
        <v>75</v>
      </c>
      <c r="E56" s="1" t="s">
        <v>76</v>
      </c>
      <c r="F56" s="1">
        <f t="shared" si="0"/>
        <v>158995.88999999998</v>
      </c>
      <c r="G56" s="1"/>
    </row>
    <row r="57" spans="1:9" x14ac:dyDescent="0.35">
      <c r="A57" s="2">
        <v>44651</v>
      </c>
      <c r="B57" s="1">
        <v>20000</v>
      </c>
      <c r="C57" s="1"/>
      <c r="D57" s="1" t="s">
        <v>27</v>
      </c>
      <c r="E57" s="1" t="s">
        <v>77</v>
      </c>
      <c r="F57" s="1">
        <f t="shared" si="0"/>
        <v>178995.88999999998</v>
      </c>
      <c r="G57" s="1"/>
    </row>
    <row r="58" spans="1:9" x14ac:dyDescent="0.35">
      <c r="A58" s="2">
        <v>44651</v>
      </c>
      <c r="B58" s="1"/>
      <c r="C58" s="1">
        <v>353.2</v>
      </c>
      <c r="D58" s="1" t="s">
        <v>57</v>
      </c>
      <c r="E58" s="1" t="s">
        <v>91</v>
      </c>
      <c r="F58" s="1">
        <f t="shared" si="0"/>
        <v>178642.68999999997</v>
      </c>
      <c r="G58" s="1"/>
    </row>
    <row r="59" spans="1:9" x14ac:dyDescent="0.35">
      <c r="A59" s="1" t="s">
        <v>78</v>
      </c>
      <c r="B59" s="4">
        <f>SUM(B2:B57)</f>
        <v>139730</v>
      </c>
      <c r="C59" s="1"/>
      <c r="D59" s="1"/>
      <c r="E59" s="1"/>
      <c r="F59" s="17" t="s">
        <v>83</v>
      </c>
      <c r="G59" s="16">
        <f>SUM(G2:G57)</f>
        <v>4936</v>
      </c>
      <c r="H59" s="18" t="s">
        <v>93</v>
      </c>
    </row>
    <row r="60" spans="1:9" x14ac:dyDescent="0.35">
      <c r="A60" s="1" t="s">
        <v>79</v>
      </c>
      <c r="B60" s="1"/>
      <c r="C60" s="5">
        <f>SUM(C2:C58)</f>
        <v>134709.33000000002</v>
      </c>
      <c r="D60" s="1"/>
      <c r="E60" s="1"/>
      <c r="F60" s="17" t="s">
        <v>89</v>
      </c>
      <c r="G60" s="16">
        <v>11500</v>
      </c>
    </row>
    <row r="61" spans="1:9" x14ac:dyDescent="0.35">
      <c r="A61" s="1" t="s">
        <v>80</v>
      </c>
      <c r="B61" s="1"/>
      <c r="C61" s="1">
        <f>SUM(C13+C15+C22+C34+C43+C54)</f>
        <v>853</v>
      </c>
      <c r="D61" s="1"/>
      <c r="E61" s="1"/>
      <c r="F61" s="17" t="s">
        <v>92</v>
      </c>
      <c r="G61" s="16">
        <v>4000</v>
      </c>
    </row>
    <row r="62" spans="1:9" x14ac:dyDescent="0.35">
      <c r="A62" s="1" t="s">
        <v>81</v>
      </c>
      <c r="B62" s="1"/>
      <c r="C62" s="1">
        <f>SUM(C7+C14+C19+C23+C36+C55)</f>
        <v>2180.65</v>
      </c>
      <c r="D62" s="1"/>
      <c r="E62" s="1"/>
      <c r="F62" s="1"/>
      <c r="G62" s="1"/>
    </row>
    <row r="63" spans="1:9" x14ac:dyDescent="0.35">
      <c r="A63" s="1" t="s">
        <v>82</v>
      </c>
      <c r="B63" s="1"/>
      <c r="C63" s="1">
        <v>775</v>
      </c>
      <c r="D63" s="1"/>
      <c r="E63" s="1"/>
      <c r="F63" s="1"/>
      <c r="G63" s="1"/>
    </row>
    <row r="64" spans="1:9" x14ac:dyDescent="0.35">
      <c r="A64" s="1" t="s">
        <v>84</v>
      </c>
      <c r="B64" s="1"/>
      <c r="C64" s="1">
        <f>C4+C32</f>
        <v>1240.8900000000001</v>
      </c>
      <c r="D64" s="1"/>
      <c r="E64" s="1"/>
      <c r="F64" s="1"/>
      <c r="G64" s="1"/>
    </row>
    <row r="65" spans="1:7" x14ac:dyDescent="0.35">
      <c r="A65" s="1" t="s">
        <v>85</v>
      </c>
      <c r="B65" s="1"/>
      <c r="C65" s="4">
        <f>SUM(C2+C21+C27+C29+C44+C47)</f>
        <v>8846.39</v>
      </c>
      <c r="D65" s="15" t="s">
        <v>86</v>
      </c>
      <c r="E65" s="1"/>
      <c r="F65" s="1"/>
      <c r="G65" s="1"/>
    </row>
    <row r="66" spans="1:7" x14ac:dyDescent="0.35">
      <c r="A66" s="1" t="s">
        <v>87</v>
      </c>
      <c r="B66" s="1"/>
      <c r="C66" s="1">
        <f>SUM(C25+C35+C37+C49+51)</f>
        <v>1182</v>
      </c>
      <c r="D66" s="1"/>
      <c r="E66" s="1"/>
      <c r="F66" s="1"/>
      <c r="G66" s="1"/>
    </row>
    <row r="67" spans="1:7" x14ac:dyDescent="0.35">
      <c r="A67" s="1" t="s">
        <v>88</v>
      </c>
      <c r="B67" s="1"/>
      <c r="C67" s="1">
        <f>353.2+1200+2000+353.2</f>
        <v>3906.3999999999996</v>
      </c>
      <c r="D67" s="1" t="s">
        <v>90</v>
      </c>
      <c r="E67" s="1"/>
      <c r="F67" s="1"/>
      <c r="G67" s="1"/>
    </row>
    <row r="68" spans="1:7" x14ac:dyDescent="0.35">
      <c r="A68" s="14"/>
      <c r="B68" s="14"/>
      <c r="C68" s="14"/>
      <c r="D68" s="14"/>
      <c r="E68" s="14"/>
      <c r="F68" s="14"/>
      <c r="G68" s="14"/>
    </row>
    <row r="69" spans="1:7" x14ac:dyDescent="0.35">
      <c r="A69" s="14"/>
      <c r="B69" s="14"/>
      <c r="C69" s="14"/>
      <c r="D69" s="14"/>
      <c r="E69" s="14"/>
      <c r="F69" s="14"/>
      <c r="G69" s="14"/>
    </row>
    <row r="70" spans="1:7" x14ac:dyDescent="0.35">
      <c r="A70" s="14"/>
      <c r="B70" s="14"/>
      <c r="C70" s="14"/>
      <c r="D70" s="14"/>
      <c r="E70" s="14"/>
      <c r="F70" s="14"/>
      <c r="G70" s="14"/>
    </row>
    <row r="71" spans="1:7" x14ac:dyDescent="0.35">
      <c r="A71" s="14"/>
      <c r="B71" s="14"/>
      <c r="C71" s="14"/>
      <c r="D71" s="14"/>
      <c r="E71" s="14"/>
      <c r="F71" s="14"/>
      <c r="G71" s="14"/>
    </row>
  </sheetData>
  <sortState xmlns:xlrd2="http://schemas.microsoft.com/office/spreadsheetml/2017/richdata2" ref="A2:G72">
    <sortCondition ref="A1:A7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C8F5-1C37-4A2D-8A6C-1E7ACFA130E9}">
  <dimension ref="A1:I34"/>
  <sheetViews>
    <sheetView tabSelected="1" workbookViewId="0">
      <selection activeCell="F24" sqref="F24"/>
    </sheetView>
  </sheetViews>
  <sheetFormatPr defaultRowHeight="14.5" x14ac:dyDescent="0.35"/>
  <cols>
    <col min="1" max="1" width="6.54296875" bestFit="1" customWidth="1"/>
    <col min="2" max="2" width="15.36328125" bestFit="1" customWidth="1"/>
    <col min="3" max="3" width="14.81640625" bestFit="1" customWidth="1"/>
    <col min="4" max="4" width="18.08984375" bestFit="1" customWidth="1"/>
    <col min="5" max="5" width="17.7265625" style="47" bestFit="1" customWidth="1"/>
    <col min="6" max="6" width="23.7265625" bestFit="1" customWidth="1"/>
    <col min="7" max="7" width="22.26953125" bestFit="1" customWidth="1"/>
    <col min="8" max="8" width="11.6328125" bestFit="1" customWidth="1"/>
    <col min="9" max="9" width="4.816406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46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33"/>
      <c r="F2" s="6">
        <v>73725.45</v>
      </c>
      <c r="G2" s="1"/>
      <c r="H2" s="1"/>
    </row>
    <row r="3" spans="1:8" x14ac:dyDescent="0.35">
      <c r="A3" s="41">
        <v>44896</v>
      </c>
      <c r="B3" s="1"/>
      <c r="C3" s="1">
        <v>3000</v>
      </c>
      <c r="D3" s="1" t="s">
        <v>363</v>
      </c>
      <c r="E3" s="33" t="s">
        <v>364</v>
      </c>
      <c r="F3" s="1">
        <f>F2+B3-C3-G3</f>
        <v>70725.45</v>
      </c>
      <c r="G3" s="1"/>
      <c r="H3" s="1"/>
    </row>
    <row r="4" spans="1:8" x14ac:dyDescent="0.35">
      <c r="A4" s="41">
        <v>44898</v>
      </c>
      <c r="B4" s="1"/>
      <c r="C4" s="1">
        <v>846</v>
      </c>
      <c r="D4" s="1" t="s">
        <v>367</v>
      </c>
      <c r="E4" s="33" t="s">
        <v>35</v>
      </c>
      <c r="F4" s="1">
        <f t="shared" ref="F4:F24" si="0">F3+B4-C4-G4</f>
        <v>69879.45</v>
      </c>
      <c r="G4" s="1"/>
      <c r="H4" s="1"/>
    </row>
    <row r="5" spans="1:8" x14ac:dyDescent="0.35">
      <c r="A5" s="41">
        <v>44899</v>
      </c>
      <c r="B5" s="1"/>
      <c r="C5" s="1">
        <v>396</v>
      </c>
      <c r="D5" s="1" t="s">
        <v>365</v>
      </c>
      <c r="E5" s="33" t="s">
        <v>366</v>
      </c>
      <c r="F5" s="1">
        <f t="shared" si="0"/>
        <v>69483.45</v>
      </c>
      <c r="G5" s="1"/>
      <c r="H5" s="1"/>
    </row>
    <row r="6" spans="1:8" x14ac:dyDescent="0.35">
      <c r="A6" s="41">
        <v>44900</v>
      </c>
      <c r="B6" s="1"/>
      <c r="C6" s="1">
        <v>890</v>
      </c>
      <c r="D6" s="1" t="s">
        <v>47</v>
      </c>
      <c r="E6" s="33" t="s">
        <v>235</v>
      </c>
      <c r="F6" s="1">
        <f t="shared" si="0"/>
        <v>68593.45</v>
      </c>
      <c r="G6" s="1"/>
      <c r="H6" s="1"/>
    </row>
    <row r="7" spans="1:8" x14ac:dyDescent="0.35">
      <c r="A7" s="41">
        <v>44900</v>
      </c>
      <c r="B7" s="1"/>
      <c r="C7" s="1">
        <v>290</v>
      </c>
      <c r="D7" s="1" t="s">
        <v>28</v>
      </c>
      <c r="E7" s="33" t="s">
        <v>28</v>
      </c>
      <c r="F7" s="1">
        <f t="shared" si="0"/>
        <v>68303.45</v>
      </c>
      <c r="G7" s="1"/>
      <c r="H7" s="1"/>
    </row>
    <row r="8" spans="1:8" x14ac:dyDescent="0.35">
      <c r="A8" s="41">
        <v>44900</v>
      </c>
      <c r="B8" s="1"/>
      <c r="C8" s="11">
        <v>145</v>
      </c>
      <c r="D8" s="11" t="s">
        <v>26</v>
      </c>
      <c r="E8" s="42" t="s">
        <v>26</v>
      </c>
      <c r="F8" s="1">
        <f t="shared" si="0"/>
        <v>68158.45</v>
      </c>
      <c r="G8" s="1"/>
      <c r="H8" s="1"/>
    </row>
    <row r="9" spans="1:8" x14ac:dyDescent="0.35">
      <c r="A9" s="41">
        <v>44902</v>
      </c>
      <c r="B9" s="1">
        <v>7260</v>
      </c>
      <c r="C9" s="1"/>
      <c r="D9" s="11" t="s">
        <v>313</v>
      </c>
      <c r="E9" s="33"/>
      <c r="F9" s="1">
        <f t="shared" si="0"/>
        <v>75418.45</v>
      </c>
      <c r="G9" s="1"/>
      <c r="H9" s="1"/>
    </row>
    <row r="10" spans="1:8" ht="29" x14ac:dyDescent="0.35">
      <c r="A10" s="41">
        <v>44902</v>
      </c>
      <c r="B10" s="1"/>
      <c r="C10" s="1">
        <v>7260</v>
      </c>
      <c r="D10" s="11" t="s">
        <v>29</v>
      </c>
      <c r="E10" s="42" t="s">
        <v>370</v>
      </c>
      <c r="F10" s="33">
        <f t="shared" si="0"/>
        <v>68158.45</v>
      </c>
      <c r="G10" s="1"/>
      <c r="H10" s="1" t="s">
        <v>371</v>
      </c>
    </row>
    <row r="11" spans="1:8" x14ac:dyDescent="0.35">
      <c r="A11" s="41">
        <v>44902</v>
      </c>
      <c r="B11" s="1"/>
      <c r="C11" s="1">
        <v>46492</v>
      </c>
      <c r="D11" s="1" t="s">
        <v>232</v>
      </c>
      <c r="E11" s="33" t="s">
        <v>368</v>
      </c>
      <c r="F11" s="33">
        <f t="shared" si="0"/>
        <v>21666.449999999997</v>
      </c>
      <c r="G11" s="1"/>
      <c r="H11" s="1" t="s">
        <v>369</v>
      </c>
    </row>
    <row r="12" spans="1:8" x14ac:dyDescent="0.35">
      <c r="A12" s="41">
        <v>44905</v>
      </c>
      <c r="B12" s="1"/>
      <c r="C12" s="11">
        <v>70</v>
      </c>
      <c r="D12" s="11" t="s">
        <v>100</v>
      </c>
      <c r="E12" s="42" t="s">
        <v>100</v>
      </c>
      <c r="F12" s="33">
        <f t="shared" si="0"/>
        <v>21596.449999999997</v>
      </c>
      <c r="G12" s="1"/>
      <c r="H12" s="1"/>
    </row>
    <row r="13" spans="1:8" x14ac:dyDescent="0.35">
      <c r="A13" s="41">
        <v>44908</v>
      </c>
      <c r="B13" s="1"/>
      <c r="C13" s="11">
        <v>289</v>
      </c>
      <c r="D13" s="11" t="s">
        <v>372</v>
      </c>
      <c r="E13" s="42" t="s">
        <v>373</v>
      </c>
      <c r="F13" s="33">
        <f t="shared" si="0"/>
        <v>21307.449999999997</v>
      </c>
      <c r="G13" s="1"/>
      <c r="H13" s="1"/>
    </row>
    <row r="14" spans="1:8" x14ac:dyDescent="0.35">
      <c r="A14" s="41">
        <v>44908</v>
      </c>
      <c r="B14" s="1"/>
      <c r="C14" s="11">
        <v>200</v>
      </c>
      <c r="D14" s="11" t="s">
        <v>97</v>
      </c>
      <c r="E14" s="42" t="s">
        <v>143</v>
      </c>
      <c r="F14" s="33">
        <f t="shared" si="0"/>
        <v>21107.449999999997</v>
      </c>
      <c r="G14" s="1"/>
      <c r="H14" s="1"/>
    </row>
    <row r="15" spans="1:8" x14ac:dyDescent="0.35">
      <c r="A15" s="41">
        <v>44909</v>
      </c>
      <c r="B15" s="1"/>
      <c r="C15" s="11">
        <v>1000</v>
      </c>
      <c r="D15" s="1" t="s">
        <v>363</v>
      </c>
      <c r="E15" s="33" t="s">
        <v>364</v>
      </c>
      <c r="F15" s="33">
        <f t="shared" si="0"/>
        <v>20107.449999999997</v>
      </c>
      <c r="G15" s="1"/>
      <c r="H15" s="1"/>
    </row>
    <row r="16" spans="1:8" x14ac:dyDescent="0.35">
      <c r="A16" s="41">
        <v>44910</v>
      </c>
      <c r="B16" s="1"/>
      <c r="C16" s="1">
        <v>177</v>
      </c>
      <c r="D16" s="11" t="s">
        <v>355</v>
      </c>
      <c r="E16" s="42" t="s">
        <v>355</v>
      </c>
      <c r="F16" s="33">
        <f t="shared" si="0"/>
        <v>19930.449999999997</v>
      </c>
      <c r="G16" s="1"/>
      <c r="H16" s="1"/>
    </row>
    <row r="17" spans="1:9" x14ac:dyDescent="0.35">
      <c r="A17" s="41">
        <v>44910</v>
      </c>
      <c r="B17" s="1"/>
      <c r="C17" s="1">
        <v>388</v>
      </c>
      <c r="D17" s="11" t="s">
        <v>355</v>
      </c>
      <c r="E17" s="42" t="s">
        <v>296</v>
      </c>
      <c r="F17" s="33">
        <f t="shared" si="0"/>
        <v>19542.449999999997</v>
      </c>
      <c r="G17" s="1"/>
      <c r="H17" s="1" t="s">
        <v>374</v>
      </c>
      <c r="I17">
        <f>3053+C17</f>
        <v>3441</v>
      </c>
    </row>
    <row r="18" spans="1:9" x14ac:dyDescent="0.35">
      <c r="A18" s="41">
        <v>44913</v>
      </c>
      <c r="B18" s="1"/>
      <c r="C18" s="11">
        <v>250</v>
      </c>
      <c r="D18" s="11" t="s">
        <v>26</v>
      </c>
      <c r="E18" s="42" t="s">
        <v>26</v>
      </c>
      <c r="F18" s="33">
        <f t="shared" si="0"/>
        <v>19292.449999999997</v>
      </c>
      <c r="G18" s="1"/>
      <c r="H18" s="1"/>
    </row>
    <row r="19" spans="1:9" x14ac:dyDescent="0.35">
      <c r="A19" s="41">
        <v>44914</v>
      </c>
      <c r="B19" s="1"/>
      <c r="C19" s="11">
        <v>499</v>
      </c>
      <c r="D19" s="11" t="s">
        <v>375</v>
      </c>
      <c r="E19" s="42" t="s">
        <v>47</v>
      </c>
      <c r="F19" s="33">
        <f t="shared" si="0"/>
        <v>18793.449999999997</v>
      </c>
      <c r="G19" s="1"/>
      <c r="H19" s="1"/>
    </row>
    <row r="20" spans="1:9" x14ac:dyDescent="0.35">
      <c r="A20" s="41">
        <v>44922</v>
      </c>
      <c r="B20" s="1"/>
      <c r="C20" s="11">
        <v>598</v>
      </c>
      <c r="D20" s="11" t="s">
        <v>35</v>
      </c>
      <c r="E20" s="42" t="s">
        <v>35</v>
      </c>
      <c r="F20" s="33">
        <f t="shared" si="0"/>
        <v>18195.449999999997</v>
      </c>
      <c r="G20" s="1"/>
      <c r="H20" s="1"/>
    </row>
    <row r="21" spans="1:9" x14ac:dyDescent="0.35">
      <c r="A21" s="41">
        <v>45289</v>
      </c>
      <c r="B21" s="1"/>
      <c r="C21" s="11">
        <v>14000</v>
      </c>
      <c r="D21" s="11" t="s">
        <v>376</v>
      </c>
      <c r="E21" s="33" t="s">
        <v>377</v>
      </c>
      <c r="F21" s="33">
        <f t="shared" si="0"/>
        <v>4195.4499999999971</v>
      </c>
      <c r="G21" s="1"/>
      <c r="H21" s="1"/>
    </row>
    <row r="22" spans="1:9" ht="29" x14ac:dyDescent="0.35">
      <c r="A22" s="41">
        <v>45290</v>
      </c>
      <c r="B22" s="1">
        <v>89751</v>
      </c>
      <c r="C22" s="1"/>
      <c r="D22" s="11" t="s">
        <v>183</v>
      </c>
      <c r="E22" s="42" t="s">
        <v>378</v>
      </c>
      <c r="F22" s="33">
        <f t="shared" si="0"/>
        <v>93946.45</v>
      </c>
      <c r="G22" s="1"/>
      <c r="H22" s="1"/>
    </row>
    <row r="23" spans="1:9" x14ac:dyDescent="0.35">
      <c r="A23" s="41">
        <v>45290</v>
      </c>
      <c r="B23" s="1"/>
      <c r="C23" s="1">
        <v>21000</v>
      </c>
      <c r="D23" s="11" t="s">
        <v>135</v>
      </c>
      <c r="E23" s="11" t="s">
        <v>136</v>
      </c>
      <c r="F23" s="33">
        <f t="shared" si="0"/>
        <v>72946.45</v>
      </c>
      <c r="G23" s="1"/>
      <c r="H23" s="1"/>
    </row>
    <row r="24" spans="1:9" x14ac:dyDescent="0.35">
      <c r="A24" s="41">
        <v>45291</v>
      </c>
      <c r="B24" s="1"/>
      <c r="C24" s="1">
        <v>360</v>
      </c>
      <c r="D24" s="11" t="s">
        <v>379</v>
      </c>
      <c r="E24" s="33" t="s">
        <v>26</v>
      </c>
      <c r="F24" s="33">
        <f t="shared" si="0"/>
        <v>72586.45</v>
      </c>
      <c r="G24" s="1"/>
      <c r="H24" s="1"/>
    </row>
    <row r="26" spans="1:9" x14ac:dyDescent="0.35">
      <c r="A26" s="1" t="s">
        <v>80</v>
      </c>
      <c r="B26" s="1"/>
      <c r="C26" s="1">
        <f>145+250+360</f>
        <v>755</v>
      </c>
      <c r="F26" s="17" t="s">
        <v>83</v>
      </c>
      <c r="G26" s="16">
        <v>4000</v>
      </c>
    </row>
    <row r="27" spans="1:9" x14ac:dyDescent="0.35">
      <c r="A27" s="1" t="s">
        <v>81</v>
      </c>
      <c r="B27" s="1"/>
      <c r="C27" s="1">
        <v>200</v>
      </c>
      <c r="F27" s="17" t="s">
        <v>89</v>
      </c>
      <c r="G27" s="16">
        <v>19000</v>
      </c>
    </row>
    <row r="28" spans="1:9" x14ac:dyDescent="0.35">
      <c r="A28" s="1" t="s">
        <v>82</v>
      </c>
      <c r="B28" s="1"/>
      <c r="C28" s="26">
        <v>0</v>
      </c>
      <c r="F28" s="17" t="s">
        <v>92</v>
      </c>
      <c r="G28" s="16">
        <v>4000</v>
      </c>
    </row>
    <row r="29" spans="1:9" x14ac:dyDescent="0.35">
      <c r="A29" s="1" t="s">
        <v>84</v>
      </c>
      <c r="B29" s="1"/>
      <c r="C29" s="26">
        <v>890</v>
      </c>
      <c r="F29" s="17" t="s">
        <v>186</v>
      </c>
      <c r="G29" s="16">
        <v>72586.45</v>
      </c>
    </row>
    <row r="30" spans="1:9" x14ac:dyDescent="0.35">
      <c r="A30" s="1" t="s">
        <v>85</v>
      </c>
      <c r="B30" s="1"/>
      <c r="C30" s="4">
        <v>0</v>
      </c>
      <c r="F30" s="17" t="s">
        <v>140</v>
      </c>
      <c r="G30" s="43">
        <v>0</v>
      </c>
    </row>
    <row r="31" spans="1:9" x14ac:dyDescent="0.35">
      <c r="A31" s="1" t="s">
        <v>87</v>
      </c>
      <c r="B31" s="1"/>
      <c r="C31" s="1">
        <f>846+598</f>
        <v>1444</v>
      </c>
      <c r="F31" s="44" t="s">
        <v>322</v>
      </c>
      <c r="G31" s="45">
        <v>62480.23</v>
      </c>
    </row>
    <row r="32" spans="1:9" x14ac:dyDescent="0.35">
      <c r="A32" s="11" t="s">
        <v>138</v>
      </c>
      <c r="B32" s="1"/>
      <c r="C32" s="1"/>
    </row>
    <row r="33" spans="1:3" x14ac:dyDescent="0.35">
      <c r="A33" s="48" t="s">
        <v>361</v>
      </c>
      <c r="B33" s="48"/>
      <c r="C33" s="1">
        <v>0</v>
      </c>
    </row>
    <row r="34" spans="1:3" x14ac:dyDescent="0.35">
      <c r="B34" s="1" t="s">
        <v>362</v>
      </c>
      <c r="C34" s="1">
        <f>SUM(C26:C33)</f>
        <v>3289</v>
      </c>
    </row>
  </sheetData>
  <mergeCells count="1"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F794-FC4A-4623-B9D7-ED4AF8295E36}">
  <dimension ref="A1:H77"/>
  <sheetViews>
    <sheetView topLeftCell="A44" workbookViewId="0">
      <selection activeCell="F52" sqref="F52:G56"/>
    </sheetView>
  </sheetViews>
  <sheetFormatPr defaultRowHeight="14.5" x14ac:dyDescent="0.35"/>
  <cols>
    <col min="1" max="1" width="17.81640625" bestFit="1" customWidth="1"/>
    <col min="2" max="2" width="15.36328125" bestFit="1" customWidth="1"/>
    <col min="3" max="3" width="14.81640625" bestFit="1" customWidth="1"/>
    <col min="4" max="4" width="21.7265625" bestFit="1" customWidth="1"/>
    <col min="5" max="5" width="18.26953125" bestFit="1" customWidth="1"/>
    <col min="6" max="6" width="23.7265625" bestFit="1" customWidth="1"/>
    <col min="7" max="7" width="22.26953125" bestFit="1" customWidth="1"/>
    <col min="8" max="8" width="23.54296875" bestFit="1" customWidth="1"/>
  </cols>
  <sheetData>
    <row r="1" spans="1:7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</row>
    <row r="2" spans="1:7" x14ac:dyDescent="0.35">
      <c r="A2" s="1"/>
      <c r="B2" s="1"/>
      <c r="C2" s="1"/>
      <c r="D2" s="1"/>
      <c r="E2" s="1"/>
      <c r="F2" s="20">
        <v>178642</v>
      </c>
      <c r="G2" s="1"/>
    </row>
    <row r="3" spans="1:7" x14ac:dyDescent="0.35">
      <c r="A3" s="2">
        <v>44652</v>
      </c>
      <c r="B3" s="1"/>
      <c r="C3" s="1">
        <v>3000</v>
      </c>
      <c r="D3" s="1" t="s">
        <v>94</v>
      </c>
      <c r="E3" s="1" t="s">
        <v>95</v>
      </c>
      <c r="F3" s="20">
        <f>F2+B3-C3-G3</f>
        <v>175642</v>
      </c>
      <c r="G3" s="1"/>
    </row>
    <row r="4" spans="1:7" x14ac:dyDescent="0.35">
      <c r="A4" s="2">
        <v>44652</v>
      </c>
      <c r="B4" s="1"/>
      <c r="C4" s="1">
        <v>30000</v>
      </c>
      <c r="D4" s="1" t="s">
        <v>94</v>
      </c>
      <c r="E4" s="1" t="s">
        <v>96</v>
      </c>
      <c r="F4" s="20">
        <f>F3+B4-C4-G4</f>
        <v>145642</v>
      </c>
      <c r="G4" s="1"/>
    </row>
    <row r="5" spans="1:7" x14ac:dyDescent="0.35">
      <c r="A5" s="2">
        <v>44652</v>
      </c>
      <c r="B5" s="1"/>
      <c r="C5" s="1">
        <v>240</v>
      </c>
      <c r="D5" s="1" t="s">
        <v>26</v>
      </c>
      <c r="E5" s="1" t="s">
        <v>26</v>
      </c>
      <c r="F5" s="20">
        <f>F4+B5-C5-G5</f>
        <v>145402</v>
      </c>
      <c r="G5" s="1"/>
    </row>
    <row r="6" spans="1:7" x14ac:dyDescent="0.35">
      <c r="A6" s="2">
        <v>44653</v>
      </c>
      <c r="B6" s="1"/>
      <c r="C6" s="1">
        <v>130</v>
      </c>
      <c r="D6" s="1" t="s">
        <v>97</v>
      </c>
      <c r="E6" s="1" t="s">
        <v>98</v>
      </c>
      <c r="F6" s="20">
        <f t="shared" ref="F6:F48" si="0">F5+B6-C6-G6</f>
        <v>145272</v>
      </c>
      <c r="G6" s="1"/>
    </row>
    <row r="7" spans="1:7" x14ac:dyDescent="0.35">
      <c r="A7" s="2">
        <v>44654</v>
      </c>
      <c r="B7" s="1"/>
      <c r="C7" s="1">
        <v>216</v>
      </c>
      <c r="D7" s="1" t="s">
        <v>97</v>
      </c>
      <c r="E7" s="1" t="s">
        <v>98</v>
      </c>
      <c r="F7" s="20">
        <f t="shared" si="0"/>
        <v>145056</v>
      </c>
      <c r="G7" s="1"/>
    </row>
    <row r="8" spans="1:7" x14ac:dyDescent="0.35">
      <c r="A8" s="2">
        <v>44654</v>
      </c>
      <c r="B8" s="1">
        <v>25000</v>
      </c>
      <c r="C8" s="1"/>
      <c r="D8" s="1" t="s">
        <v>99</v>
      </c>
      <c r="E8" s="1" t="s">
        <v>27</v>
      </c>
      <c r="F8" s="20">
        <f t="shared" si="0"/>
        <v>170056</v>
      </c>
      <c r="G8" s="1"/>
    </row>
    <row r="9" spans="1:7" x14ac:dyDescent="0.35">
      <c r="A9" s="2">
        <v>44656</v>
      </c>
      <c r="B9" s="1"/>
      <c r="C9" s="1">
        <v>250</v>
      </c>
      <c r="D9" s="1" t="s">
        <v>28</v>
      </c>
      <c r="E9" s="1" t="s">
        <v>28</v>
      </c>
      <c r="F9" s="20">
        <f t="shared" si="0"/>
        <v>169806</v>
      </c>
      <c r="G9" s="1"/>
    </row>
    <row r="10" spans="1:7" x14ac:dyDescent="0.35">
      <c r="A10" s="2">
        <v>44656</v>
      </c>
      <c r="B10" s="1"/>
      <c r="C10" s="1">
        <v>23</v>
      </c>
      <c r="D10" s="1" t="s">
        <v>35</v>
      </c>
      <c r="E10" s="1" t="s">
        <v>35</v>
      </c>
      <c r="F10" s="20">
        <f t="shared" si="0"/>
        <v>169783</v>
      </c>
      <c r="G10" s="1"/>
    </row>
    <row r="11" spans="1:7" x14ac:dyDescent="0.35">
      <c r="A11" s="2">
        <v>44656</v>
      </c>
      <c r="B11" s="1"/>
      <c r="C11" s="1">
        <v>150</v>
      </c>
      <c r="D11" s="1" t="s">
        <v>100</v>
      </c>
      <c r="E11" s="1" t="s">
        <v>100</v>
      </c>
      <c r="F11" s="20">
        <f t="shared" si="0"/>
        <v>169233</v>
      </c>
      <c r="G11" s="1">
        <v>400</v>
      </c>
    </row>
    <row r="12" spans="1:7" x14ac:dyDescent="0.35">
      <c r="A12" s="2">
        <v>44656</v>
      </c>
      <c r="B12" s="1"/>
      <c r="C12" s="1">
        <v>3000</v>
      </c>
      <c r="D12" s="1" t="s">
        <v>101</v>
      </c>
      <c r="E12" s="1" t="s">
        <v>102</v>
      </c>
      <c r="F12" s="20">
        <f t="shared" si="0"/>
        <v>166233</v>
      </c>
      <c r="G12" s="1"/>
    </row>
    <row r="13" spans="1:7" x14ac:dyDescent="0.35">
      <c r="A13" s="2">
        <v>44656</v>
      </c>
      <c r="B13" s="1"/>
      <c r="C13" s="1">
        <v>4136</v>
      </c>
      <c r="D13" s="1" t="s">
        <v>103</v>
      </c>
      <c r="E13" s="1" t="s">
        <v>103</v>
      </c>
      <c r="F13" s="20">
        <f t="shared" si="0"/>
        <v>161384</v>
      </c>
      <c r="G13" s="1">
        <v>713</v>
      </c>
    </row>
    <row r="14" spans="1:7" x14ac:dyDescent="0.35">
      <c r="A14" s="2">
        <v>44656</v>
      </c>
      <c r="B14" s="1">
        <v>4450</v>
      </c>
      <c r="C14" s="1"/>
      <c r="D14" s="1" t="s">
        <v>27</v>
      </c>
      <c r="E14" s="1" t="s">
        <v>27</v>
      </c>
      <c r="F14" s="20">
        <f t="shared" si="0"/>
        <v>165834</v>
      </c>
      <c r="G14" s="1"/>
    </row>
    <row r="15" spans="1:7" x14ac:dyDescent="0.35">
      <c r="A15" s="2">
        <v>44657</v>
      </c>
      <c r="B15" s="1"/>
      <c r="C15" s="1">
        <v>29</v>
      </c>
      <c r="D15" s="1" t="s">
        <v>35</v>
      </c>
      <c r="E15" s="1" t="s">
        <v>35</v>
      </c>
      <c r="F15" s="20">
        <f t="shared" si="0"/>
        <v>165805</v>
      </c>
      <c r="G15" s="1"/>
    </row>
    <row r="16" spans="1:7" x14ac:dyDescent="0.35">
      <c r="A16" s="2">
        <v>44658</v>
      </c>
      <c r="B16" s="1"/>
      <c r="C16" s="1">
        <v>29</v>
      </c>
      <c r="D16" s="1" t="s">
        <v>35</v>
      </c>
      <c r="E16" s="1" t="s">
        <v>35</v>
      </c>
      <c r="F16" s="20">
        <f t="shared" si="0"/>
        <v>165776</v>
      </c>
      <c r="G16" s="1"/>
    </row>
    <row r="17" spans="1:8" x14ac:dyDescent="0.35">
      <c r="A17" s="2">
        <v>44658</v>
      </c>
      <c r="B17" s="1"/>
      <c r="C17" s="5">
        <v>127000</v>
      </c>
      <c r="D17" s="1" t="s">
        <v>104</v>
      </c>
      <c r="E17" s="1" t="s">
        <v>105</v>
      </c>
      <c r="F17" s="20">
        <f t="shared" si="0"/>
        <v>38776</v>
      </c>
      <c r="G17" s="1"/>
      <c r="H17" s="19" t="s">
        <v>106</v>
      </c>
    </row>
    <row r="18" spans="1:8" x14ac:dyDescent="0.35">
      <c r="A18" s="2">
        <v>44659</v>
      </c>
      <c r="B18" s="1"/>
      <c r="C18" s="1">
        <v>29</v>
      </c>
      <c r="D18" s="1" t="s">
        <v>35</v>
      </c>
      <c r="E18" s="1" t="s">
        <v>35</v>
      </c>
      <c r="F18" s="20">
        <f t="shared" si="0"/>
        <v>38747</v>
      </c>
      <c r="G18" s="1"/>
    </row>
    <row r="19" spans="1:8" x14ac:dyDescent="0.35">
      <c r="A19" s="2">
        <v>44660</v>
      </c>
      <c r="B19" s="1"/>
      <c r="C19" s="1">
        <v>29</v>
      </c>
      <c r="D19" s="1" t="s">
        <v>35</v>
      </c>
      <c r="E19" s="1" t="s">
        <v>35</v>
      </c>
      <c r="F19" s="20">
        <f t="shared" si="0"/>
        <v>38718</v>
      </c>
      <c r="G19" s="1"/>
    </row>
    <row r="20" spans="1:8" x14ac:dyDescent="0.35">
      <c r="A20" s="2">
        <v>44660</v>
      </c>
      <c r="B20" s="1"/>
      <c r="C20" s="1">
        <v>248</v>
      </c>
      <c r="D20" s="1" t="s">
        <v>35</v>
      </c>
      <c r="E20" s="1" t="s">
        <v>35</v>
      </c>
      <c r="F20" s="20">
        <f t="shared" si="0"/>
        <v>38470</v>
      </c>
      <c r="G20" s="1"/>
    </row>
    <row r="21" spans="1:8" x14ac:dyDescent="0.35">
      <c r="A21" s="2">
        <v>44660</v>
      </c>
      <c r="B21" s="1"/>
      <c r="C21" s="1">
        <v>65</v>
      </c>
      <c r="D21" s="1" t="s">
        <v>26</v>
      </c>
      <c r="E21" s="1" t="s">
        <v>26</v>
      </c>
      <c r="F21" s="20">
        <f t="shared" si="0"/>
        <v>38405</v>
      </c>
      <c r="G21" s="1"/>
    </row>
    <row r="22" spans="1:8" x14ac:dyDescent="0.35">
      <c r="A22" s="2">
        <v>44660</v>
      </c>
      <c r="B22" s="1"/>
      <c r="C22" s="1">
        <v>1138.8599999999999</v>
      </c>
      <c r="D22" s="1" t="s">
        <v>97</v>
      </c>
      <c r="E22" s="1" t="s">
        <v>98</v>
      </c>
      <c r="F22" s="20">
        <f t="shared" si="0"/>
        <v>37266.14</v>
      </c>
      <c r="G22" s="1"/>
    </row>
    <row r="23" spans="1:8" x14ac:dyDescent="0.35">
      <c r="A23" s="2">
        <v>44660</v>
      </c>
      <c r="B23" s="1"/>
      <c r="C23" s="1">
        <v>153</v>
      </c>
      <c r="D23" s="1" t="s">
        <v>107</v>
      </c>
      <c r="E23" s="1" t="s">
        <v>107</v>
      </c>
      <c r="F23" s="20">
        <f t="shared" si="0"/>
        <v>37113.14</v>
      </c>
      <c r="G23" s="1"/>
    </row>
    <row r="24" spans="1:8" x14ac:dyDescent="0.35">
      <c r="A24" s="2">
        <v>44661</v>
      </c>
      <c r="B24" s="1"/>
      <c r="C24" s="1">
        <v>100</v>
      </c>
      <c r="D24" s="1" t="s">
        <v>97</v>
      </c>
      <c r="E24" s="1" t="s">
        <v>98</v>
      </c>
      <c r="F24" s="20">
        <f t="shared" si="0"/>
        <v>37013.14</v>
      </c>
      <c r="G24" s="1"/>
    </row>
    <row r="25" spans="1:8" x14ac:dyDescent="0.35">
      <c r="A25" s="2">
        <v>44661</v>
      </c>
      <c r="B25" s="1"/>
      <c r="C25" s="1">
        <v>170</v>
      </c>
      <c r="D25" s="1" t="s">
        <v>26</v>
      </c>
      <c r="E25" s="1" t="s">
        <v>26</v>
      </c>
      <c r="F25" s="20">
        <f t="shared" si="0"/>
        <v>36843.14</v>
      </c>
      <c r="G25" s="1"/>
    </row>
    <row r="26" spans="1:8" x14ac:dyDescent="0.35">
      <c r="A26" s="2">
        <v>44663</v>
      </c>
      <c r="B26" s="1"/>
      <c r="C26" s="4">
        <v>1000</v>
      </c>
      <c r="D26" s="1" t="s">
        <v>108</v>
      </c>
      <c r="E26" s="1" t="s">
        <v>109</v>
      </c>
      <c r="F26" s="20">
        <f t="shared" si="0"/>
        <v>35843.14</v>
      </c>
      <c r="G26" s="1"/>
    </row>
    <row r="27" spans="1:8" x14ac:dyDescent="0.35">
      <c r="A27" s="2">
        <v>44663</v>
      </c>
      <c r="B27" s="1"/>
      <c r="C27" s="1">
        <v>5000</v>
      </c>
      <c r="D27" s="1" t="s">
        <v>120</v>
      </c>
      <c r="E27" s="1" t="s">
        <v>121</v>
      </c>
      <c r="F27" s="20">
        <f t="shared" si="0"/>
        <v>30843.14</v>
      </c>
      <c r="G27" s="1"/>
    </row>
    <row r="28" spans="1:8" x14ac:dyDescent="0.35">
      <c r="A28" s="2">
        <v>44664</v>
      </c>
      <c r="B28" s="1"/>
      <c r="C28" s="4">
        <v>1148</v>
      </c>
      <c r="D28" s="1" t="s">
        <v>110</v>
      </c>
      <c r="E28" s="1" t="s">
        <v>111</v>
      </c>
      <c r="F28" s="20">
        <f t="shared" si="0"/>
        <v>29695.14</v>
      </c>
      <c r="G28" s="1"/>
    </row>
    <row r="29" spans="1:8" x14ac:dyDescent="0.35">
      <c r="A29" s="2">
        <v>44665</v>
      </c>
      <c r="B29" s="1"/>
      <c r="C29" s="1">
        <v>430</v>
      </c>
      <c r="D29" s="1" t="s">
        <v>112</v>
      </c>
      <c r="E29" s="1" t="s">
        <v>113</v>
      </c>
      <c r="F29" s="20">
        <f t="shared" si="0"/>
        <v>29265.14</v>
      </c>
      <c r="G29" s="1"/>
    </row>
    <row r="30" spans="1:8" x14ac:dyDescent="0.35">
      <c r="A30" s="2">
        <v>44665</v>
      </c>
      <c r="B30" s="1"/>
      <c r="C30" s="1">
        <v>165</v>
      </c>
      <c r="D30" s="1" t="s">
        <v>26</v>
      </c>
      <c r="E30" s="1" t="s">
        <v>26</v>
      </c>
      <c r="F30" s="20">
        <f t="shared" si="0"/>
        <v>29100.14</v>
      </c>
      <c r="G30" s="1"/>
    </row>
    <row r="31" spans="1:8" x14ac:dyDescent="0.35">
      <c r="A31" s="2">
        <v>44667</v>
      </c>
      <c r="B31" s="1">
        <v>760</v>
      </c>
      <c r="C31" s="1"/>
      <c r="D31" s="1" t="s">
        <v>115</v>
      </c>
      <c r="E31" s="1" t="s">
        <v>114</v>
      </c>
      <c r="F31" s="20">
        <f t="shared" si="0"/>
        <v>29860.14</v>
      </c>
      <c r="G31" s="1"/>
    </row>
    <row r="32" spans="1:8" x14ac:dyDescent="0.35">
      <c r="A32" s="2">
        <v>44669</v>
      </c>
      <c r="B32" s="1"/>
      <c r="C32" s="1">
        <v>29</v>
      </c>
      <c r="D32" s="1" t="s">
        <v>116</v>
      </c>
      <c r="E32" s="1" t="s">
        <v>117</v>
      </c>
      <c r="F32" s="20">
        <f t="shared" si="0"/>
        <v>29831.14</v>
      </c>
      <c r="G32" s="1"/>
    </row>
    <row r="33" spans="1:8" x14ac:dyDescent="0.35">
      <c r="A33" s="2">
        <v>44670</v>
      </c>
      <c r="B33" s="1"/>
      <c r="C33" s="1">
        <v>400</v>
      </c>
      <c r="D33" s="1" t="s">
        <v>118</v>
      </c>
      <c r="E33" s="1" t="s">
        <v>119</v>
      </c>
      <c r="F33" s="20">
        <f t="shared" si="0"/>
        <v>28415.14</v>
      </c>
      <c r="G33" s="1">
        <v>1016</v>
      </c>
    </row>
    <row r="34" spans="1:8" x14ac:dyDescent="0.35">
      <c r="A34" s="2">
        <v>44671</v>
      </c>
      <c r="B34" s="1"/>
      <c r="C34" s="1">
        <v>150</v>
      </c>
      <c r="D34" s="1" t="s">
        <v>122</v>
      </c>
      <c r="E34" s="1" t="s">
        <v>26</v>
      </c>
      <c r="F34" s="20">
        <f t="shared" si="0"/>
        <v>28265.14</v>
      </c>
      <c r="G34" s="1"/>
    </row>
    <row r="35" spans="1:8" x14ac:dyDescent="0.35">
      <c r="A35" s="2">
        <v>44671</v>
      </c>
      <c r="B35" s="1"/>
      <c r="C35" s="1">
        <v>1000</v>
      </c>
      <c r="D35" s="1" t="s">
        <v>123</v>
      </c>
      <c r="E35" s="1" t="s">
        <v>121</v>
      </c>
      <c r="F35" s="20">
        <f t="shared" si="0"/>
        <v>27265.14</v>
      </c>
      <c r="G35" s="1"/>
    </row>
    <row r="36" spans="1:8" x14ac:dyDescent="0.35">
      <c r="A36" s="2">
        <v>44672</v>
      </c>
      <c r="B36" s="1"/>
      <c r="C36" s="1">
        <v>10500</v>
      </c>
      <c r="D36" s="1" t="s">
        <v>120</v>
      </c>
      <c r="E36" s="1" t="s">
        <v>121</v>
      </c>
      <c r="F36" s="20">
        <f t="shared" si="0"/>
        <v>16765.14</v>
      </c>
      <c r="G36" s="1"/>
    </row>
    <row r="37" spans="1:8" x14ac:dyDescent="0.35">
      <c r="A37" s="2">
        <v>44673</v>
      </c>
      <c r="B37" s="1"/>
      <c r="C37" s="1">
        <v>70</v>
      </c>
      <c r="D37" s="1" t="s">
        <v>100</v>
      </c>
      <c r="E37" s="1" t="s">
        <v>100</v>
      </c>
      <c r="F37" s="20">
        <f t="shared" si="0"/>
        <v>16695.14</v>
      </c>
      <c r="G37" s="1"/>
    </row>
    <row r="38" spans="1:8" x14ac:dyDescent="0.35">
      <c r="A38" s="2">
        <v>44674</v>
      </c>
      <c r="B38" s="1"/>
      <c r="C38" s="1">
        <v>315</v>
      </c>
      <c r="D38" s="1" t="s">
        <v>124</v>
      </c>
      <c r="E38" s="1" t="s">
        <v>125</v>
      </c>
      <c r="F38" s="20">
        <f t="shared" si="0"/>
        <v>16380.14</v>
      </c>
      <c r="G38" s="1"/>
    </row>
    <row r="39" spans="1:8" x14ac:dyDescent="0.35">
      <c r="A39" s="2">
        <v>44675</v>
      </c>
      <c r="B39" s="1"/>
      <c r="C39" s="1">
        <v>700</v>
      </c>
      <c r="D39" s="1" t="s">
        <v>26</v>
      </c>
      <c r="E39" s="1" t="s">
        <v>26</v>
      </c>
      <c r="F39" s="20">
        <f t="shared" si="0"/>
        <v>14364.14</v>
      </c>
      <c r="G39" s="1">
        <v>1316</v>
      </c>
    </row>
    <row r="40" spans="1:8" x14ac:dyDescent="0.35">
      <c r="A40" s="2">
        <v>44676</v>
      </c>
      <c r="B40" s="1"/>
      <c r="C40" s="1">
        <v>50</v>
      </c>
      <c r="D40" s="1" t="s">
        <v>126</v>
      </c>
      <c r="E40" s="1" t="s">
        <v>127</v>
      </c>
      <c r="F40" s="20">
        <f t="shared" si="0"/>
        <v>14314.14</v>
      </c>
      <c r="G40" s="1"/>
    </row>
    <row r="41" spans="1:8" x14ac:dyDescent="0.35">
      <c r="A41" s="2">
        <v>44676</v>
      </c>
      <c r="B41" s="1"/>
      <c r="C41" s="1">
        <v>200</v>
      </c>
      <c r="D41" s="1" t="s">
        <v>97</v>
      </c>
      <c r="E41" s="1" t="s">
        <v>98</v>
      </c>
      <c r="F41" s="20">
        <f t="shared" si="0"/>
        <v>14114.14</v>
      </c>
      <c r="G41" s="1"/>
    </row>
    <row r="42" spans="1:8" x14ac:dyDescent="0.35">
      <c r="A42" s="2">
        <v>44679</v>
      </c>
      <c r="B42" s="1"/>
      <c r="C42" s="1">
        <v>1313.2</v>
      </c>
      <c r="D42" s="1" t="s">
        <v>57</v>
      </c>
      <c r="E42" s="1" t="s">
        <v>128</v>
      </c>
      <c r="F42" s="20">
        <f t="shared" si="0"/>
        <v>12800.939999999999</v>
      </c>
      <c r="G42" s="1"/>
    </row>
    <row r="43" spans="1:8" x14ac:dyDescent="0.35">
      <c r="A43" s="2">
        <v>44679</v>
      </c>
      <c r="B43" s="1"/>
      <c r="C43" s="1">
        <v>1313.2</v>
      </c>
      <c r="D43" s="1" t="s">
        <v>57</v>
      </c>
      <c r="E43" s="1" t="s">
        <v>128</v>
      </c>
      <c r="F43" s="20">
        <f t="shared" si="0"/>
        <v>11487.739999999998</v>
      </c>
      <c r="G43" s="1"/>
    </row>
    <row r="44" spans="1:8" x14ac:dyDescent="0.35">
      <c r="A44" s="2">
        <v>44679</v>
      </c>
      <c r="B44" s="1">
        <v>1000</v>
      </c>
      <c r="C44" s="1"/>
      <c r="D44" s="1" t="s">
        <v>129</v>
      </c>
      <c r="E44" s="1" t="s">
        <v>27</v>
      </c>
      <c r="F44" s="20">
        <f t="shared" si="0"/>
        <v>12200.739999999998</v>
      </c>
      <c r="G44" s="1">
        <v>287</v>
      </c>
    </row>
    <row r="45" spans="1:8" x14ac:dyDescent="0.35">
      <c r="A45" s="2">
        <v>44680</v>
      </c>
      <c r="B45" s="1"/>
      <c r="C45" s="21">
        <v>3000</v>
      </c>
      <c r="D45" s="1"/>
      <c r="E45" s="1"/>
      <c r="F45" s="20">
        <f t="shared" si="0"/>
        <v>9200.739999999998</v>
      </c>
      <c r="G45" s="1"/>
      <c r="H45" s="19" t="s">
        <v>130</v>
      </c>
    </row>
    <row r="46" spans="1:8" x14ac:dyDescent="0.35">
      <c r="A46" s="2">
        <v>44680</v>
      </c>
      <c r="B46" s="1">
        <v>83700</v>
      </c>
      <c r="C46" s="1"/>
      <c r="D46" s="1" t="s">
        <v>131</v>
      </c>
      <c r="E46" s="1" t="s">
        <v>132</v>
      </c>
      <c r="F46" s="20">
        <f t="shared" si="0"/>
        <v>92900.739999999991</v>
      </c>
      <c r="G46" s="1"/>
    </row>
    <row r="47" spans="1:8" x14ac:dyDescent="0.35">
      <c r="A47" s="2">
        <v>44680</v>
      </c>
      <c r="B47" s="1">
        <v>995146</v>
      </c>
      <c r="C47" s="1"/>
      <c r="D47" s="1" t="s">
        <v>133</v>
      </c>
      <c r="E47" s="1" t="s">
        <v>134</v>
      </c>
      <c r="F47" s="20">
        <f t="shared" si="0"/>
        <v>1088046.74</v>
      </c>
      <c r="G47" s="1"/>
    </row>
    <row r="48" spans="1:8" x14ac:dyDescent="0.35">
      <c r="A48" s="22">
        <v>44681</v>
      </c>
      <c r="B48" s="23"/>
      <c r="C48" s="23">
        <v>21000</v>
      </c>
      <c r="D48" s="23" t="s">
        <v>135</v>
      </c>
      <c r="E48" s="23" t="s">
        <v>136</v>
      </c>
      <c r="F48" s="24">
        <f t="shared" si="0"/>
        <v>1067046.74</v>
      </c>
      <c r="G48" s="23"/>
    </row>
    <row r="49" spans="1:7" x14ac:dyDescent="0.35">
      <c r="A49" s="25"/>
      <c r="B49" s="25"/>
      <c r="C49" s="25"/>
      <c r="D49" s="25"/>
      <c r="E49" s="27" t="s">
        <v>139</v>
      </c>
      <c r="F49" s="28">
        <f>F48-G54</f>
        <v>1063046.74</v>
      </c>
      <c r="G49" s="25"/>
    </row>
    <row r="52" spans="1:7" x14ac:dyDescent="0.35">
      <c r="A52" s="1" t="s">
        <v>80</v>
      </c>
      <c r="B52" s="1"/>
      <c r="C52" s="1">
        <f>SUM(C39,C34,C30,C25,C21,C5)</f>
        <v>1490</v>
      </c>
      <c r="F52" s="17" t="s">
        <v>83</v>
      </c>
      <c r="G52" s="16">
        <f>SUM(G44,G39,G33,G13,G11)</f>
        <v>3732</v>
      </c>
    </row>
    <row r="53" spans="1:7" x14ac:dyDescent="0.35">
      <c r="A53" s="1" t="s">
        <v>81</v>
      </c>
      <c r="B53" s="1"/>
      <c r="C53" s="1">
        <f>SUM(C41,C24,C22,C8,C7,C6)</f>
        <v>1784.86</v>
      </c>
      <c r="F53" s="17" t="s">
        <v>89</v>
      </c>
      <c r="G53" s="16">
        <v>16500</v>
      </c>
    </row>
    <row r="54" spans="1:7" x14ac:dyDescent="0.35">
      <c r="A54" s="1" t="s">
        <v>82</v>
      </c>
      <c r="B54" s="1"/>
      <c r="C54" s="1">
        <f>SUM(C40)</f>
        <v>50</v>
      </c>
      <c r="F54" s="17" t="s">
        <v>92</v>
      </c>
      <c r="G54" s="16">
        <v>4000</v>
      </c>
    </row>
    <row r="55" spans="1:7" x14ac:dyDescent="0.35">
      <c r="A55" s="1" t="s">
        <v>84</v>
      </c>
      <c r="B55" s="1"/>
      <c r="C55" s="26" t="s">
        <v>137</v>
      </c>
    </row>
    <row r="56" spans="1:7" x14ac:dyDescent="0.35">
      <c r="A56" s="1" t="s">
        <v>85</v>
      </c>
      <c r="B56" s="1"/>
      <c r="C56" s="4">
        <f>SUM(C26,C28)</f>
        <v>2148</v>
      </c>
      <c r="F56" s="29" t="s">
        <v>140</v>
      </c>
      <c r="G56" s="30">
        <f>1063046.74-1062910.05</f>
        <v>136.68999999994412</v>
      </c>
    </row>
    <row r="57" spans="1:7" x14ac:dyDescent="0.35">
      <c r="A57" s="1" t="s">
        <v>87</v>
      </c>
      <c r="B57" s="1"/>
      <c r="C57" s="1">
        <f>SUM(C10,C15,C16,C18,C19,C20)</f>
        <v>387</v>
      </c>
    </row>
    <row r="58" spans="1:7" x14ac:dyDescent="0.35">
      <c r="A58" s="11" t="s">
        <v>138</v>
      </c>
      <c r="B58" s="1"/>
      <c r="C58" s="1">
        <f>SUM(C43,C42)</f>
        <v>2626.4</v>
      </c>
    </row>
    <row r="71" spans="1:3" x14ac:dyDescent="0.35">
      <c r="A71" s="14"/>
      <c r="B71" s="14"/>
      <c r="C71" s="14"/>
    </row>
    <row r="72" spans="1:3" x14ac:dyDescent="0.35">
      <c r="A72" s="14"/>
      <c r="B72" s="14"/>
      <c r="C72" s="14"/>
    </row>
    <row r="73" spans="1:3" x14ac:dyDescent="0.35">
      <c r="A73" s="14"/>
      <c r="B73" s="14"/>
      <c r="C73" s="14"/>
    </row>
    <row r="74" spans="1:3" x14ac:dyDescent="0.35">
      <c r="A74" s="14"/>
      <c r="B74" s="14"/>
      <c r="C74" s="14"/>
    </row>
    <row r="75" spans="1:3" x14ac:dyDescent="0.35">
      <c r="A75" s="14"/>
      <c r="B75" s="14"/>
      <c r="C75" s="8"/>
    </row>
    <row r="76" spans="1:3" x14ac:dyDescent="0.35">
      <c r="A76" s="14"/>
      <c r="B76" s="14"/>
      <c r="C76" s="14"/>
    </row>
    <row r="77" spans="1:3" x14ac:dyDescent="0.35">
      <c r="A77" s="14"/>
      <c r="B77" s="14"/>
      <c r="C77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81C4-FCF5-497D-B8D5-2B2737A12477}">
  <dimension ref="A1:H62"/>
  <sheetViews>
    <sheetView workbookViewId="0">
      <selection activeCell="G59" sqref="G59"/>
    </sheetView>
  </sheetViews>
  <sheetFormatPr defaultRowHeight="14.5" x14ac:dyDescent="0.35"/>
  <cols>
    <col min="1" max="1" width="10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0.54296875" bestFit="1" customWidth="1"/>
    <col min="6" max="6" width="29.90625" bestFit="1" customWidth="1"/>
    <col min="7" max="7" width="22.26953125" bestFit="1" customWidth="1"/>
    <col min="8" max="8" width="15.363281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1"/>
    </row>
    <row r="2" spans="1:8" x14ac:dyDescent="0.35">
      <c r="A2" s="1"/>
      <c r="B2" s="1"/>
      <c r="C2" s="1"/>
      <c r="D2" s="1"/>
      <c r="E2" s="1"/>
      <c r="F2" s="31">
        <v>1062910</v>
      </c>
      <c r="G2" s="1"/>
      <c r="H2" s="1"/>
    </row>
    <row r="3" spans="1:8" x14ac:dyDescent="0.35">
      <c r="A3" s="2">
        <v>44682</v>
      </c>
      <c r="B3" s="1"/>
      <c r="C3" s="1">
        <v>57.3</v>
      </c>
      <c r="D3" s="1" t="s">
        <v>141</v>
      </c>
      <c r="E3" s="1" t="s">
        <v>35</v>
      </c>
      <c r="F3" s="20">
        <f>F2+B3-C3-G3</f>
        <v>1060452.7</v>
      </c>
      <c r="G3" s="1">
        <v>2400</v>
      </c>
      <c r="H3" s="1"/>
    </row>
    <row r="4" spans="1:8" x14ac:dyDescent="0.35">
      <c r="A4" s="2">
        <v>44682</v>
      </c>
      <c r="B4" s="1"/>
      <c r="C4" s="1">
        <v>100</v>
      </c>
      <c r="D4" s="1" t="s">
        <v>38</v>
      </c>
      <c r="E4" s="1" t="s">
        <v>142</v>
      </c>
      <c r="F4" s="20">
        <f t="shared" ref="F4:F54" si="0">F3+B4-C4-G4</f>
        <v>1060352.7</v>
      </c>
      <c r="G4" s="1"/>
      <c r="H4" s="1"/>
    </row>
    <row r="5" spans="1:8" x14ac:dyDescent="0.35">
      <c r="A5" s="2">
        <v>44682</v>
      </c>
      <c r="B5" s="1"/>
      <c r="C5" s="1">
        <v>200</v>
      </c>
      <c r="D5" s="1" t="s">
        <v>143</v>
      </c>
      <c r="E5" s="1" t="s">
        <v>98</v>
      </c>
      <c r="F5" s="20">
        <f t="shared" si="0"/>
        <v>1060152.7</v>
      </c>
      <c r="G5" s="1"/>
      <c r="H5" s="1"/>
    </row>
    <row r="6" spans="1:8" x14ac:dyDescent="0.35">
      <c r="A6" s="2">
        <v>44682</v>
      </c>
      <c r="B6" s="1"/>
      <c r="C6" s="5">
        <v>359</v>
      </c>
      <c r="D6" s="1" t="s">
        <v>109</v>
      </c>
      <c r="E6" s="1" t="s">
        <v>147</v>
      </c>
      <c r="F6" s="20">
        <f t="shared" si="0"/>
        <v>1059793.7</v>
      </c>
      <c r="G6" s="1"/>
      <c r="H6" s="33" t="s">
        <v>148</v>
      </c>
    </row>
    <row r="7" spans="1:8" x14ac:dyDescent="0.35">
      <c r="A7" s="2">
        <v>44683</v>
      </c>
      <c r="B7" s="1"/>
      <c r="C7" s="11">
        <v>7000</v>
      </c>
      <c r="D7" s="11" t="s">
        <v>144</v>
      </c>
      <c r="E7" s="11" t="s">
        <v>145</v>
      </c>
      <c r="F7" s="20">
        <f t="shared" si="0"/>
        <v>1052793.7</v>
      </c>
      <c r="G7" s="1"/>
      <c r="H7" s="1" t="s">
        <v>146</v>
      </c>
    </row>
    <row r="8" spans="1:8" x14ac:dyDescent="0.35">
      <c r="A8" s="2">
        <v>44684</v>
      </c>
      <c r="B8" s="1"/>
      <c r="C8" s="11">
        <v>150</v>
      </c>
      <c r="D8" s="1" t="s">
        <v>100</v>
      </c>
      <c r="E8" s="1" t="s">
        <v>100</v>
      </c>
      <c r="F8" s="20">
        <f t="shared" si="0"/>
        <v>1052643.7</v>
      </c>
      <c r="G8" s="1"/>
      <c r="H8" s="1"/>
    </row>
    <row r="9" spans="1:8" x14ac:dyDescent="0.35">
      <c r="A9" s="2">
        <v>44685</v>
      </c>
      <c r="B9" s="1"/>
      <c r="C9" s="11">
        <v>250</v>
      </c>
      <c r="D9" s="11" t="s">
        <v>28</v>
      </c>
      <c r="E9" s="11" t="s">
        <v>28</v>
      </c>
      <c r="F9" s="20">
        <f t="shared" si="0"/>
        <v>1052393.7</v>
      </c>
      <c r="G9" s="1"/>
      <c r="H9" s="1"/>
    </row>
    <row r="10" spans="1:8" s="18" customFormat="1" x14ac:dyDescent="0.35">
      <c r="A10" s="35">
        <v>44685</v>
      </c>
      <c r="B10" s="36"/>
      <c r="C10" s="37">
        <v>2500</v>
      </c>
      <c r="D10" s="37" t="s">
        <v>149</v>
      </c>
      <c r="E10" s="37" t="s">
        <v>150</v>
      </c>
      <c r="F10" s="38">
        <f t="shared" si="0"/>
        <v>1049893.7</v>
      </c>
      <c r="G10" s="36"/>
      <c r="H10" s="36"/>
    </row>
    <row r="11" spans="1:8" x14ac:dyDescent="0.35">
      <c r="A11" s="2">
        <v>44686</v>
      </c>
      <c r="B11" s="1"/>
      <c r="C11" s="11">
        <v>30</v>
      </c>
      <c r="D11" s="11" t="s">
        <v>26</v>
      </c>
      <c r="E11" s="11" t="s">
        <v>26</v>
      </c>
      <c r="F11" s="20">
        <f t="shared" si="0"/>
        <v>1049863.7</v>
      </c>
      <c r="G11" s="1"/>
      <c r="H11" s="1"/>
    </row>
    <row r="12" spans="1:8" x14ac:dyDescent="0.35">
      <c r="A12" s="2">
        <v>44686</v>
      </c>
      <c r="B12" s="1"/>
      <c r="C12" s="11">
        <v>320</v>
      </c>
      <c r="D12" s="11" t="s">
        <v>151</v>
      </c>
      <c r="E12" s="11" t="s">
        <v>151</v>
      </c>
      <c r="F12" s="20">
        <f t="shared" si="0"/>
        <v>1049543.7</v>
      </c>
      <c r="G12" s="1"/>
      <c r="H12" s="1"/>
    </row>
    <row r="13" spans="1:8" x14ac:dyDescent="0.35">
      <c r="A13" s="2">
        <v>44688</v>
      </c>
      <c r="B13" s="1"/>
      <c r="C13" s="11">
        <v>19944</v>
      </c>
      <c r="D13" s="11" t="s">
        <v>154</v>
      </c>
      <c r="E13" s="11" t="s">
        <v>155</v>
      </c>
      <c r="F13" s="20">
        <f t="shared" si="0"/>
        <v>1029599.7</v>
      </c>
      <c r="G13" s="1"/>
      <c r="H13" s="34" t="s">
        <v>150</v>
      </c>
    </row>
    <row r="14" spans="1:8" x14ac:dyDescent="0.35">
      <c r="A14" s="2">
        <v>44689</v>
      </c>
      <c r="B14" s="1"/>
      <c r="C14" s="11">
        <v>2000</v>
      </c>
      <c r="D14" s="11" t="s">
        <v>152</v>
      </c>
      <c r="E14" s="11" t="s">
        <v>50</v>
      </c>
      <c r="F14" s="20">
        <f t="shared" si="0"/>
        <v>1027599.7</v>
      </c>
      <c r="G14" s="1"/>
      <c r="H14" s="1"/>
    </row>
    <row r="15" spans="1:8" x14ac:dyDescent="0.35">
      <c r="A15" s="2">
        <v>44690</v>
      </c>
      <c r="B15" s="1"/>
      <c r="C15" s="11">
        <v>155</v>
      </c>
      <c r="D15" s="11" t="s">
        <v>107</v>
      </c>
      <c r="E15" s="11" t="s">
        <v>153</v>
      </c>
      <c r="F15" s="20">
        <f t="shared" si="0"/>
        <v>1024344.7</v>
      </c>
      <c r="G15" s="1">
        <v>3100</v>
      </c>
      <c r="H15" s="1"/>
    </row>
    <row r="16" spans="1:8" ht="43.5" x14ac:dyDescent="0.35">
      <c r="A16" s="2">
        <v>44691</v>
      </c>
      <c r="B16" s="1"/>
      <c r="C16" s="32">
        <v>270000</v>
      </c>
      <c r="D16" s="11" t="s">
        <v>156</v>
      </c>
      <c r="E16" s="11" t="s">
        <v>157</v>
      </c>
      <c r="F16" s="20">
        <f t="shared" si="0"/>
        <v>754344.7</v>
      </c>
      <c r="G16" s="1"/>
      <c r="H16" s="34" t="s">
        <v>160</v>
      </c>
    </row>
    <row r="17" spans="1:8" x14ac:dyDescent="0.35">
      <c r="A17" s="2">
        <v>44692</v>
      </c>
      <c r="B17" s="1"/>
      <c r="C17" s="11">
        <v>120</v>
      </c>
      <c r="D17" s="11" t="s">
        <v>35</v>
      </c>
      <c r="E17" s="11" t="s">
        <v>35</v>
      </c>
      <c r="F17" s="20">
        <f t="shared" si="0"/>
        <v>754224.7</v>
      </c>
      <c r="G17" s="1"/>
      <c r="H17" s="1"/>
    </row>
    <row r="18" spans="1:8" x14ac:dyDescent="0.35">
      <c r="A18" s="2">
        <v>44693</v>
      </c>
      <c r="B18" s="1"/>
      <c r="C18" s="11">
        <v>191</v>
      </c>
      <c r="D18" s="11" t="s">
        <v>35</v>
      </c>
      <c r="E18" s="11" t="s">
        <v>35</v>
      </c>
      <c r="F18" s="20">
        <f t="shared" si="0"/>
        <v>754033.7</v>
      </c>
      <c r="G18" s="1"/>
      <c r="H18" s="1"/>
    </row>
    <row r="19" spans="1:8" x14ac:dyDescent="0.35">
      <c r="A19" s="2">
        <v>44693</v>
      </c>
      <c r="B19" s="1"/>
      <c r="C19" s="32">
        <v>195000</v>
      </c>
      <c r="D19" s="11" t="s">
        <v>158</v>
      </c>
      <c r="E19" s="11" t="s">
        <v>159</v>
      </c>
      <c r="F19" s="20">
        <f t="shared" si="0"/>
        <v>559033.69999999995</v>
      </c>
      <c r="G19" s="1"/>
      <c r="H19" s="34" t="s">
        <v>159</v>
      </c>
    </row>
    <row r="20" spans="1:8" x14ac:dyDescent="0.35">
      <c r="A20" s="2">
        <v>44694</v>
      </c>
      <c r="B20" s="1"/>
      <c r="C20" s="11">
        <v>1799</v>
      </c>
      <c r="D20" s="11" t="s">
        <v>161</v>
      </c>
      <c r="E20" s="11" t="s">
        <v>162</v>
      </c>
      <c r="F20" s="20">
        <f t="shared" si="0"/>
        <v>557234.69999999995</v>
      </c>
      <c r="G20" s="1"/>
      <c r="H20" s="1"/>
    </row>
    <row r="21" spans="1:8" x14ac:dyDescent="0.35">
      <c r="A21" s="2">
        <v>44694</v>
      </c>
      <c r="B21" s="1"/>
      <c r="C21" s="11">
        <v>200</v>
      </c>
      <c r="D21" s="11" t="s">
        <v>143</v>
      </c>
      <c r="E21" s="11" t="s">
        <v>143</v>
      </c>
      <c r="F21" s="20">
        <f t="shared" si="0"/>
        <v>557034.69999999995</v>
      </c>
      <c r="G21" s="1"/>
      <c r="H21" s="1"/>
    </row>
    <row r="22" spans="1:8" x14ac:dyDescent="0.35">
      <c r="A22" s="2">
        <v>44694</v>
      </c>
      <c r="B22" s="1"/>
      <c r="C22" s="11">
        <v>158</v>
      </c>
      <c r="D22" s="11" t="s">
        <v>26</v>
      </c>
      <c r="E22" s="11" t="s">
        <v>26</v>
      </c>
      <c r="F22" s="20">
        <f t="shared" si="0"/>
        <v>556876.69999999995</v>
      </c>
      <c r="G22" s="1"/>
      <c r="H22" s="1"/>
    </row>
    <row r="23" spans="1:8" x14ac:dyDescent="0.35">
      <c r="A23" s="2">
        <v>44694</v>
      </c>
      <c r="B23" s="1"/>
      <c r="C23" s="11">
        <v>630</v>
      </c>
      <c r="D23" s="11" t="s">
        <v>143</v>
      </c>
      <c r="E23" s="11" t="s">
        <v>143</v>
      </c>
      <c r="F23" s="20">
        <f t="shared" si="0"/>
        <v>556246.69999999995</v>
      </c>
      <c r="G23" s="1"/>
      <c r="H23" s="1"/>
    </row>
    <row r="24" spans="1:8" x14ac:dyDescent="0.35">
      <c r="A24" s="2">
        <v>44695</v>
      </c>
      <c r="B24" s="1"/>
      <c r="C24" s="11">
        <v>799</v>
      </c>
      <c r="D24" s="11" t="s">
        <v>163</v>
      </c>
      <c r="E24" s="11" t="s">
        <v>163</v>
      </c>
      <c r="F24" s="20">
        <f t="shared" si="0"/>
        <v>555447.69999999995</v>
      </c>
      <c r="G24" s="1"/>
      <c r="H24" s="1"/>
    </row>
    <row r="25" spans="1:8" x14ac:dyDescent="0.35">
      <c r="A25" s="2">
        <v>44695</v>
      </c>
      <c r="B25" s="1"/>
      <c r="C25" s="11">
        <v>500</v>
      </c>
      <c r="D25" s="11" t="s">
        <v>143</v>
      </c>
      <c r="E25" s="11" t="s">
        <v>143</v>
      </c>
      <c r="F25" s="20">
        <f t="shared" si="0"/>
        <v>554947.69999999995</v>
      </c>
      <c r="G25" s="1"/>
      <c r="H25" s="1"/>
    </row>
    <row r="26" spans="1:8" x14ac:dyDescent="0.35">
      <c r="A26" s="2">
        <v>44696</v>
      </c>
      <c r="B26" s="1"/>
      <c r="C26" s="11">
        <v>142</v>
      </c>
      <c r="D26" s="11" t="s">
        <v>26</v>
      </c>
      <c r="E26" s="11" t="s">
        <v>26</v>
      </c>
      <c r="F26" s="20">
        <f t="shared" si="0"/>
        <v>554805.69999999995</v>
      </c>
      <c r="G26" s="1"/>
      <c r="H26" s="1"/>
    </row>
    <row r="27" spans="1:8" x14ac:dyDescent="0.35">
      <c r="A27" s="2">
        <v>44698</v>
      </c>
      <c r="B27" s="1"/>
      <c r="C27" s="11">
        <v>15000</v>
      </c>
      <c r="D27" s="11" t="s">
        <v>164</v>
      </c>
      <c r="E27" s="11" t="s">
        <v>165</v>
      </c>
      <c r="F27" s="20">
        <f t="shared" si="0"/>
        <v>539805.69999999995</v>
      </c>
      <c r="G27" s="1"/>
      <c r="H27" s="1"/>
    </row>
    <row r="28" spans="1:8" x14ac:dyDescent="0.35">
      <c r="A28" s="2">
        <v>44698</v>
      </c>
      <c r="B28" s="1"/>
      <c r="C28" s="11">
        <v>109</v>
      </c>
      <c r="D28" s="11" t="s">
        <v>107</v>
      </c>
      <c r="E28" s="11" t="s">
        <v>166</v>
      </c>
      <c r="F28" s="20">
        <f t="shared" si="0"/>
        <v>539696.69999999995</v>
      </c>
      <c r="G28" s="1"/>
      <c r="H28" s="1"/>
    </row>
    <row r="29" spans="1:8" x14ac:dyDescent="0.35">
      <c r="A29" s="2">
        <v>44699</v>
      </c>
      <c r="B29" s="1"/>
      <c r="C29" s="11">
        <v>500</v>
      </c>
      <c r="D29" s="11" t="s">
        <v>143</v>
      </c>
      <c r="E29" s="11" t="s">
        <v>143</v>
      </c>
      <c r="F29" s="20">
        <f t="shared" si="0"/>
        <v>539196.69999999995</v>
      </c>
      <c r="G29" s="1"/>
      <c r="H29" s="1"/>
    </row>
    <row r="30" spans="1:8" x14ac:dyDescent="0.35">
      <c r="A30" s="2">
        <v>44699</v>
      </c>
      <c r="B30" s="1"/>
      <c r="C30" s="11">
        <v>100</v>
      </c>
      <c r="D30" s="11" t="s">
        <v>38</v>
      </c>
      <c r="E30" s="11" t="s">
        <v>38</v>
      </c>
      <c r="F30" s="20">
        <f t="shared" si="0"/>
        <v>539096.69999999995</v>
      </c>
      <c r="G30" s="1"/>
      <c r="H30" s="1"/>
    </row>
    <row r="31" spans="1:8" x14ac:dyDescent="0.35">
      <c r="A31" s="2">
        <v>44700</v>
      </c>
      <c r="B31" s="1"/>
      <c r="C31" s="11">
        <v>30000</v>
      </c>
      <c r="D31" s="11" t="s">
        <v>164</v>
      </c>
      <c r="E31" s="11" t="s">
        <v>50</v>
      </c>
      <c r="F31" s="20">
        <f t="shared" si="0"/>
        <v>509096.69999999995</v>
      </c>
      <c r="G31" s="1"/>
      <c r="H31" s="1"/>
    </row>
    <row r="32" spans="1:8" x14ac:dyDescent="0.35">
      <c r="A32" s="2">
        <v>44700</v>
      </c>
      <c r="B32" s="1"/>
      <c r="C32" s="11">
        <v>388</v>
      </c>
      <c r="D32" s="11" t="s">
        <v>167</v>
      </c>
      <c r="E32" s="11" t="s">
        <v>50</v>
      </c>
      <c r="F32" s="20">
        <f t="shared" si="0"/>
        <v>508708.69999999995</v>
      </c>
      <c r="G32" s="1"/>
      <c r="H32" s="1"/>
    </row>
    <row r="33" spans="1:8" x14ac:dyDescent="0.35">
      <c r="A33" s="2">
        <v>44701</v>
      </c>
      <c r="B33" s="1"/>
      <c r="C33" s="11">
        <v>1081</v>
      </c>
      <c r="D33" s="11" t="s">
        <v>109</v>
      </c>
      <c r="E33" s="11" t="s">
        <v>50</v>
      </c>
      <c r="F33" s="20">
        <f t="shared" si="0"/>
        <v>507627.69999999995</v>
      </c>
      <c r="G33" s="1"/>
      <c r="H33" s="34" t="s">
        <v>168</v>
      </c>
    </row>
    <row r="34" spans="1:8" x14ac:dyDescent="0.35">
      <c r="A34" s="2">
        <v>44702</v>
      </c>
      <c r="B34" s="1"/>
      <c r="C34" s="11">
        <v>500</v>
      </c>
      <c r="D34" s="11" t="s">
        <v>143</v>
      </c>
      <c r="E34" s="11" t="s">
        <v>143</v>
      </c>
      <c r="F34" s="20">
        <f t="shared" si="0"/>
        <v>507127.69999999995</v>
      </c>
      <c r="G34" s="1"/>
      <c r="H34" s="1"/>
    </row>
    <row r="35" spans="1:8" x14ac:dyDescent="0.35">
      <c r="A35" s="2">
        <v>44702</v>
      </c>
      <c r="B35" s="1"/>
      <c r="C35" s="11">
        <v>500</v>
      </c>
      <c r="D35" s="11" t="s">
        <v>143</v>
      </c>
      <c r="E35" s="11" t="s">
        <v>143</v>
      </c>
      <c r="F35" s="20">
        <f t="shared" si="0"/>
        <v>506627.69999999995</v>
      </c>
      <c r="G35" s="1"/>
      <c r="H35" s="1"/>
    </row>
    <row r="36" spans="1:8" x14ac:dyDescent="0.35">
      <c r="A36" s="2">
        <v>44702</v>
      </c>
      <c r="B36" s="1"/>
      <c r="C36" s="11">
        <v>140</v>
      </c>
      <c r="D36" s="11" t="s">
        <v>143</v>
      </c>
      <c r="E36" s="11" t="s">
        <v>143</v>
      </c>
      <c r="F36" s="20">
        <f t="shared" si="0"/>
        <v>506487.69999999995</v>
      </c>
      <c r="G36" s="1"/>
      <c r="H36" s="1"/>
    </row>
    <row r="37" spans="1:8" x14ac:dyDescent="0.35">
      <c r="A37" s="2">
        <v>44703</v>
      </c>
      <c r="B37" s="1"/>
      <c r="C37" s="11">
        <v>1000</v>
      </c>
      <c r="D37" s="11" t="s">
        <v>169</v>
      </c>
      <c r="E37" s="11" t="s">
        <v>50</v>
      </c>
      <c r="F37" s="20">
        <f t="shared" si="0"/>
        <v>505487.69999999995</v>
      </c>
      <c r="G37" s="1"/>
      <c r="H37" s="1"/>
    </row>
    <row r="38" spans="1:8" x14ac:dyDescent="0.35">
      <c r="A38" s="2">
        <v>44703</v>
      </c>
      <c r="B38" s="1"/>
      <c r="C38" s="11">
        <v>7568</v>
      </c>
      <c r="D38" s="11" t="s">
        <v>170</v>
      </c>
      <c r="E38" s="11" t="s">
        <v>151</v>
      </c>
      <c r="F38" s="20">
        <f t="shared" si="0"/>
        <v>497919.69999999995</v>
      </c>
      <c r="G38" s="1"/>
      <c r="H38" s="1"/>
    </row>
    <row r="39" spans="1:8" ht="29" x14ac:dyDescent="0.35">
      <c r="A39" s="2">
        <v>44703</v>
      </c>
      <c r="B39" s="1">
        <v>1000</v>
      </c>
      <c r="C39" s="11"/>
      <c r="D39" s="11" t="s">
        <v>171</v>
      </c>
      <c r="E39" s="11" t="s">
        <v>27</v>
      </c>
      <c r="F39" s="20">
        <f t="shared" si="0"/>
        <v>498919.69999999995</v>
      </c>
      <c r="G39" s="1"/>
      <c r="H39" s="34" t="s">
        <v>172</v>
      </c>
    </row>
    <row r="40" spans="1:8" x14ac:dyDescent="0.35">
      <c r="A40" s="2">
        <v>44703</v>
      </c>
      <c r="B40" s="1"/>
      <c r="C40" s="11">
        <v>200</v>
      </c>
      <c r="D40" s="11" t="s">
        <v>143</v>
      </c>
      <c r="E40" s="11" t="s">
        <v>143</v>
      </c>
      <c r="F40" s="20">
        <f t="shared" si="0"/>
        <v>498719.69999999995</v>
      </c>
      <c r="G40" s="1"/>
      <c r="H40" s="1"/>
    </row>
    <row r="41" spans="1:8" x14ac:dyDescent="0.35">
      <c r="A41" s="2">
        <v>44704</v>
      </c>
      <c r="B41" s="1">
        <v>1000</v>
      </c>
      <c r="C41" s="1"/>
      <c r="D41" s="11" t="s">
        <v>173</v>
      </c>
      <c r="E41" s="11" t="s">
        <v>174</v>
      </c>
      <c r="F41" s="20">
        <f t="shared" si="0"/>
        <v>499719.69999999995</v>
      </c>
      <c r="G41" s="1"/>
      <c r="H41" s="1"/>
    </row>
    <row r="42" spans="1:8" x14ac:dyDescent="0.35">
      <c r="A42" s="2">
        <v>44705</v>
      </c>
      <c r="B42" s="1"/>
      <c r="C42" s="11">
        <v>70</v>
      </c>
      <c r="D42" s="11" t="s">
        <v>100</v>
      </c>
      <c r="E42" s="11" t="s">
        <v>100</v>
      </c>
      <c r="F42" s="20">
        <f t="shared" si="0"/>
        <v>497580.69999999995</v>
      </c>
      <c r="G42" s="1">
        <v>2069</v>
      </c>
      <c r="H42" s="1"/>
    </row>
    <row r="43" spans="1:8" x14ac:dyDescent="0.35">
      <c r="A43" s="2">
        <v>44706</v>
      </c>
      <c r="B43" s="1"/>
      <c r="C43" s="11">
        <v>307</v>
      </c>
      <c r="D43" s="11" t="s">
        <v>35</v>
      </c>
      <c r="E43" s="11" t="s">
        <v>35</v>
      </c>
      <c r="F43" s="20">
        <f t="shared" si="0"/>
        <v>497273.69999999995</v>
      </c>
      <c r="G43" s="1"/>
      <c r="H43" s="1"/>
    </row>
    <row r="44" spans="1:8" x14ac:dyDescent="0.35">
      <c r="A44" s="2">
        <v>44706</v>
      </c>
      <c r="B44" s="1"/>
      <c r="C44" s="11">
        <v>230</v>
      </c>
      <c r="D44" s="11" t="s">
        <v>151</v>
      </c>
      <c r="E44" s="11" t="s">
        <v>151</v>
      </c>
      <c r="F44" s="20">
        <f t="shared" si="0"/>
        <v>497043.69999999995</v>
      </c>
      <c r="G44" s="1"/>
      <c r="H44" s="1"/>
    </row>
    <row r="45" spans="1:8" x14ac:dyDescent="0.35">
      <c r="A45" s="2">
        <v>44706</v>
      </c>
      <c r="B45" s="1"/>
      <c r="C45" s="11">
        <v>10000</v>
      </c>
      <c r="D45" s="11" t="s">
        <v>175</v>
      </c>
      <c r="E45" s="11" t="s">
        <v>176</v>
      </c>
      <c r="F45" s="20">
        <f t="shared" si="0"/>
        <v>487043.69999999995</v>
      </c>
      <c r="G45" s="1"/>
      <c r="H45" s="1"/>
    </row>
    <row r="46" spans="1:8" x14ac:dyDescent="0.35">
      <c r="A46" s="2">
        <v>44707</v>
      </c>
      <c r="B46" s="1">
        <v>25000</v>
      </c>
      <c r="C46" s="1"/>
      <c r="D46" s="11" t="s">
        <v>164</v>
      </c>
      <c r="E46" s="11" t="s">
        <v>27</v>
      </c>
      <c r="F46" s="20">
        <f t="shared" si="0"/>
        <v>512043.69999999995</v>
      </c>
      <c r="G46" s="1"/>
      <c r="H46" s="1"/>
    </row>
    <row r="47" spans="1:8" x14ac:dyDescent="0.35">
      <c r="A47" s="2">
        <v>44707</v>
      </c>
      <c r="B47" s="1"/>
      <c r="C47" s="1">
        <v>55730</v>
      </c>
      <c r="D47" s="11" t="s">
        <v>177</v>
      </c>
      <c r="E47" s="11" t="s">
        <v>177</v>
      </c>
      <c r="F47" s="20">
        <f t="shared" si="0"/>
        <v>456313.69999999995</v>
      </c>
      <c r="G47" s="1"/>
      <c r="H47" s="5" t="s">
        <v>177</v>
      </c>
    </row>
    <row r="48" spans="1:8" x14ac:dyDescent="0.35">
      <c r="A48" s="2">
        <v>44707</v>
      </c>
      <c r="B48" s="1"/>
      <c r="C48" s="1">
        <v>315</v>
      </c>
      <c r="D48" s="11" t="s">
        <v>180</v>
      </c>
      <c r="E48" s="11" t="s">
        <v>181</v>
      </c>
      <c r="F48" s="20">
        <f t="shared" si="0"/>
        <v>455998.69999999995</v>
      </c>
      <c r="G48" s="1"/>
      <c r="H48" s="1"/>
    </row>
    <row r="49" spans="1:8" x14ac:dyDescent="0.35">
      <c r="A49" s="2">
        <v>44708</v>
      </c>
      <c r="B49" s="1"/>
      <c r="C49" s="1">
        <v>69296</v>
      </c>
      <c r="D49" s="11" t="s">
        <v>178</v>
      </c>
      <c r="E49" s="11" t="s">
        <v>179</v>
      </c>
      <c r="F49" s="20">
        <f t="shared" si="0"/>
        <v>386702.69999999995</v>
      </c>
      <c r="G49" s="1"/>
      <c r="H49" s="5" t="s">
        <v>179</v>
      </c>
    </row>
    <row r="50" spans="1:8" x14ac:dyDescent="0.35">
      <c r="A50" s="2">
        <v>44709</v>
      </c>
      <c r="B50" s="1"/>
      <c r="C50" s="1">
        <v>180</v>
      </c>
      <c r="D50" s="11" t="s">
        <v>26</v>
      </c>
      <c r="E50" s="11" t="s">
        <v>26</v>
      </c>
      <c r="F50" s="20">
        <f t="shared" si="0"/>
        <v>386522.69999999995</v>
      </c>
      <c r="G50" s="1"/>
      <c r="H50" s="1"/>
    </row>
    <row r="51" spans="1:8" x14ac:dyDescent="0.35">
      <c r="A51" s="2">
        <v>44710</v>
      </c>
      <c r="B51" s="1">
        <v>820</v>
      </c>
      <c r="C51" s="1"/>
      <c r="D51" s="11" t="s">
        <v>57</v>
      </c>
      <c r="E51" s="11" t="s">
        <v>182</v>
      </c>
      <c r="F51" s="20">
        <f t="shared" si="0"/>
        <v>380557.69999999995</v>
      </c>
      <c r="G51" s="1">
        <v>6785</v>
      </c>
      <c r="H51" s="1"/>
    </row>
    <row r="52" spans="1:8" x14ac:dyDescent="0.35">
      <c r="A52" s="2">
        <v>44712</v>
      </c>
      <c r="B52" s="1">
        <v>83731</v>
      </c>
      <c r="C52" s="1"/>
      <c r="D52" s="11" t="s">
        <v>183</v>
      </c>
      <c r="E52" s="11" t="s">
        <v>184</v>
      </c>
      <c r="F52" s="20">
        <f t="shared" si="0"/>
        <v>464288.69999999995</v>
      </c>
      <c r="G52" s="1"/>
      <c r="H52" s="1"/>
    </row>
    <row r="53" spans="1:8" x14ac:dyDescent="0.35">
      <c r="A53" s="2">
        <v>44712</v>
      </c>
      <c r="B53" s="1"/>
      <c r="C53" s="1">
        <v>21000</v>
      </c>
      <c r="D53" s="11" t="s">
        <v>135</v>
      </c>
      <c r="E53" s="11" t="s">
        <v>136</v>
      </c>
      <c r="F53" s="20">
        <f t="shared" si="0"/>
        <v>443288.69999999995</v>
      </c>
      <c r="G53" s="1"/>
      <c r="H53" s="1"/>
    </row>
    <row r="54" spans="1:8" x14ac:dyDescent="0.35">
      <c r="A54" s="2">
        <v>44712</v>
      </c>
      <c r="B54" s="1"/>
      <c r="C54" s="11">
        <v>904.72</v>
      </c>
      <c r="D54" s="11" t="s">
        <v>185</v>
      </c>
      <c r="E54" s="11" t="s">
        <v>109</v>
      </c>
      <c r="F54" s="20">
        <f t="shared" si="0"/>
        <v>442383.98</v>
      </c>
      <c r="G54" s="1"/>
      <c r="H54" s="1"/>
    </row>
    <row r="56" spans="1:8" x14ac:dyDescent="0.35">
      <c r="A56" s="1" t="s">
        <v>80</v>
      </c>
      <c r="B56" s="1"/>
      <c r="C56" s="1">
        <f>SUM(C11,C22,C26,C50)</f>
        <v>510</v>
      </c>
      <c r="F56" s="17" t="s">
        <v>83</v>
      </c>
      <c r="G56" s="16">
        <f>SUM(G3,G15,G42,G51)</f>
        <v>14354</v>
      </c>
    </row>
    <row r="57" spans="1:8" x14ac:dyDescent="0.35">
      <c r="A57" s="1" t="s">
        <v>81</v>
      </c>
      <c r="B57" s="1"/>
      <c r="C57" s="1">
        <f>SUM(C21,C23,C25,C29,C34,C35,C36,C40)</f>
        <v>3170</v>
      </c>
      <c r="F57" s="17" t="s">
        <v>89</v>
      </c>
      <c r="G57" s="16">
        <f>2500+4500+3000+2000+10000</f>
        <v>22000</v>
      </c>
    </row>
    <row r="58" spans="1:8" x14ac:dyDescent="0.35">
      <c r="A58" s="1" t="s">
        <v>82</v>
      </c>
      <c r="B58" s="1"/>
      <c r="C58" s="1">
        <v>100</v>
      </c>
      <c r="F58" s="17" t="s">
        <v>92</v>
      </c>
      <c r="G58" s="16">
        <f>2500+1500+1000+500+1000</f>
        <v>6500</v>
      </c>
    </row>
    <row r="59" spans="1:8" x14ac:dyDescent="0.35">
      <c r="A59" s="1" t="s">
        <v>84</v>
      </c>
      <c r="B59" s="1"/>
      <c r="C59" s="26" t="s">
        <v>137</v>
      </c>
      <c r="F59" s="17" t="s">
        <v>186</v>
      </c>
      <c r="G59" s="16">
        <v>435033</v>
      </c>
    </row>
    <row r="60" spans="1:8" x14ac:dyDescent="0.35">
      <c r="A60" s="1" t="s">
        <v>85</v>
      </c>
      <c r="B60" s="1"/>
      <c r="C60" s="4"/>
      <c r="F60" s="29" t="s">
        <v>140</v>
      </c>
      <c r="G60" s="39">
        <f>-(G59+6500-F54)</f>
        <v>850.97999999998137</v>
      </c>
    </row>
    <row r="61" spans="1:8" x14ac:dyDescent="0.35">
      <c r="A61" s="1" t="s">
        <v>87</v>
      </c>
      <c r="B61" s="1"/>
      <c r="C61" s="1">
        <f>SUM(C3,C17,C18,C43)</f>
        <v>675.3</v>
      </c>
    </row>
    <row r="62" spans="1:8" x14ac:dyDescent="0.35">
      <c r="A62" s="11" t="s">
        <v>138</v>
      </c>
      <c r="B62" s="1"/>
      <c r="C62" s="1">
        <v>10000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1CFD-D9D2-4FC8-834D-AAA029424B9E}">
  <dimension ref="A1:H57"/>
  <sheetViews>
    <sheetView workbookViewId="0">
      <selection activeCell="G54" sqref="G54"/>
    </sheetView>
  </sheetViews>
  <sheetFormatPr defaultRowHeight="14.5" x14ac:dyDescent="0.35"/>
  <cols>
    <col min="1" max="1" width="10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12.36328125" bestFit="1" customWidth="1"/>
    <col min="6" max="6" width="23.7265625" bestFit="1" customWidth="1"/>
    <col min="7" max="7" width="22.26953125" bestFit="1" customWidth="1"/>
    <col min="8" max="8" width="15.72656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31">
        <v>435033</v>
      </c>
      <c r="G2" s="1"/>
      <c r="H2" s="1"/>
    </row>
    <row r="3" spans="1:8" x14ac:dyDescent="0.35">
      <c r="A3" s="2">
        <v>44714</v>
      </c>
      <c r="B3" s="1"/>
      <c r="C3" s="1">
        <v>500</v>
      </c>
      <c r="D3" s="1" t="s">
        <v>188</v>
      </c>
      <c r="E3" s="1" t="s">
        <v>143</v>
      </c>
      <c r="F3" s="20">
        <f>F2+B3-C3-G3</f>
        <v>434533</v>
      </c>
      <c r="G3" s="1"/>
      <c r="H3" s="1"/>
    </row>
    <row r="4" spans="1:8" x14ac:dyDescent="0.35">
      <c r="A4" s="2">
        <v>44714</v>
      </c>
      <c r="B4" s="1"/>
      <c r="C4" s="1">
        <v>800</v>
      </c>
      <c r="D4" s="1" t="s">
        <v>189</v>
      </c>
      <c r="E4" s="1" t="s">
        <v>190</v>
      </c>
      <c r="F4" s="20">
        <f t="shared" ref="F4:F47" si="0">F3+B4-C4-G4</f>
        <v>433733</v>
      </c>
      <c r="G4" s="1"/>
      <c r="H4" s="1"/>
    </row>
    <row r="5" spans="1:8" x14ac:dyDescent="0.35">
      <c r="A5" s="2">
        <v>44714</v>
      </c>
      <c r="B5" s="1"/>
      <c r="C5" s="1">
        <v>120</v>
      </c>
      <c r="D5" s="1" t="s">
        <v>26</v>
      </c>
      <c r="E5" s="1" t="s">
        <v>26</v>
      </c>
      <c r="F5" s="20">
        <f t="shared" si="0"/>
        <v>433613</v>
      </c>
      <c r="G5" s="1"/>
      <c r="H5" s="1"/>
    </row>
    <row r="6" spans="1:8" x14ac:dyDescent="0.35">
      <c r="A6" s="2">
        <v>44714</v>
      </c>
      <c r="B6" s="1"/>
      <c r="C6" s="1">
        <v>2425</v>
      </c>
      <c r="D6" s="1" t="s">
        <v>191</v>
      </c>
      <c r="E6" s="1" t="s">
        <v>176</v>
      </c>
      <c r="F6" s="20">
        <f t="shared" si="0"/>
        <v>431188</v>
      </c>
      <c r="G6" s="1"/>
      <c r="H6" s="1"/>
    </row>
    <row r="7" spans="1:8" x14ac:dyDescent="0.35">
      <c r="A7" s="2">
        <v>44714</v>
      </c>
      <c r="B7" s="1"/>
      <c r="C7" s="1">
        <v>1413.2</v>
      </c>
      <c r="D7" s="1" t="s">
        <v>191</v>
      </c>
      <c r="E7" s="1" t="s">
        <v>176</v>
      </c>
      <c r="F7" s="20">
        <f t="shared" si="0"/>
        <v>429774.8</v>
      </c>
      <c r="G7" s="1"/>
      <c r="H7" s="1"/>
    </row>
    <row r="8" spans="1:8" x14ac:dyDescent="0.35">
      <c r="A8" s="2">
        <v>44714</v>
      </c>
      <c r="B8" s="1"/>
      <c r="C8" s="1">
        <v>1413.2</v>
      </c>
      <c r="D8" s="1" t="s">
        <v>191</v>
      </c>
      <c r="E8" s="1" t="s">
        <v>176</v>
      </c>
      <c r="F8" s="20">
        <f t="shared" si="0"/>
        <v>428361.6</v>
      </c>
      <c r="G8" s="1"/>
      <c r="H8" s="1"/>
    </row>
    <row r="9" spans="1:8" x14ac:dyDescent="0.35">
      <c r="A9" s="2">
        <v>44715</v>
      </c>
      <c r="B9" s="1">
        <v>600</v>
      </c>
      <c r="C9" s="1"/>
      <c r="D9" s="1" t="s">
        <v>192</v>
      </c>
      <c r="E9" s="1" t="s">
        <v>193</v>
      </c>
      <c r="F9" s="20">
        <f t="shared" si="0"/>
        <v>428961.6</v>
      </c>
      <c r="G9" s="1"/>
      <c r="H9" s="1"/>
    </row>
    <row r="10" spans="1:8" x14ac:dyDescent="0.35">
      <c r="A10" s="2">
        <v>44716</v>
      </c>
      <c r="B10" s="1"/>
      <c r="C10" s="1">
        <v>8652</v>
      </c>
      <c r="D10" s="1" t="s">
        <v>194</v>
      </c>
      <c r="E10" s="1" t="s">
        <v>195</v>
      </c>
      <c r="F10" s="20">
        <f t="shared" si="0"/>
        <v>420309.6</v>
      </c>
      <c r="G10" s="1"/>
      <c r="H10" s="1"/>
    </row>
    <row r="11" spans="1:8" x14ac:dyDescent="0.35">
      <c r="A11" s="2">
        <v>44716</v>
      </c>
      <c r="B11" s="1"/>
      <c r="C11" s="1">
        <v>112</v>
      </c>
      <c r="D11" s="1" t="s">
        <v>35</v>
      </c>
      <c r="E11" s="1" t="s">
        <v>35</v>
      </c>
      <c r="F11" s="20">
        <f t="shared" si="0"/>
        <v>420197.6</v>
      </c>
      <c r="G11" s="1"/>
      <c r="H11" s="1"/>
    </row>
    <row r="12" spans="1:8" x14ac:dyDescent="0.35">
      <c r="A12" s="2">
        <v>44717</v>
      </c>
      <c r="B12" s="1"/>
      <c r="C12" s="1">
        <v>890</v>
      </c>
      <c r="D12" s="1" t="s">
        <v>196</v>
      </c>
      <c r="E12" s="1" t="s">
        <v>47</v>
      </c>
      <c r="F12" s="20">
        <f t="shared" si="0"/>
        <v>419307.6</v>
      </c>
      <c r="G12" s="1"/>
      <c r="H12" s="1"/>
    </row>
    <row r="13" spans="1:8" x14ac:dyDescent="0.35">
      <c r="A13" s="2">
        <v>44717</v>
      </c>
      <c r="B13" s="1"/>
      <c r="C13" s="1">
        <v>6000</v>
      </c>
      <c r="D13" s="1" t="s">
        <v>197</v>
      </c>
      <c r="E13" s="1" t="s">
        <v>50</v>
      </c>
      <c r="F13" s="20">
        <f t="shared" si="0"/>
        <v>413307.6</v>
      </c>
      <c r="G13" s="1"/>
      <c r="H13" s="5" t="s">
        <v>198</v>
      </c>
    </row>
    <row r="14" spans="1:8" x14ac:dyDescent="0.35">
      <c r="A14" s="2">
        <v>44718</v>
      </c>
      <c r="B14" s="1"/>
      <c r="C14" s="1">
        <v>304000</v>
      </c>
      <c r="D14" s="1" t="s">
        <v>199</v>
      </c>
      <c r="E14" s="1" t="s">
        <v>200</v>
      </c>
      <c r="F14" s="20">
        <f t="shared" si="0"/>
        <v>109307.59999999998</v>
      </c>
      <c r="G14" s="1"/>
      <c r="H14" s="5" t="s">
        <v>208</v>
      </c>
    </row>
    <row r="15" spans="1:8" x14ac:dyDescent="0.35">
      <c r="A15" s="2">
        <v>44718</v>
      </c>
      <c r="B15" s="1">
        <v>15000</v>
      </c>
      <c r="C15" s="1"/>
      <c r="D15" s="1" t="s">
        <v>201</v>
      </c>
      <c r="E15" s="1" t="s">
        <v>201</v>
      </c>
      <c r="F15" s="20">
        <f t="shared" si="0"/>
        <v>124307.59999999998</v>
      </c>
      <c r="G15" s="1"/>
      <c r="H15" s="1"/>
    </row>
    <row r="16" spans="1:8" x14ac:dyDescent="0.35">
      <c r="A16" s="2">
        <v>44718</v>
      </c>
      <c r="B16" s="1"/>
      <c r="C16" s="1">
        <v>64000</v>
      </c>
      <c r="D16" s="1" t="s">
        <v>202</v>
      </c>
      <c r="E16" s="1" t="s">
        <v>200</v>
      </c>
      <c r="F16" s="20">
        <f t="shared" si="0"/>
        <v>60307.599999999977</v>
      </c>
      <c r="G16" s="1"/>
      <c r="H16" s="5" t="s">
        <v>208</v>
      </c>
    </row>
    <row r="17" spans="1:8" x14ac:dyDescent="0.35">
      <c r="A17" s="2">
        <v>44718</v>
      </c>
      <c r="B17" s="1">
        <v>11000</v>
      </c>
      <c r="C17" s="1"/>
      <c r="D17" s="1" t="s">
        <v>203</v>
      </c>
      <c r="E17" s="1" t="s">
        <v>204</v>
      </c>
      <c r="F17" s="20">
        <f t="shared" si="0"/>
        <v>71307.599999999977</v>
      </c>
      <c r="G17" s="1"/>
      <c r="H17" s="1"/>
    </row>
    <row r="18" spans="1:8" x14ac:dyDescent="0.35">
      <c r="A18" s="2">
        <v>44719</v>
      </c>
      <c r="B18" s="1"/>
      <c r="C18" s="1">
        <v>250</v>
      </c>
      <c r="D18" s="1" t="s">
        <v>205</v>
      </c>
      <c r="E18" s="1" t="s">
        <v>28</v>
      </c>
      <c r="F18" s="20">
        <f t="shared" si="0"/>
        <v>71057.599999999977</v>
      </c>
      <c r="G18" s="1"/>
      <c r="H18" s="1"/>
    </row>
    <row r="19" spans="1:8" x14ac:dyDescent="0.35">
      <c r="A19" s="2">
        <v>44719</v>
      </c>
      <c r="B19" s="1"/>
      <c r="C19" s="1">
        <v>46492</v>
      </c>
      <c r="D19" s="1" t="s">
        <v>154</v>
      </c>
      <c r="E19" s="1" t="s">
        <v>206</v>
      </c>
      <c r="F19" s="20">
        <f t="shared" si="0"/>
        <v>24565.599999999977</v>
      </c>
      <c r="G19" s="1"/>
      <c r="H19" s="1" t="s">
        <v>207</v>
      </c>
    </row>
    <row r="20" spans="1:8" x14ac:dyDescent="0.35">
      <c r="A20" s="2">
        <v>44721</v>
      </c>
      <c r="B20" s="1"/>
      <c r="C20" s="1">
        <v>11.8</v>
      </c>
      <c r="D20" s="1" t="s">
        <v>154</v>
      </c>
      <c r="E20" s="1" t="s">
        <v>209</v>
      </c>
      <c r="F20" s="20">
        <f t="shared" si="0"/>
        <v>24553.799999999977</v>
      </c>
      <c r="G20" s="1"/>
      <c r="H20" s="1"/>
    </row>
    <row r="21" spans="1:8" x14ac:dyDescent="0.35">
      <c r="A21" s="2">
        <v>44722</v>
      </c>
      <c r="B21" s="1"/>
      <c r="C21" s="1">
        <v>155</v>
      </c>
      <c r="D21" s="1" t="s">
        <v>118</v>
      </c>
      <c r="E21" s="1" t="s">
        <v>210</v>
      </c>
      <c r="F21" s="20">
        <f t="shared" si="0"/>
        <v>24398.799999999977</v>
      </c>
      <c r="G21" s="1"/>
      <c r="H21" s="1"/>
    </row>
    <row r="22" spans="1:8" x14ac:dyDescent="0.35">
      <c r="A22" s="2">
        <v>44722</v>
      </c>
      <c r="B22" s="1"/>
      <c r="C22" s="1">
        <v>189</v>
      </c>
      <c r="D22" s="1" t="s">
        <v>26</v>
      </c>
      <c r="E22" s="1" t="s">
        <v>26</v>
      </c>
      <c r="F22" s="20">
        <f t="shared" si="0"/>
        <v>24209.799999999977</v>
      </c>
      <c r="G22" s="1"/>
      <c r="H22" s="1"/>
    </row>
    <row r="23" spans="1:8" x14ac:dyDescent="0.35">
      <c r="A23" s="2">
        <v>44723</v>
      </c>
      <c r="B23" s="1"/>
      <c r="C23" s="1">
        <v>3000</v>
      </c>
      <c r="D23" s="1" t="s">
        <v>152</v>
      </c>
      <c r="E23" s="1" t="s">
        <v>50</v>
      </c>
      <c r="F23" s="20">
        <f t="shared" si="0"/>
        <v>21209.799999999977</v>
      </c>
      <c r="G23" s="1"/>
      <c r="H23" s="4"/>
    </row>
    <row r="24" spans="1:8" x14ac:dyDescent="0.35">
      <c r="A24" s="2">
        <v>44723</v>
      </c>
      <c r="B24" s="1"/>
      <c r="C24" s="1">
        <v>600</v>
      </c>
      <c r="D24" s="1" t="s">
        <v>26</v>
      </c>
      <c r="E24" s="1" t="s">
        <v>26</v>
      </c>
      <c r="F24" s="20">
        <f t="shared" si="0"/>
        <v>20609.799999999977</v>
      </c>
      <c r="G24" s="1"/>
      <c r="H24" s="1"/>
    </row>
    <row r="25" spans="1:8" x14ac:dyDescent="0.35">
      <c r="A25" s="2">
        <v>44723</v>
      </c>
      <c r="B25" s="1"/>
      <c r="C25" s="1">
        <v>510</v>
      </c>
      <c r="D25" s="1" t="s">
        <v>211</v>
      </c>
      <c r="E25" s="1" t="s">
        <v>212</v>
      </c>
      <c r="F25" s="20">
        <f t="shared" si="0"/>
        <v>20099.799999999977</v>
      </c>
      <c r="G25" s="1"/>
      <c r="H25" s="1"/>
    </row>
    <row r="26" spans="1:8" x14ac:dyDescent="0.35">
      <c r="A26" s="2">
        <v>44724</v>
      </c>
      <c r="B26" s="1"/>
      <c r="C26" s="1">
        <v>1000</v>
      </c>
      <c r="D26" s="1" t="s">
        <v>213</v>
      </c>
      <c r="E26" s="1" t="s">
        <v>214</v>
      </c>
      <c r="F26" s="20">
        <f t="shared" si="0"/>
        <v>19099.799999999977</v>
      </c>
      <c r="G26" s="1"/>
      <c r="H26" s="1"/>
    </row>
    <row r="27" spans="1:8" x14ac:dyDescent="0.35">
      <c r="A27" s="2">
        <v>44724</v>
      </c>
      <c r="B27" s="1">
        <v>2600</v>
      </c>
      <c r="C27" s="1"/>
      <c r="D27" s="1" t="s">
        <v>135</v>
      </c>
      <c r="E27" s="1" t="s">
        <v>215</v>
      </c>
      <c r="F27" s="20">
        <f t="shared" si="0"/>
        <v>21699.799999999977</v>
      </c>
      <c r="G27" s="1"/>
      <c r="H27" s="1"/>
    </row>
    <row r="28" spans="1:8" x14ac:dyDescent="0.35">
      <c r="A28" s="2">
        <v>44725</v>
      </c>
      <c r="B28" s="1"/>
      <c r="C28" s="1">
        <v>2560</v>
      </c>
      <c r="D28" s="1" t="s">
        <v>154</v>
      </c>
      <c r="E28" s="1" t="s">
        <v>216</v>
      </c>
      <c r="F28" s="20">
        <f t="shared" si="0"/>
        <v>19139.799999999977</v>
      </c>
      <c r="G28" s="1"/>
      <c r="H28" s="1"/>
    </row>
    <row r="29" spans="1:8" x14ac:dyDescent="0.35">
      <c r="A29" s="2">
        <v>44725</v>
      </c>
      <c r="B29" s="1"/>
      <c r="C29" s="1">
        <v>5000</v>
      </c>
      <c r="D29" s="1" t="s">
        <v>197</v>
      </c>
      <c r="E29" s="1" t="s">
        <v>50</v>
      </c>
      <c r="F29" s="20">
        <f t="shared" si="0"/>
        <v>14139.799999999977</v>
      </c>
      <c r="G29" s="1"/>
      <c r="H29" s="1"/>
    </row>
    <row r="30" spans="1:8" x14ac:dyDescent="0.35">
      <c r="A30" s="2">
        <v>44726</v>
      </c>
      <c r="B30" s="1"/>
      <c r="C30" s="1">
        <v>388</v>
      </c>
      <c r="D30" s="1" t="s">
        <v>118</v>
      </c>
      <c r="E30" s="1" t="s">
        <v>217</v>
      </c>
      <c r="F30" s="20">
        <f t="shared" si="0"/>
        <v>13751.799999999977</v>
      </c>
      <c r="G30" s="1"/>
      <c r="H30" s="1"/>
    </row>
    <row r="31" spans="1:8" x14ac:dyDescent="0.35">
      <c r="A31" s="2">
        <v>44726</v>
      </c>
      <c r="B31" s="1"/>
      <c r="C31" s="1">
        <v>1000</v>
      </c>
      <c r="D31" s="1" t="s">
        <v>197</v>
      </c>
      <c r="E31" s="1" t="s">
        <v>50</v>
      </c>
      <c r="F31" s="20">
        <f t="shared" si="0"/>
        <v>12751.799999999977</v>
      </c>
      <c r="G31" s="1"/>
      <c r="H31" s="1"/>
    </row>
    <row r="32" spans="1:8" x14ac:dyDescent="0.35">
      <c r="A32" s="2">
        <v>44728</v>
      </c>
      <c r="B32" s="1"/>
      <c r="C32" s="1">
        <v>599</v>
      </c>
      <c r="D32" s="1" t="s">
        <v>218</v>
      </c>
      <c r="E32" s="1" t="s">
        <v>219</v>
      </c>
      <c r="F32" s="20">
        <f t="shared" si="0"/>
        <v>12152.799999999977</v>
      </c>
      <c r="G32" s="1"/>
      <c r="H32" s="1" t="s">
        <v>220</v>
      </c>
    </row>
    <row r="33" spans="1:8" x14ac:dyDescent="0.35">
      <c r="A33" s="2">
        <v>44729</v>
      </c>
      <c r="B33" s="1"/>
      <c r="C33" s="1">
        <v>749</v>
      </c>
      <c r="D33" s="1" t="s">
        <v>218</v>
      </c>
      <c r="E33" s="1" t="s">
        <v>219</v>
      </c>
      <c r="F33" s="20">
        <f t="shared" si="0"/>
        <v>11403.799999999977</v>
      </c>
      <c r="G33" s="1"/>
      <c r="H33" s="1" t="s">
        <v>221</v>
      </c>
    </row>
    <row r="34" spans="1:8" x14ac:dyDescent="0.35">
      <c r="A34" s="2">
        <v>44730</v>
      </c>
      <c r="B34" s="1"/>
      <c r="C34" s="1">
        <v>110</v>
      </c>
      <c r="D34" s="1" t="s">
        <v>26</v>
      </c>
      <c r="E34" s="1" t="s">
        <v>26</v>
      </c>
      <c r="F34" s="20">
        <f t="shared" si="0"/>
        <v>11293.799999999977</v>
      </c>
      <c r="G34" s="1"/>
      <c r="H34" s="1"/>
    </row>
    <row r="35" spans="1:8" x14ac:dyDescent="0.35">
      <c r="A35" s="2">
        <v>44730</v>
      </c>
      <c r="B35" s="1"/>
      <c r="C35" s="1">
        <v>300</v>
      </c>
      <c r="D35" s="1" t="s">
        <v>14</v>
      </c>
      <c r="E35" s="1" t="s">
        <v>143</v>
      </c>
      <c r="F35" s="20">
        <f t="shared" si="0"/>
        <v>10993.799999999977</v>
      </c>
      <c r="G35" s="1"/>
      <c r="H35" s="1"/>
    </row>
    <row r="36" spans="1:8" x14ac:dyDescent="0.35">
      <c r="A36" s="2">
        <v>44730</v>
      </c>
      <c r="B36" s="1"/>
      <c r="C36" s="1">
        <v>654</v>
      </c>
      <c r="D36" s="1" t="s">
        <v>26</v>
      </c>
      <c r="E36" s="1" t="s">
        <v>26</v>
      </c>
      <c r="F36" s="20">
        <f t="shared" si="0"/>
        <v>10339.799999999977</v>
      </c>
      <c r="G36" s="1"/>
      <c r="H36" s="1"/>
    </row>
    <row r="37" spans="1:8" x14ac:dyDescent="0.35">
      <c r="A37" s="2">
        <v>44735</v>
      </c>
      <c r="B37" s="1"/>
      <c r="C37" s="1">
        <v>273.74</v>
      </c>
      <c r="D37" s="1" t="s">
        <v>26</v>
      </c>
      <c r="E37" s="1" t="s">
        <v>26</v>
      </c>
      <c r="F37" s="20">
        <f t="shared" si="0"/>
        <v>10066.059999999978</v>
      </c>
      <c r="G37" s="1"/>
      <c r="H37" s="1"/>
    </row>
    <row r="38" spans="1:8" x14ac:dyDescent="0.35">
      <c r="A38" s="2">
        <v>44735</v>
      </c>
      <c r="B38" s="1">
        <v>198.74</v>
      </c>
      <c r="C38" s="1"/>
      <c r="D38" s="1" t="s">
        <v>222</v>
      </c>
      <c r="E38" s="1" t="s">
        <v>223</v>
      </c>
      <c r="F38" s="20">
        <f t="shared" si="0"/>
        <v>10264.799999999977</v>
      </c>
      <c r="G38" s="1"/>
      <c r="H38" s="1"/>
    </row>
    <row r="39" spans="1:8" x14ac:dyDescent="0.35">
      <c r="A39" s="2">
        <v>44735</v>
      </c>
      <c r="B39" s="1">
        <v>5000</v>
      </c>
      <c r="C39" s="1"/>
      <c r="D39" s="1" t="s">
        <v>115</v>
      </c>
      <c r="E39" s="1" t="s">
        <v>182</v>
      </c>
      <c r="F39" s="20">
        <f t="shared" si="0"/>
        <v>15264.799999999977</v>
      </c>
      <c r="G39" s="1"/>
      <c r="H39" s="1" t="s">
        <v>224</v>
      </c>
    </row>
    <row r="40" spans="1:8" x14ac:dyDescent="0.35">
      <c r="A40" s="2">
        <v>44736</v>
      </c>
      <c r="B40" s="1"/>
      <c r="C40" s="1">
        <v>127.55</v>
      </c>
      <c r="D40" s="1" t="s">
        <v>26</v>
      </c>
      <c r="E40" s="1" t="s">
        <v>26</v>
      </c>
      <c r="F40" s="20">
        <f t="shared" si="0"/>
        <v>15137.249999999978</v>
      </c>
      <c r="G40" s="1"/>
      <c r="H40" s="1"/>
    </row>
    <row r="41" spans="1:8" x14ac:dyDescent="0.35">
      <c r="A41" s="2">
        <v>44737</v>
      </c>
      <c r="B41" s="1"/>
      <c r="C41" s="1">
        <v>5000</v>
      </c>
      <c r="D41" s="1" t="s">
        <v>203</v>
      </c>
      <c r="E41" s="1" t="s">
        <v>225</v>
      </c>
      <c r="F41" s="20">
        <f t="shared" si="0"/>
        <v>10137.249999999978</v>
      </c>
      <c r="G41" s="1"/>
      <c r="H41" s="1" t="s">
        <v>226</v>
      </c>
    </row>
    <row r="42" spans="1:8" x14ac:dyDescent="0.35">
      <c r="A42" s="2">
        <v>44739</v>
      </c>
      <c r="B42" s="1"/>
      <c r="C42" s="1">
        <v>140</v>
      </c>
      <c r="D42" s="1" t="s">
        <v>227</v>
      </c>
      <c r="E42" s="1" t="s">
        <v>143</v>
      </c>
      <c r="F42" s="20">
        <f t="shared" si="0"/>
        <v>9997.2499999999782</v>
      </c>
      <c r="G42" s="1"/>
      <c r="H42" s="1"/>
    </row>
    <row r="43" spans="1:8" x14ac:dyDescent="0.35">
      <c r="A43" s="2">
        <v>44739</v>
      </c>
      <c r="B43" s="1"/>
      <c r="C43" s="1">
        <v>150</v>
      </c>
      <c r="D43" s="1" t="s">
        <v>228</v>
      </c>
      <c r="E43" s="1" t="s">
        <v>100</v>
      </c>
      <c r="F43" s="20">
        <f t="shared" si="0"/>
        <v>9847.2499999999782</v>
      </c>
      <c r="G43" s="1"/>
      <c r="H43" s="1"/>
    </row>
    <row r="44" spans="1:8" x14ac:dyDescent="0.35">
      <c r="A44" s="2">
        <v>44742</v>
      </c>
      <c r="B44" s="1">
        <v>83730</v>
      </c>
      <c r="C44" s="1"/>
      <c r="D44" s="1" t="s">
        <v>183</v>
      </c>
      <c r="E44" s="1" t="s">
        <v>229</v>
      </c>
      <c r="F44" s="20">
        <f t="shared" si="0"/>
        <v>93577.249999999971</v>
      </c>
      <c r="G44" s="1"/>
      <c r="H44" s="1"/>
    </row>
    <row r="45" spans="1:8" x14ac:dyDescent="0.35">
      <c r="A45" s="2">
        <v>44742</v>
      </c>
      <c r="B45" s="1"/>
      <c r="C45" s="1">
        <v>21000</v>
      </c>
      <c r="D45" s="1" t="s">
        <v>135</v>
      </c>
      <c r="E45" s="1" t="s">
        <v>136</v>
      </c>
      <c r="F45" s="20">
        <f t="shared" si="0"/>
        <v>72577.249999999971</v>
      </c>
      <c r="G45" s="1"/>
      <c r="H45" s="1"/>
    </row>
    <row r="46" spans="1:8" x14ac:dyDescent="0.35">
      <c r="A46" s="2">
        <v>44742</v>
      </c>
      <c r="B46" s="1"/>
      <c r="C46" s="1">
        <v>2500</v>
      </c>
      <c r="D46" s="1" t="s">
        <v>230</v>
      </c>
      <c r="E46" s="1" t="s">
        <v>83</v>
      </c>
      <c r="F46" s="20">
        <f t="shared" si="0"/>
        <v>67577.249999999971</v>
      </c>
      <c r="G46" s="1">
        <v>2500</v>
      </c>
      <c r="H46" s="1" t="s">
        <v>83</v>
      </c>
    </row>
    <row r="47" spans="1:8" x14ac:dyDescent="0.35">
      <c r="A47" s="2">
        <v>44742</v>
      </c>
      <c r="B47" s="1"/>
      <c r="C47" s="11">
        <v>1000</v>
      </c>
      <c r="D47" s="11" t="s">
        <v>231</v>
      </c>
      <c r="E47" s="11" t="s">
        <v>231</v>
      </c>
      <c r="F47" s="20">
        <f t="shared" si="0"/>
        <v>66577.249999999971</v>
      </c>
      <c r="G47" s="1"/>
      <c r="H47" s="1"/>
    </row>
    <row r="50" spans="1:7" x14ac:dyDescent="0.35">
      <c r="F50" s="17" t="s">
        <v>83</v>
      </c>
      <c r="G50" s="16">
        <v>2500</v>
      </c>
    </row>
    <row r="51" spans="1:7" x14ac:dyDescent="0.35">
      <c r="A51" s="1" t="s">
        <v>80</v>
      </c>
      <c r="B51" s="1"/>
      <c r="C51" s="1">
        <f>120+189+600+110+654+273.74+127.55</f>
        <v>2074.29</v>
      </c>
      <c r="F51" s="17" t="s">
        <v>89</v>
      </c>
      <c r="G51" s="16">
        <v>28500</v>
      </c>
    </row>
    <row r="52" spans="1:7" x14ac:dyDescent="0.35">
      <c r="A52" s="1" t="s">
        <v>81</v>
      </c>
      <c r="B52" s="1"/>
      <c r="C52" s="1">
        <f>500+300+140</f>
        <v>940</v>
      </c>
      <c r="F52" s="17" t="s">
        <v>92</v>
      </c>
      <c r="G52" s="16">
        <v>6500</v>
      </c>
    </row>
    <row r="53" spans="1:7" x14ac:dyDescent="0.35">
      <c r="A53" s="1" t="s">
        <v>82</v>
      </c>
      <c r="B53" s="1"/>
      <c r="C53" s="26" t="s">
        <v>137</v>
      </c>
      <c r="F53" s="17" t="s">
        <v>186</v>
      </c>
      <c r="G53" s="16">
        <v>63400</v>
      </c>
    </row>
    <row r="54" spans="1:7" x14ac:dyDescent="0.35">
      <c r="A54" s="1" t="s">
        <v>84</v>
      </c>
      <c r="B54" s="1"/>
      <c r="C54" s="26">
        <f>2560+890</f>
        <v>3450</v>
      </c>
      <c r="F54" s="29" t="s">
        <v>140</v>
      </c>
      <c r="G54" s="39">
        <f>66577.25-6500-63400</f>
        <v>-3322.75</v>
      </c>
    </row>
    <row r="55" spans="1:7" x14ac:dyDescent="0.35">
      <c r="A55" s="1" t="s">
        <v>85</v>
      </c>
      <c r="B55" s="1"/>
      <c r="C55" s="4"/>
    </row>
    <row r="56" spans="1:7" x14ac:dyDescent="0.35">
      <c r="A56" s="1" t="s">
        <v>87</v>
      </c>
      <c r="B56" s="1"/>
      <c r="C56" s="1">
        <v>112</v>
      </c>
    </row>
    <row r="57" spans="1:7" x14ac:dyDescent="0.35">
      <c r="A57" s="11" t="s">
        <v>138</v>
      </c>
      <c r="B57" s="1"/>
      <c r="C57" s="1">
        <f>2425+1413.2+1413.2</f>
        <v>5251.4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D420-F517-4AC5-9D67-263FBEB7A53B}">
  <dimension ref="A1:H46"/>
  <sheetViews>
    <sheetView topLeftCell="A29" workbookViewId="0">
      <selection activeCell="G44" sqref="G44"/>
    </sheetView>
  </sheetViews>
  <sheetFormatPr defaultRowHeight="14.5" x14ac:dyDescent="0.35"/>
  <cols>
    <col min="1" max="1" width="10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2.26953125" bestFit="1" customWidth="1"/>
    <col min="6" max="6" width="23.7265625" bestFit="1" customWidth="1"/>
    <col min="7" max="7" width="22.26953125" bestFit="1" customWidth="1"/>
    <col min="8" max="8" width="24.363281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31">
        <v>63400</v>
      </c>
      <c r="G2" s="1"/>
      <c r="H2" s="1"/>
    </row>
    <row r="3" spans="1:8" x14ac:dyDescent="0.35">
      <c r="A3" s="2">
        <v>44743</v>
      </c>
      <c r="B3" s="1">
        <v>2188</v>
      </c>
      <c r="C3" s="1"/>
      <c r="D3" s="1" t="s">
        <v>232</v>
      </c>
      <c r="E3" s="1" t="s">
        <v>233</v>
      </c>
      <c r="F3" s="20">
        <f>F2+B3-C3-G3</f>
        <v>65588</v>
      </c>
      <c r="G3" s="1"/>
      <c r="H3" s="1"/>
    </row>
    <row r="4" spans="1:8" x14ac:dyDescent="0.35">
      <c r="A4" s="2">
        <v>44744</v>
      </c>
      <c r="B4" s="1"/>
      <c r="C4" s="1">
        <v>500</v>
      </c>
      <c r="D4" s="1" t="s">
        <v>231</v>
      </c>
      <c r="E4" s="1" t="s">
        <v>234</v>
      </c>
      <c r="F4" s="20">
        <f t="shared" ref="F4:F36" si="0">F3+B4-C4-G4</f>
        <v>65088</v>
      </c>
      <c r="G4" s="1"/>
      <c r="H4" s="1"/>
    </row>
    <row r="5" spans="1:8" x14ac:dyDescent="0.35">
      <c r="A5" s="2">
        <v>44744</v>
      </c>
      <c r="B5" s="1"/>
      <c r="C5" s="1">
        <v>500</v>
      </c>
      <c r="D5" s="1" t="s">
        <v>74</v>
      </c>
      <c r="E5" s="1" t="s">
        <v>143</v>
      </c>
      <c r="F5" s="20">
        <f t="shared" si="0"/>
        <v>64588</v>
      </c>
      <c r="G5" s="1"/>
      <c r="H5" s="1"/>
    </row>
    <row r="6" spans="1:8" x14ac:dyDescent="0.35">
      <c r="A6" s="2">
        <v>44747</v>
      </c>
      <c r="B6" s="1"/>
      <c r="C6" s="1">
        <v>890</v>
      </c>
      <c r="D6" s="1" t="s">
        <v>47</v>
      </c>
      <c r="E6" s="1" t="s">
        <v>235</v>
      </c>
      <c r="F6" s="20">
        <f t="shared" si="0"/>
        <v>63698</v>
      </c>
      <c r="G6" s="1"/>
      <c r="H6" s="1"/>
    </row>
    <row r="7" spans="1:8" x14ac:dyDescent="0.35">
      <c r="A7" s="2">
        <v>44747</v>
      </c>
      <c r="B7" s="1"/>
      <c r="C7" s="1">
        <v>250</v>
      </c>
      <c r="D7" s="1" t="s">
        <v>205</v>
      </c>
      <c r="E7" s="1" t="s">
        <v>28</v>
      </c>
      <c r="F7" s="20">
        <f t="shared" si="0"/>
        <v>63448</v>
      </c>
      <c r="G7" s="1"/>
      <c r="H7" s="1"/>
    </row>
    <row r="8" spans="1:8" x14ac:dyDescent="0.35">
      <c r="A8" s="2">
        <v>44748</v>
      </c>
      <c r="B8" s="1">
        <v>10000</v>
      </c>
      <c r="C8" s="1"/>
      <c r="D8" s="1" t="s">
        <v>236</v>
      </c>
      <c r="E8" s="1" t="s">
        <v>237</v>
      </c>
      <c r="F8" s="20">
        <f t="shared" si="0"/>
        <v>73448</v>
      </c>
      <c r="G8" s="1"/>
      <c r="H8" s="1"/>
    </row>
    <row r="9" spans="1:8" x14ac:dyDescent="0.35">
      <c r="A9" s="2">
        <v>44748</v>
      </c>
      <c r="B9" s="1"/>
      <c r="C9" s="1">
        <v>10000</v>
      </c>
      <c r="D9" s="1" t="s">
        <v>238</v>
      </c>
      <c r="E9" s="1" t="s">
        <v>239</v>
      </c>
      <c r="F9" s="20">
        <f t="shared" si="0"/>
        <v>63448</v>
      </c>
      <c r="G9" s="1"/>
      <c r="H9" s="1"/>
    </row>
    <row r="10" spans="1:8" x14ac:dyDescent="0.35">
      <c r="A10" s="2">
        <v>44748</v>
      </c>
      <c r="B10" s="1">
        <v>500</v>
      </c>
      <c r="C10" s="1"/>
      <c r="D10" s="1" t="s">
        <v>242</v>
      </c>
      <c r="E10" s="1" t="s">
        <v>243</v>
      </c>
      <c r="F10" s="20">
        <f t="shared" si="0"/>
        <v>63948</v>
      </c>
      <c r="G10" s="1"/>
      <c r="H10" s="1"/>
    </row>
    <row r="11" spans="1:8" x14ac:dyDescent="0.35">
      <c r="A11" s="2">
        <v>44749</v>
      </c>
      <c r="B11" s="1"/>
      <c r="C11" s="1">
        <v>500</v>
      </c>
      <c r="D11" s="1" t="s">
        <v>19</v>
      </c>
      <c r="E11" s="1" t="s">
        <v>50</v>
      </c>
      <c r="F11" s="20">
        <f t="shared" si="0"/>
        <v>63448</v>
      </c>
      <c r="G11" s="1"/>
      <c r="H11" s="1" t="s">
        <v>240</v>
      </c>
    </row>
    <row r="12" spans="1:8" x14ac:dyDescent="0.35">
      <c r="A12" s="2">
        <v>44749</v>
      </c>
      <c r="B12" s="1"/>
      <c r="C12" s="1">
        <v>46492</v>
      </c>
      <c r="D12" s="1" t="s">
        <v>232</v>
      </c>
      <c r="E12" s="1" t="s">
        <v>241</v>
      </c>
      <c r="F12" s="20">
        <f t="shared" si="0"/>
        <v>16956</v>
      </c>
      <c r="G12" s="1"/>
      <c r="H12" s="1"/>
    </row>
    <row r="13" spans="1:8" x14ac:dyDescent="0.35">
      <c r="A13" s="2">
        <v>44749</v>
      </c>
      <c r="B13" s="1"/>
      <c r="C13" s="1">
        <v>502.36</v>
      </c>
      <c r="D13" s="1" t="s">
        <v>242</v>
      </c>
      <c r="E13" s="1" t="s">
        <v>244</v>
      </c>
      <c r="F13" s="20">
        <f t="shared" si="0"/>
        <v>16453.64</v>
      </c>
      <c r="G13" s="1"/>
      <c r="H13" s="1" t="s">
        <v>244</v>
      </c>
    </row>
    <row r="14" spans="1:8" x14ac:dyDescent="0.35">
      <c r="A14" s="2">
        <v>44750</v>
      </c>
      <c r="B14" s="1"/>
      <c r="C14" s="1">
        <v>45</v>
      </c>
      <c r="D14" s="1" t="s">
        <v>26</v>
      </c>
      <c r="E14" s="1" t="s">
        <v>26</v>
      </c>
      <c r="F14" s="20">
        <f t="shared" si="0"/>
        <v>16408.64</v>
      </c>
      <c r="G14" s="1"/>
      <c r="H14" s="1"/>
    </row>
    <row r="15" spans="1:8" x14ac:dyDescent="0.35">
      <c r="A15" s="2">
        <v>44750</v>
      </c>
      <c r="B15" s="1"/>
      <c r="C15" s="1">
        <v>413</v>
      </c>
      <c r="D15" s="1"/>
      <c r="E15" s="1"/>
      <c r="F15" s="20">
        <f t="shared" si="0"/>
        <v>15995.64</v>
      </c>
      <c r="G15" s="1"/>
      <c r="H15" s="1" t="s">
        <v>244</v>
      </c>
    </row>
    <row r="16" spans="1:8" x14ac:dyDescent="0.35">
      <c r="A16" s="2">
        <v>44750</v>
      </c>
      <c r="B16" s="1"/>
      <c r="C16" s="1">
        <v>11.8</v>
      </c>
      <c r="D16" s="1"/>
      <c r="E16" s="1"/>
      <c r="F16" s="20">
        <f t="shared" si="0"/>
        <v>15983.84</v>
      </c>
      <c r="G16" s="1"/>
      <c r="H16" s="1" t="s">
        <v>244</v>
      </c>
    </row>
    <row r="17" spans="1:8" x14ac:dyDescent="0.35">
      <c r="A17" s="2">
        <v>44750</v>
      </c>
      <c r="B17" s="1"/>
      <c r="C17" s="1">
        <v>240</v>
      </c>
      <c r="D17" s="1" t="s">
        <v>26</v>
      </c>
      <c r="E17" s="1" t="s">
        <v>26</v>
      </c>
      <c r="F17" s="20">
        <f t="shared" si="0"/>
        <v>15743.84</v>
      </c>
      <c r="G17" s="1"/>
      <c r="H17" s="1"/>
    </row>
    <row r="18" spans="1:8" x14ac:dyDescent="0.35">
      <c r="A18" s="2">
        <v>44754</v>
      </c>
      <c r="B18" s="1"/>
      <c r="C18" s="1">
        <v>155</v>
      </c>
      <c r="D18" s="1" t="s">
        <v>245</v>
      </c>
      <c r="E18" s="1" t="s">
        <v>153</v>
      </c>
      <c r="F18" s="20">
        <f t="shared" si="0"/>
        <v>15588.84</v>
      </c>
      <c r="G18" s="1"/>
      <c r="H18" s="1"/>
    </row>
    <row r="19" spans="1:8" ht="58" x14ac:dyDescent="0.35">
      <c r="A19" s="2">
        <v>44756</v>
      </c>
      <c r="B19" s="1"/>
      <c r="C19" s="1">
        <v>5000</v>
      </c>
      <c r="D19" s="1" t="s">
        <v>120</v>
      </c>
      <c r="E19" s="1" t="s">
        <v>50</v>
      </c>
      <c r="F19" s="20">
        <f t="shared" si="0"/>
        <v>10588.84</v>
      </c>
      <c r="G19" s="1"/>
      <c r="H19" s="33" t="s">
        <v>246</v>
      </c>
    </row>
    <row r="20" spans="1:8" x14ac:dyDescent="0.35">
      <c r="A20" s="2">
        <v>44757</v>
      </c>
      <c r="B20" s="1"/>
      <c r="C20" s="1">
        <v>60</v>
      </c>
      <c r="D20" s="1" t="s">
        <v>26</v>
      </c>
      <c r="E20" s="1" t="s">
        <v>26</v>
      </c>
      <c r="F20" s="20">
        <f t="shared" si="0"/>
        <v>10528.84</v>
      </c>
      <c r="G20" s="1"/>
      <c r="H20" s="1"/>
    </row>
    <row r="21" spans="1:8" x14ac:dyDescent="0.35">
      <c r="A21" s="2">
        <v>44757</v>
      </c>
      <c r="B21" s="1"/>
      <c r="C21" s="1">
        <v>179</v>
      </c>
      <c r="D21" s="1" t="s">
        <v>245</v>
      </c>
      <c r="E21" s="1" t="s">
        <v>247</v>
      </c>
      <c r="F21" s="20">
        <f t="shared" si="0"/>
        <v>10349.84</v>
      </c>
      <c r="G21" s="1"/>
      <c r="H21" s="1"/>
    </row>
    <row r="22" spans="1:8" x14ac:dyDescent="0.35">
      <c r="A22" s="2">
        <v>44757</v>
      </c>
      <c r="B22" s="1"/>
      <c r="C22" s="1">
        <v>389</v>
      </c>
      <c r="D22" s="1" t="s">
        <v>245</v>
      </c>
      <c r="E22" s="1" t="s">
        <v>247</v>
      </c>
      <c r="F22" s="20">
        <f t="shared" si="0"/>
        <v>9960.84</v>
      </c>
      <c r="G22" s="1"/>
      <c r="H22" s="1"/>
    </row>
    <row r="23" spans="1:8" x14ac:dyDescent="0.35">
      <c r="A23" s="2">
        <v>44758</v>
      </c>
      <c r="B23" s="1"/>
      <c r="C23" s="1">
        <v>140</v>
      </c>
      <c r="D23" s="1" t="s">
        <v>26</v>
      </c>
      <c r="E23" s="1" t="s">
        <v>26</v>
      </c>
      <c r="F23" s="20">
        <f t="shared" si="0"/>
        <v>9820.84</v>
      </c>
      <c r="G23" s="1"/>
      <c r="H23" s="1"/>
    </row>
    <row r="24" spans="1:8" x14ac:dyDescent="0.35">
      <c r="A24" s="2">
        <v>44760</v>
      </c>
      <c r="B24" s="1">
        <v>4000</v>
      </c>
      <c r="C24" s="1"/>
      <c r="D24" s="1" t="s">
        <v>135</v>
      </c>
      <c r="E24" s="1" t="s">
        <v>27</v>
      </c>
      <c r="F24" s="20">
        <f t="shared" si="0"/>
        <v>13820.84</v>
      </c>
      <c r="G24" s="1"/>
      <c r="H24" s="1"/>
    </row>
    <row r="25" spans="1:8" x14ac:dyDescent="0.35">
      <c r="A25" s="2">
        <v>44761</v>
      </c>
      <c r="B25" s="1"/>
      <c r="C25" s="1">
        <v>200</v>
      </c>
      <c r="D25" s="1" t="s">
        <v>26</v>
      </c>
      <c r="E25" s="1" t="s">
        <v>26</v>
      </c>
      <c r="F25" s="20">
        <f t="shared" si="0"/>
        <v>13620.84</v>
      </c>
      <c r="G25" s="1"/>
      <c r="H25" s="1"/>
    </row>
    <row r="26" spans="1:8" x14ac:dyDescent="0.35">
      <c r="A26" s="2">
        <v>44765</v>
      </c>
      <c r="B26" s="1"/>
      <c r="C26" s="1">
        <v>89</v>
      </c>
      <c r="D26" s="1" t="s">
        <v>248</v>
      </c>
      <c r="E26" s="1" t="s">
        <v>249</v>
      </c>
      <c r="F26" s="20">
        <f t="shared" si="0"/>
        <v>13531.84</v>
      </c>
      <c r="G26" s="1"/>
      <c r="H26" s="1"/>
    </row>
    <row r="27" spans="1:8" x14ac:dyDescent="0.35">
      <c r="A27" s="2">
        <v>44766</v>
      </c>
      <c r="B27" s="1"/>
      <c r="C27" s="1">
        <v>30</v>
      </c>
      <c r="D27" s="1" t="s">
        <v>250</v>
      </c>
      <c r="E27" s="1" t="s">
        <v>143</v>
      </c>
      <c r="F27" s="20">
        <f t="shared" si="0"/>
        <v>13501.84</v>
      </c>
      <c r="G27" s="1"/>
      <c r="H27" s="1"/>
    </row>
    <row r="28" spans="1:8" x14ac:dyDescent="0.35">
      <c r="A28" s="2">
        <v>44767</v>
      </c>
      <c r="B28" s="1"/>
      <c r="C28" s="1">
        <v>530</v>
      </c>
      <c r="D28" s="1" t="s">
        <v>251</v>
      </c>
      <c r="E28" s="1" t="s">
        <v>252</v>
      </c>
      <c r="F28" s="20">
        <f t="shared" si="0"/>
        <v>12971.84</v>
      </c>
      <c r="G28" s="1"/>
      <c r="H28" s="1"/>
    </row>
    <row r="29" spans="1:8" x14ac:dyDescent="0.35">
      <c r="A29" s="2">
        <v>44769</v>
      </c>
      <c r="B29" s="1"/>
      <c r="C29" s="1">
        <v>17.7</v>
      </c>
      <c r="D29" s="1" t="s">
        <v>253</v>
      </c>
      <c r="E29" s="1" t="s">
        <v>253</v>
      </c>
      <c r="F29" s="20">
        <f t="shared" si="0"/>
        <v>12954.14</v>
      </c>
      <c r="G29" s="1"/>
      <c r="H29" s="1"/>
    </row>
    <row r="30" spans="1:8" x14ac:dyDescent="0.35">
      <c r="A30" s="2">
        <v>44771</v>
      </c>
      <c r="B30" s="1">
        <v>3200</v>
      </c>
      <c r="C30" s="1"/>
      <c r="D30" s="1" t="s">
        <v>197</v>
      </c>
      <c r="E30" s="1" t="s">
        <v>27</v>
      </c>
      <c r="F30" s="20">
        <f t="shared" si="0"/>
        <v>16154.14</v>
      </c>
      <c r="G30" s="1"/>
      <c r="H30" s="1" t="s">
        <v>254</v>
      </c>
    </row>
    <row r="31" spans="1:8" x14ac:dyDescent="0.35">
      <c r="A31" s="2">
        <v>44771</v>
      </c>
      <c r="B31" s="1"/>
      <c r="C31" s="1">
        <v>109</v>
      </c>
      <c r="D31" s="1" t="s">
        <v>245</v>
      </c>
      <c r="E31" s="1" t="s">
        <v>255</v>
      </c>
      <c r="F31" s="20">
        <f t="shared" si="0"/>
        <v>16045.14</v>
      </c>
      <c r="G31" s="1"/>
      <c r="H31" s="1"/>
    </row>
    <row r="32" spans="1:8" x14ac:dyDescent="0.35">
      <c r="A32" s="2">
        <v>44771</v>
      </c>
      <c r="B32" s="1"/>
      <c r="C32" s="1">
        <v>20</v>
      </c>
      <c r="D32" s="1" t="s">
        <v>245</v>
      </c>
      <c r="E32" s="1" t="s">
        <v>255</v>
      </c>
      <c r="F32" s="20">
        <f t="shared" si="0"/>
        <v>16025.14</v>
      </c>
      <c r="G32" s="1"/>
      <c r="H32" s="1"/>
    </row>
    <row r="33" spans="1:8" x14ac:dyDescent="0.35">
      <c r="A33" s="2">
        <v>44771</v>
      </c>
      <c r="B33" s="1">
        <v>83730</v>
      </c>
      <c r="C33" s="1"/>
      <c r="D33" s="1" t="s">
        <v>183</v>
      </c>
      <c r="E33" s="1" t="s">
        <v>256</v>
      </c>
      <c r="F33" s="20">
        <f t="shared" si="0"/>
        <v>99755.14</v>
      </c>
      <c r="G33" s="1"/>
      <c r="H33" s="1"/>
    </row>
    <row r="34" spans="1:8" x14ac:dyDescent="0.35">
      <c r="A34" s="2">
        <v>44771</v>
      </c>
      <c r="B34" s="1"/>
      <c r="C34" s="1">
        <v>21000</v>
      </c>
      <c r="D34" s="1" t="s">
        <v>135</v>
      </c>
      <c r="E34" s="1" t="s">
        <v>136</v>
      </c>
      <c r="F34" s="20">
        <f t="shared" si="0"/>
        <v>78755.14</v>
      </c>
      <c r="G34" s="1"/>
      <c r="H34" s="1"/>
    </row>
    <row r="35" spans="1:8" x14ac:dyDescent="0.35">
      <c r="A35" s="2">
        <v>44773</v>
      </c>
      <c r="B35" s="1"/>
      <c r="C35" s="1">
        <v>1000</v>
      </c>
      <c r="D35" s="1" t="s">
        <v>251</v>
      </c>
      <c r="E35" s="1" t="s">
        <v>252</v>
      </c>
      <c r="F35" s="20">
        <f t="shared" si="0"/>
        <v>77755.14</v>
      </c>
      <c r="G35" s="1"/>
      <c r="H35" s="1"/>
    </row>
    <row r="36" spans="1:8" x14ac:dyDescent="0.35">
      <c r="A36" s="2">
        <v>44773</v>
      </c>
      <c r="B36" s="1"/>
      <c r="C36" s="1">
        <v>3000</v>
      </c>
      <c r="D36" s="1" t="s">
        <v>238</v>
      </c>
      <c r="E36" s="1" t="s">
        <v>239</v>
      </c>
      <c r="F36" s="20">
        <f t="shared" si="0"/>
        <v>71755.14</v>
      </c>
      <c r="G36" s="1">
        <v>3000</v>
      </c>
      <c r="H36" s="1"/>
    </row>
    <row r="37" spans="1:8" x14ac:dyDescent="0.35">
      <c r="A37" s="1"/>
      <c r="B37" s="1"/>
      <c r="C37" s="1"/>
      <c r="D37" s="1"/>
      <c r="E37" s="1"/>
      <c r="F37" s="1"/>
      <c r="G37" s="1"/>
      <c r="H37" s="1"/>
    </row>
    <row r="40" spans="1:8" x14ac:dyDescent="0.35">
      <c r="A40" s="1" t="s">
        <v>80</v>
      </c>
      <c r="B40" s="1"/>
      <c r="C40" s="1">
        <f>685+220+670</f>
        <v>1575</v>
      </c>
      <c r="F40" s="17" t="s">
        <v>83</v>
      </c>
      <c r="G40" s="16">
        <v>3000</v>
      </c>
    </row>
    <row r="41" spans="1:8" x14ac:dyDescent="0.35">
      <c r="A41" s="1" t="s">
        <v>81</v>
      </c>
      <c r="B41" s="1"/>
      <c r="C41" s="1">
        <f>500+500+500</f>
        <v>1500</v>
      </c>
      <c r="F41" s="17" t="s">
        <v>89</v>
      </c>
      <c r="G41" s="16">
        <v>35000</v>
      </c>
    </row>
    <row r="42" spans="1:8" x14ac:dyDescent="0.35">
      <c r="A42" s="1" t="s">
        <v>82</v>
      </c>
      <c r="B42" s="1"/>
      <c r="C42" s="26">
        <v>30</v>
      </c>
      <c r="F42" s="17" t="s">
        <v>92</v>
      </c>
      <c r="G42" s="16">
        <v>6500</v>
      </c>
    </row>
    <row r="43" spans="1:8" x14ac:dyDescent="0.35">
      <c r="A43" s="1" t="s">
        <v>84</v>
      </c>
      <c r="B43" s="1"/>
      <c r="C43" s="26">
        <v>890</v>
      </c>
      <c r="F43" s="17" t="s">
        <v>186</v>
      </c>
      <c r="G43" s="16">
        <v>68255.72</v>
      </c>
    </row>
    <row r="44" spans="1:8" x14ac:dyDescent="0.35">
      <c r="A44" s="1" t="s">
        <v>85</v>
      </c>
      <c r="B44" s="1"/>
      <c r="C44" s="4"/>
      <c r="F44" s="29" t="s">
        <v>140</v>
      </c>
      <c r="G44" s="39">
        <f>71755.15-6500-68255.72</f>
        <v>-3000.570000000007</v>
      </c>
    </row>
    <row r="45" spans="1:8" x14ac:dyDescent="0.35">
      <c r="A45" s="1" t="s">
        <v>87</v>
      </c>
      <c r="B45" s="1"/>
      <c r="C45" s="1">
        <v>112</v>
      </c>
    </row>
    <row r="46" spans="1:8" x14ac:dyDescent="0.35">
      <c r="A46" s="11" t="s">
        <v>138</v>
      </c>
      <c r="B46" s="1"/>
      <c r="C46" s="1">
        <v>1530</v>
      </c>
    </row>
  </sheetData>
  <autoFilter ref="A1:H46" xr:uid="{3EE3D420-F517-4AC5-9D67-263FBEB7A53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66BE-6913-4581-8CE1-3F59061A3B74}">
  <dimension ref="A1:H43"/>
  <sheetViews>
    <sheetView topLeftCell="A11" workbookViewId="0">
      <selection activeCell="D21" sqref="D21"/>
    </sheetView>
  </sheetViews>
  <sheetFormatPr defaultRowHeight="14.5" x14ac:dyDescent="0.35"/>
  <cols>
    <col min="1" max="1" width="10.089843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17.6328125" bestFit="1" customWidth="1"/>
    <col min="6" max="6" width="23.7265625" bestFit="1" customWidth="1"/>
    <col min="7" max="7" width="22.26953125" bestFit="1" customWidth="1"/>
    <col min="8" max="8" width="15.363281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1">
        <v>68255.72</v>
      </c>
      <c r="G2" s="1"/>
      <c r="H2" s="1"/>
    </row>
    <row r="3" spans="1:8" x14ac:dyDescent="0.35">
      <c r="A3" s="2">
        <v>44775</v>
      </c>
      <c r="B3" s="1"/>
      <c r="C3" s="1">
        <v>300</v>
      </c>
      <c r="D3" s="1" t="s">
        <v>257</v>
      </c>
      <c r="E3" s="1" t="s">
        <v>280</v>
      </c>
      <c r="F3" s="1">
        <f>F2+B3-C3-G3</f>
        <v>67955.72</v>
      </c>
      <c r="G3" s="1"/>
      <c r="H3" s="1"/>
    </row>
    <row r="4" spans="1:8" x14ac:dyDescent="0.35">
      <c r="A4" s="2">
        <v>44777</v>
      </c>
      <c r="B4" s="1"/>
      <c r="C4" s="1">
        <v>800</v>
      </c>
      <c r="D4" s="1" t="s">
        <v>258</v>
      </c>
      <c r="E4" s="1" t="s">
        <v>280</v>
      </c>
      <c r="F4" s="1">
        <f t="shared" ref="F4:F35" si="0">F3+B4-C4-G4</f>
        <v>67155.72</v>
      </c>
      <c r="G4" s="1"/>
      <c r="H4" s="1"/>
    </row>
    <row r="5" spans="1:8" x14ac:dyDescent="0.35">
      <c r="A5" s="2">
        <v>44778</v>
      </c>
      <c r="B5" s="1"/>
      <c r="C5" s="1">
        <v>180</v>
      </c>
      <c r="D5" s="1" t="s">
        <v>261</v>
      </c>
      <c r="E5" s="1" t="s">
        <v>280</v>
      </c>
      <c r="F5" s="1">
        <f t="shared" si="0"/>
        <v>66975.72</v>
      </c>
      <c r="G5" s="1"/>
      <c r="H5" s="1"/>
    </row>
    <row r="6" spans="1:8" x14ac:dyDescent="0.35">
      <c r="A6" s="2">
        <v>44778</v>
      </c>
      <c r="B6" s="1"/>
      <c r="C6" s="1">
        <v>890</v>
      </c>
      <c r="D6" s="1" t="s">
        <v>259</v>
      </c>
      <c r="E6" s="1" t="s">
        <v>260</v>
      </c>
      <c r="F6" s="1">
        <f t="shared" si="0"/>
        <v>66085.72</v>
      </c>
      <c r="G6" s="1"/>
      <c r="H6" s="1"/>
    </row>
    <row r="7" spans="1:8" x14ac:dyDescent="0.35">
      <c r="A7" s="41">
        <v>44778</v>
      </c>
      <c r="B7" s="1"/>
      <c r="C7" s="1">
        <v>130</v>
      </c>
      <c r="D7" s="1" t="s">
        <v>26</v>
      </c>
      <c r="E7" s="1" t="s">
        <v>26</v>
      </c>
      <c r="F7" s="1">
        <f t="shared" si="0"/>
        <v>65955.72</v>
      </c>
      <c r="G7" s="1"/>
      <c r="H7" s="1"/>
    </row>
    <row r="8" spans="1:8" x14ac:dyDescent="0.35">
      <c r="A8" s="41">
        <v>44780</v>
      </c>
      <c r="B8" s="1"/>
      <c r="C8" s="1">
        <v>46492</v>
      </c>
      <c r="D8" s="1" t="s">
        <v>232</v>
      </c>
      <c r="E8" s="1" t="s">
        <v>262</v>
      </c>
      <c r="F8" s="1">
        <f t="shared" si="0"/>
        <v>19463.72</v>
      </c>
      <c r="G8" s="1"/>
      <c r="H8" s="1" t="s">
        <v>269</v>
      </c>
    </row>
    <row r="9" spans="1:8" x14ac:dyDescent="0.35">
      <c r="A9" s="41">
        <v>44781</v>
      </c>
      <c r="B9" s="1"/>
      <c r="C9" s="1">
        <v>140</v>
      </c>
      <c r="D9" s="11" t="s">
        <v>143</v>
      </c>
      <c r="E9" s="11" t="s">
        <v>143</v>
      </c>
      <c r="F9" s="1">
        <f t="shared" si="0"/>
        <v>19323.72</v>
      </c>
      <c r="G9" s="1"/>
      <c r="H9" s="1"/>
    </row>
    <row r="10" spans="1:8" x14ac:dyDescent="0.35">
      <c r="A10" s="41">
        <v>44782</v>
      </c>
      <c r="B10" s="1"/>
      <c r="C10" s="1">
        <v>190</v>
      </c>
      <c r="D10" s="11" t="s">
        <v>245</v>
      </c>
      <c r="E10" s="11" t="s">
        <v>153</v>
      </c>
      <c r="F10" s="1">
        <f t="shared" si="0"/>
        <v>19133.72</v>
      </c>
      <c r="G10" s="1"/>
      <c r="H10" s="1"/>
    </row>
    <row r="11" spans="1:8" x14ac:dyDescent="0.35">
      <c r="A11" s="41">
        <v>44783</v>
      </c>
      <c r="B11" s="1"/>
      <c r="C11" s="1">
        <v>150</v>
      </c>
      <c r="D11" s="11" t="s">
        <v>263</v>
      </c>
      <c r="E11" s="11" t="s">
        <v>263</v>
      </c>
      <c r="F11" s="1">
        <f t="shared" si="0"/>
        <v>18983.72</v>
      </c>
      <c r="G11" s="1"/>
      <c r="H11" s="1"/>
    </row>
    <row r="12" spans="1:8" ht="29" x14ac:dyDescent="0.35">
      <c r="A12" s="41">
        <v>44785</v>
      </c>
      <c r="B12" s="1"/>
      <c r="C12" s="1">
        <v>658.5</v>
      </c>
      <c r="D12" s="42" t="s">
        <v>264</v>
      </c>
      <c r="E12" s="11" t="s">
        <v>50</v>
      </c>
      <c r="F12" s="1">
        <f t="shared" si="0"/>
        <v>18325.22</v>
      </c>
      <c r="G12" s="1"/>
      <c r="H12" s="1"/>
    </row>
    <row r="13" spans="1:8" x14ac:dyDescent="0.35">
      <c r="A13" s="41">
        <v>44785</v>
      </c>
      <c r="B13" s="1"/>
      <c r="C13" s="1">
        <v>1271</v>
      </c>
      <c r="D13" s="11" t="s">
        <v>265</v>
      </c>
      <c r="E13" s="11" t="s">
        <v>266</v>
      </c>
      <c r="F13" s="1">
        <f t="shared" si="0"/>
        <v>17054.22</v>
      </c>
      <c r="G13" s="1"/>
      <c r="H13" s="1"/>
    </row>
    <row r="14" spans="1:8" x14ac:dyDescent="0.35">
      <c r="A14" s="41">
        <v>44786</v>
      </c>
      <c r="B14" s="1"/>
      <c r="C14" s="1">
        <v>1199</v>
      </c>
      <c r="D14" s="11" t="s">
        <v>162</v>
      </c>
      <c r="E14" s="11" t="s">
        <v>267</v>
      </c>
      <c r="F14" s="1">
        <f t="shared" si="0"/>
        <v>15855.220000000001</v>
      </c>
      <c r="G14" s="1"/>
      <c r="H14" s="1"/>
    </row>
    <row r="15" spans="1:8" x14ac:dyDescent="0.35">
      <c r="A15" s="41">
        <v>44786</v>
      </c>
      <c r="B15" s="1"/>
      <c r="C15" s="1">
        <v>500</v>
      </c>
      <c r="D15" s="11" t="s">
        <v>143</v>
      </c>
      <c r="E15" s="11" t="s">
        <v>143</v>
      </c>
      <c r="F15" s="1">
        <f t="shared" si="0"/>
        <v>15355.220000000001</v>
      </c>
      <c r="G15" s="1"/>
      <c r="H15" s="1"/>
    </row>
    <row r="16" spans="1:8" x14ac:dyDescent="0.35">
      <c r="A16" s="41">
        <v>44786</v>
      </c>
      <c r="B16" s="1"/>
      <c r="C16" s="1">
        <v>475</v>
      </c>
      <c r="D16" s="11" t="s">
        <v>268</v>
      </c>
      <c r="E16" s="11" t="s">
        <v>190</v>
      </c>
      <c r="F16" s="1">
        <f t="shared" si="0"/>
        <v>14880.220000000001</v>
      </c>
      <c r="G16" s="1"/>
      <c r="H16" s="1"/>
    </row>
    <row r="17" spans="1:8" x14ac:dyDescent="0.35">
      <c r="A17" s="41">
        <v>44786</v>
      </c>
      <c r="B17" s="1"/>
      <c r="C17" s="1">
        <v>200</v>
      </c>
      <c r="D17" s="11" t="s">
        <v>26</v>
      </c>
      <c r="E17" s="11" t="s">
        <v>26</v>
      </c>
      <c r="F17" s="1">
        <f t="shared" si="0"/>
        <v>14680.220000000001</v>
      </c>
      <c r="G17" s="1"/>
      <c r="H17" s="1"/>
    </row>
    <row r="18" spans="1:8" x14ac:dyDescent="0.35">
      <c r="A18" s="41">
        <v>44790</v>
      </c>
      <c r="B18" s="1"/>
      <c r="C18" s="1">
        <v>177</v>
      </c>
      <c r="D18" s="11" t="s">
        <v>118</v>
      </c>
      <c r="E18" s="11" t="s">
        <v>247</v>
      </c>
      <c r="F18" s="1">
        <f t="shared" si="0"/>
        <v>14503.220000000001</v>
      </c>
      <c r="G18" s="1"/>
      <c r="H18" s="1"/>
    </row>
    <row r="19" spans="1:8" x14ac:dyDescent="0.35">
      <c r="A19" s="41">
        <v>44790</v>
      </c>
      <c r="B19" s="1"/>
      <c r="C19" s="1">
        <v>388</v>
      </c>
      <c r="D19" s="11" t="s">
        <v>245</v>
      </c>
      <c r="E19" s="11" t="s">
        <v>270</v>
      </c>
      <c r="F19" s="1">
        <f t="shared" si="0"/>
        <v>14115.220000000001</v>
      </c>
      <c r="G19" s="1"/>
      <c r="H19" s="1" t="s">
        <v>288</v>
      </c>
    </row>
    <row r="20" spans="1:8" x14ac:dyDescent="0.35">
      <c r="A20" s="41">
        <v>44790</v>
      </c>
      <c r="B20" s="1"/>
      <c r="C20" s="1">
        <v>182</v>
      </c>
      <c r="D20" s="11" t="s">
        <v>38</v>
      </c>
      <c r="E20" s="11" t="s">
        <v>271</v>
      </c>
      <c r="F20" s="1">
        <f t="shared" si="0"/>
        <v>13933.220000000001</v>
      </c>
      <c r="G20" s="1"/>
      <c r="H20" s="1"/>
    </row>
    <row r="21" spans="1:8" ht="29" x14ac:dyDescent="0.35">
      <c r="A21" s="41">
        <v>44793</v>
      </c>
      <c r="B21" s="1"/>
      <c r="C21" s="1">
        <v>538.5</v>
      </c>
      <c r="D21" s="42" t="s">
        <v>264</v>
      </c>
      <c r="E21" s="11" t="s">
        <v>50</v>
      </c>
      <c r="F21" s="1">
        <f t="shared" si="0"/>
        <v>13394.720000000001</v>
      </c>
      <c r="G21" s="1"/>
      <c r="H21" s="1" t="s">
        <v>273</v>
      </c>
    </row>
    <row r="22" spans="1:8" x14ac:dyDescent="0.35">
      <c r="A22" s="41">
        <v>44795</v>
      </c>
      <c r="B22" s="1">
        <v>1000</v>
      </c>
      <c r="C22" s="1"/>
      <c r="D22" s="11" t="s">
        <v>272</v>
      </c>
      <c r="E22" s="11" t="s">
        <v>272</v>
      </c>
      <c r="F22" s="1">
        <f t="shared" si="0"/>
        <v>14394.720000000001</v>
      </c>
      <c r="G22" s="1"/>
      <c r="H22" s="1"/>
    </row>
    <row r="23" spans="1:8" x14ac:dyDescent="0.35">
      <c r="A23" s="41">
        <v>44796</v>
      </c>
      <c r="B23" s="1"/>
      <c r="C23" s="1">
        <v>150</v>
      </c>
      <c r="D23" s="11" t="s">
        <v>26</v>
      </c>
      <c r="E23" s="11" t="s">
        <v>26</v>
      </c>
      <c r="F23" s="1">
        <f t="shared" si="0"/>
        <v>14244.720000000001</v>
      </c>
      <c r="G23" s="1"/>
      <c r="H23" s="1"/>
    </row>
    <row r="24" spans="1:8" x14ac:dyDescent="0.35">
      <c r="A24" s="41">
        <v>44799</v>
      </c>
      <c r="B24" s="1"/>
      <c r="C24" s="1">
        <v>500</v>
      </c>
      <c r="D24" s="11" t="s">
        <v>152</v>
      </c>
      <c r="E24" s="11" t="s">
        <v>50</v>
      </c>
      <c r="F24" s="1">
        <f t="shared" si="0"/>
        <v>13744.720000000001</v>
      </c>
      <c r="G24" s="1"/>
      <c r="H24" s="1"/>
    </row>
    <row r="25" spans="1:8" x14ac:dyDescent="0.35">
      <c r="A25" s="41">
        <v>44802</v>
      </c>
      <c r="B25" s="1"/>
      <c r="C25" s="1">
        <v>200</v>
      </c>
      <c r="D25" s="11" t="s">
        <v>274</v>
      </c>
      <c r="E25" s="11" t="s">
        <v>275</v>
      </c>
      <c r="F25" s="1">
        <f t="shared" si="0"/>
        <v>13544.720000000001</v>
      </c>
      <c r="G25" s="1"/>
      <c r="H25" s="1"/>
    </row>
    <row r="26" spans="1:8" x14ac:dyDescent="0.35">
      <c r="A26" s="41">
        <v>44802</v>
      </c>
      <c r="B26" s="1"/>
      <c r="C26" s="1">
        <v>500</v>
      </c>
      <c r="D26" s="11" t="s">
        <v>115</v>
      </c>
      <c r="E26" s="11" t="s">
        <v>143</v>
      </c>
      <c r="F26" s="1">
        <f t="shared" si="0"/>
        <v>13044.720000000001</v>
      </c>
      <c r="G26" s="1"/>
      <c r="H26" s="1"/>
    </row>
    <row r="27" spans="1:8" x14ac:dyDescent="0.35">
      <c r="A27" s="41">
        <v>44803</v>
      </c>
      <c r="B27" s="1">
        <v>82480</v>
      </c>
      <c r="C27" s="1"/>
      <c r="D27" s="11" t="s">
        <v>183</v>
      </c>
      <c r="E27" s="11" t="s">
        <v>276</v>
      </c>
      <c r="F27" s="1">
        <f t="shared" si="0"/>
        <v>95524.72</v>
      </c>
      <c r="G27" s="1"/>
      <c r="H27" s="1"/>
    </row>
    <row r="28" spans="1:8" x14ac:dyDescent="0.35">
      <c r="A28" s="41">
        <v>44803</v>
      </c>
      <c r="B28" s="1"/>
      <c r="C28" s="1">
        <v>21000</v>
      </c>
      <c r="D28" s="11" t="s">
        <v>135</v>
      </c>
      <c r="E28" s="11" t="s">
        <v>136</v>
      </c>
      <c r="F28" s="1">
        <f t="shared" si="0"/>
        <v>74524.72</v>
      </c>
      <c r="G28" s="1"/>
      <c r="H28" s="1"/>
    </row>
    <row r="29" spans="1:8" x14ac:dyDescent="0.35">
      <c r="A29" s="41">
        <v>44803</v>
      </c>
      <c r="B29" s="1"/>
      <c r="C29" s="1">
        <v>449</v>
      </c>
      <c r="D29" s="11" t="s">
        <v>26</v>
      </c>
      <c r="E29" s="11" t="s">
        <v>26</v>
      </c>
      <c r="F29" s="1">
        <f t="shared" si="0"/>
        <v>74075.72</v>
      </c>
      <c r="G29" s="1"/>
      <c r="H29" s="1"/>
    </row>
    <row r="30" spans="1:8" x14ac:dyDescent="0.35">
      <c r="A30" s="41">
        <v>44803</v>
      </c>
      <c r="B30" s="1"/>
      <c r="C30" s="11">
        <v>437.48</v>
      </c>
      <c r="D30" s="11" t="s">
        <v>110</v>
      </c>
      <c r="E30" s="11" t="s">
        <v>277</v>
      </c>
      <c r="F30" s="1">
        <f t="shared" si="0"/>
        <v>73638.240000000005</v>
      </c>
      <c r="G30" s="1"/>
      <c r="H30" s="1"/>
    </row>
    <row r="31" spans="1:8" x14ac:dyDescent="0.35">
      <c r="A31" s="41">
        <v>44803</v>
      </c>
      <c r="B31" s="1"/>
      <c r="C31" s="11">
        <v>380</v>
      </c>
      <c r="D31" s="11" t="s">
        <v>143</v>
      </c>
      <c r="E31" s="11" t="s">
        <v>143</v>
      </c>
      <c r="F31" s="1">
        <f t="shared" si="0"/>
        <v>73258.240000000005</v>
      </c>
      <c r="G31" s="1"/>
      <c r="H31" s="1"/>
    </row>
    <row r="32" spans="1:8" x14ac:dyDescent="0.35">
      <c r="A32" s="41">
        <v>44803</v>
      </c>
      <c r="B32" s="1"/>
      <c r="C32" s="11">
        <v>410</v>
      </c>
      <c r="D32" s="11" t="s">
        <v>38</v>
      </c>
      <c r="E32" s="11" t="s">
        <v>271</v>
      </c>
      <c r="F32" s="1">
        <f t="shared" si="0"/>
        <v>72848.240000000005</v>
      </c>
      <c r="G32" s="1"/>
      <c r="H32" s="1"/>
    </row>
    <row r="33" spans="1:8" x14ac:dyDescent="0.35">
      <c r="A33" s="41">
        <v>44804</v>
      </c>
      <c r="B33" s="1"/>
      <c r="C33" s="11">
        <v>200</v>
      </c>
      <c r="D33" s="11" t="s">
        <v>26</v>
      </c>
      <c r="E33" s="11" t="s">
        <v>26</v>
      </c>
      <c r="F33" s="1">
        <f t="shared" si="0"/>
        <v>72648.240000000005</v>
      </c>
      <c r="G33" s="1"/>
      <c r="H33" s="1"/>
    </row>
    <row r="34" spans="1:8" x14ac:dyDescent="0.35">
      <c r="A34" s="41">
        <v>44804</v>
      </c>
      <c r="B34" s="1"/>
      <c r="C34" s="11">
        <v>5000</v>
      </c>
      <c r="D34" s="1" t="s">
        <v>238</v>
      </c>
      <c r="E34" s="1" t="s">
        <v>239</v>
      </c>
      <c r="F34" s="1">
        <f t="shared" si="0"/>
        <v>67648.240000000005</v>
      </c>
      <c r="G34" s="1"/>
      <c r="H34" s="1" t="s">
        <v>278</v>
      </c>
    </row>
    <row r="35" spans="1:8" x14ac:dyDescent="0.35">
      <c r="A35" s="41">
        <v>44804</v>
      </c>
      <c r="B35" s="1">
        <v>300</v>
      </c>
      <c r="C35" s="1"/>
      <c r="D35" s="1" t="s">
        <v>19</v>
      </c>
      <c r="E35" s="1" t="s">
        <v>279</v>
      </c>
      <c r="F35" s="1">
        <f t="shared" si="0"/>
        <v>67948.240000000005</v>
      </c>
      <c r="G35" s="1"/>
      <c r="H35" s="1"/>
    </row>
    <row r="37" spans="1:8" x14ac:dyDescent="0.35">
      <c r="A37" s="1" t="s">
        <v>80</v>
      </c>
      <c r="B37" s="1"/>
      <c r="C37" s="1">
        <f>130+200+150+449+200</f>
        <v>1129</v>
      </c>
      <c r="F37" s="17" t="s">
        <v>83</v>
      </c>
      <c r="G37" s="16">
        <v>5000</v>
      </c>
    </row>
    <row r="38" spans="1:8" x14ac:dyDescent="0.35">
      <c r="A38" s="1" t="s">
        <v>81</v>
      </c>
      <c r="B38" s="1"/>
      <c r="C38" s="1">
        <f>140+500+500+380</f>
        <v>1520</v>
      </c>
      <c r="F38" s="17" t="s">
        <v>89</v>
      </c>
      <c r="G38" s="16">
        <v>41500</v>
      </c>
    </row>
    <row r="39" spans="1:8" x14ac:dyDescent="0.35">
      <c r="A39" s="1" t="s">
        <v>82</v>
      </c>
      <c r="B39" s="1"/>
      <c r="C39" s="26">
        <f>182+410</f>
        <v>592</v>
      </c>
      <c r="F39" s="17" t="s">
        <v>92</v>
      </c>
      <c r="G39" s="16">
        <v>6500</v>
      </c>
    </row>
    <row r="40" spans="1:8" x14ac:dyDescent="0.35">
      <c r="A40" s="1" t="s">
        <v>84</v>
      </c>
      <c r="B40" s="1"/>
      <c r="C40" s="26">
        <v>890</v>
      </c>
      <c r="F40" s="17" t="s">
        <v>186</v>
      </c>
      <c r="G40" s="16">
        <v>61279.24</v>
      </c>
    </row>
    <row r="41" spans="1:8" x14ac:dyDescent="0.35">
      <c r="A41" s="1" t="s">
        <v>85</v>
      </c>
      <c r="B41" s="1"/>
      <c r="C41" s="4">
        <v>200</v>
      </c>
      <c r="F41" s="17" t="s">
        <v>140</v>
      </c>
      <c r="G41" s="43">
        <f>67948.24-6500-61279.24</f>
        <v>169.00000000000728</v>
      </c>
    </row>
    <row r="42" spans="1:8" x14ac:dyDescent="0.35">
      <c r="A42" s="1" t="s">
        <v>87</v>
      </c>
      <c r="B42" s="1"/>
      <c r="C42" s="1">
        <v>0</v>
      </c>
    </row>
    <row r="43" spans="1:8" x14ac:dyDescent="0.35">
      <c r="A43" s="11" t="s">
        <v>138</v>
      </c>
      <c r="B43" s="1"/>
      <c r="C43" s="1">
        <v>1280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EF3-37F1-4BF3-85ED-B805FD86347C}">
  <dimension ref="A1:H64"/>
  <sheetViews>
    <sheetView topLeftCell="A18" workbookViewId="0">
      <selection activeCell="G63" sqref="G63"/>
    </sheetView>
  </sheetViews>
  <sheetFormatPr defaultRowHeight="14.5" x14ac:dyDescent="0.35"/>
  <cols>
    <col min="1" max="1" width="6.453125" bestFit="1" customWidth="1"/>
    <col min="2" max="2" width="15.36328125" bestFit="1" customWidth="1"/>
    <col min="3" max="3" width="14.81640625" bestFit="1" customWidth="1"/>
    <col min="4" max="4" width="18.08984375" bestFit="1" customWidth="1"/>
    <col min="5" max="5" width="22.26953125" bestFit="1" customWidth="1"/>
    <col min="6" max="6" width="23.7265625" bestFit="1" customWidth="1"/>
    <col min="7" max="7" width="22.26953125" bestFit="1" customWidth="1"/>
    <col min="8" max="8" width="15.3632812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1">
        <v>61279.24</v>
      </c>
      <c r="G2" s="1"/>
      <c r="H2" s="1"/>
    </row>
    <row r="3" spans="1:8" x14ac:dyDescent="0.35">
      <c r="A3" s="41">
        <v>44805</v>
      </c>
      <c r="B3" s="1"/>
      <c r="C3" s="1">
        <v>150</v>
      </c>
      <c r="D3" s="1" t="s">
        <v>281</v>
      </c>
      <c r="E3" s="1" t="s">
        <v>35</v>
      </c>
      <c r="F3" s="1">
        <f>F2+B3-C3-G3</f>
        <v>61129.24</v>
      </c>
      <c r="G3" s="1"/>
      <c r="H3" s="1"/>
    </row>
    <row r="4" spans="1:8" x14ac:dyDescent="0.35">
      <c r="A4" s="41">
        <v>44805</v>
      </c>
      <c r="B4" s="1"/>
      <c r="C4" s="1">
        <v>437</v>
      </c>
      <c r="D4" s="1" t="s">
        <v>282</v>
      </c>
      <c r="E4" s="1" t="s">
        <v>283</v>
      </c>
      <c r="F4" s="1">
        <f t="shared" ref="F4:F55" si="0">F3+B4-C4-G4</f>
        <v>60692.24</v>
      </c>
      <c r="G4" s="1"/>
      <c r="H4" s="1"/>
    </row>
    <row r="5" spans="1:8" x14ac:dyDescent="0.35">
      <c r="A5" s="41">
        <v>44807</v>
      </c>
      <c r="B5" s="1"/>
      <c r="C5" s="1">
        <v>175</v>
      </c>
      <c r="D5" s="1" t="s">
        <v>26</v>
      </c>
      <c r="E5" s="1" t="s">
        <v>26</v>
      </c>
      <c r="F5" s="1">
        <f t="shared" si="0"/>
        <v>60517.24</v>
      </c>
      <c r="G5" s="1"/>
      <c r="H5" s="1"/>
    </row>
    <row r="6" spans="1:8" x14ac:dyDescent="0.35">
      <c r="A6" s="41">
        <v>44807</v>
      </c>
      <c r="B6" s="1"/>
      <c r="C6" s="1">
        <v>488</v>
      </c>
      <c r="D6" s="1" t="s">
        <v>143</v>
      </c>
      <c r="E6" s="1" t="s">
        <v>143</v>
      </c>
      <c r="F6" s="1">
        <f t="shared" si="0"/>
        <v>60029.24</v>
      </c>
      <c r="G6" s="1"/>
      <c r="H6" s="1"/>
    </row>
    <row r="7" spans="1:8" x14ac:dyDescent="0.35">
      <c r="A7" s="41">
        <v>44807</v>
      </c>
      <c r="B7" s="1"/>
      <c r="C7" s="1">
        <v>150</v>
      </c>
      <c r="D7" s="1" t="s">
        <v>26</v>
      </c>
      <c r="E7" s="1" t="s">
        <v>26</v>
      </c>
      <c r="F7" s="1">
        <f t="shared" si="0"/>
        <v>59879.24</v>
      </c>
      <c r="G7" s="1"/>
      <c r="H7" s="1"/>
    </row>
    <row r="8" spans="1:8" x14ac:dyDescent="0.35">
      <c r="A8" s="41">
        <v>44808</v>
      </c>
      <c r="B8" s="1"/>
      <c r="C8" s="1">
        <v>355</v>
      </c>
      <c r="D8" s="1" t="s">
        <v>26</v>
      </c>
      <c r="E8" s="1" t="s">
        <v>26</v>
      </c>
      <c r="F8" s="1">
        <f t="shared" si="0"/>
        <v>59524.24</v>
      </c>
      <c r="G8" s="1"/>
      <c r="H8" s="1"/>
    </row>
    <row r="9" spans="1:8" x14ac:dyDescent="0.35">
      <c r="A9" s="41">
        <v>44809</v>
      </c>
      <c r="B9" s="1"/>
      <c r="C9" s="1">
        <v>890</v>
      </c>
      <c r="D9" s="1" t="s">
        <v>47</v>
      </c>
      <c r="E9" s="1" t="s">
        <v>235</v>
      </c>
      <c r="F9" s="1">
        <f t="shared" si="0"/>
        <v>58634.239999999998</v>
      </c>
      <c r="G9" s="1"/>
      <c r="H9" s="1"/>
    </row>
    <row r="10" spans="1:8" x14ac:dyDescent="0.35">
      <c r="A10" s="41">
        <v>44809</v>
      </c>
      <c r="B10" s="1"/>
      <c r="C10" s="1">
        <v>330</v>
      </c>
      <c r="D10" s="1" t="s">
        <v>28</v>
      </c>
      <c r="E10" s="1" t="s">
        <v>28</v>
      </c>
      <c r="F10" s="1">
        <f t="shared" si="0"/>
        <v>58304.24</v>
      </c>
      <c r="G10" s="1"/>
      <c r="H10" s="1"/>
    </row>
    <row r="11" spans="1:8" x14ac:dyDescent="0.35">
      <c r="A11" s="41">
        <v>44810</v>
      </c>
      <c r="B11" s="1"/>
      <c r="C11" s="1">
        <v>12</v>
      </c>
      <c r="D11" s="1" t="s">
        <v>284</v>
      </c>
      <c r="E11" s="1" t="s">
        <v>284</v>
      </c>
      <c r="F11" s="1">
        <f t="shared" si="0"/>
        <v>58292.24</v>
      </c>
      <c r="G11" s="1"/>
      <c r="H11" s="1"/>
    </row>
    <row r="12" spans="1:8" x14ac:dyDescent="0.35">
      <c r="A12" s="41">
        <v>44810</v>
      </c>
      <c r="B12" s="1"/>
      <c r="C12" s="1">
        <v>500</v>
      </c>
      <c r="D12" s="1" t="s">
        <v>274</v>
      </c>
      <c r="E12" s="1" t="s">
        <v>285</v>
      </c>
      <c r="F12" s="1">
        <f t="shared" si="0"/>
        <v>57792.24</v>
      </c>
      <c r="G12" s="1"/>
      <c r="H12" s="1"/>
    </row>
    <row r="13" spans="1:8" x14ac:dyDescent="0.35">
      <c r="A13" s="41">
        <v>44810</v>
      </c>
      <c r="B13" s="1"/>
      <c r="C13" s="1">
        <v>1700</v>
      </c>
      <c r="D13" s="1" t="s">
        <v>120</v>
      </c>
      <c r="E13" s="1" t="s">
        <v>50</v>
      </c>
      <c r="F13" s="1">
        <f t="shared" si="0"/>
        <v>56092.24</v>
      </c>
      <c r="G13" s="1"/>
      <c r="H13" s="1" t="s">
        <v>289</v>
      </c>
    </row>
    <row r="14" spans="1:8" x14ac:dyDescent="0.35">
      <c r="A14" s="41">
        <v>44811</v>
      </c>
      <c r="B14" s="1"/>
      <c r="C14" s="1">
        <v>46492</v>
      </c>
      <c r="D14" s="1" t="s">
        <v>232</v>
      </c>
      <c r="E14" s="1" t="s">
        <v>286</v>
      </c>
      <c r="F14" s="1">
        <f t="shared" si="0"/>
        <v>9600.239999999998</v>
      </c>
      <c r="G14" s="1"/>
      <c r="H14" s="1" t="s">
        <v>287</v>
      </c>
    </row>
    <row r="15" spans="1:8" x14ac:dyDescent="0.35">
      <c r="A15" s="41">
        <v>44812</v>
      </c>
      <c r="B15" s="1"/>
      <c r="C15" s="1">
        <v>50</v>
      </c>
      <c r="D15" s="1" t="s">
        <v>26</v>
      </c>
      <c r="E15" s="1" t="s">
        <v>26</v>
      </c>
      <c r="F15" s="1">
        <f t="shared" si="0"/>
        <v>9550.239999999998</v>
      </c>
      <c r="G15" s="1"/>
      <c r="H15" s="1"/>
    </row>
    <row r="16" spans="1:8" x14ac:dyDescent="0.35">
      <c r="A16" s="41">
        <v>44813</v>
      </c>
      <c r="B16" s="1"/>
      <c r="C16" s="1">
        <v>35</v>
      </c>
      <c r="D16" s="1" t="s">
        <v>26</v>
      </c>
      <c r="E16" s="1" t="s">
        <v>26</v>
      </c>
      <c r="F16" s="1">
        <f t="shared" si="0"/>
        <v>9515.239999999998</v>
      </c>
      <c r="G16" s="1"/>
      <c r="H16" s="1"/>
    </row>
    <row r="17" spans="1:8" x14ac:dyDescent="0.35">
      <c r="A17" s="41">
        <v>44813</v>
      </c>
      <c r="B17" s="1"/>
      <c r="C17" s="1">
        <v>180</v>
      </c>
      <c r="D17" s="1" t="s">
        <v>271</v>
      </c>
      <c r="E17" s="1" t="s">
        <v>271</v>
      </c>
      <c r="F17" s="1">
        <f t="shared" si="0"/>
        <v>9335.239999999998</v>
      </c>
      <c r="G17" s="1"/>
      <c r="H17" s="1"/>
    </row>
    <row r="18" spans="1:8" x14ac:dyDescent="0.35">
      <c r="A18" s="41">
        <v>44814</v>
      </c>
      <c r="B18" s="1"/>
      <c r="C18" s="1">
        <v>230</v>
      </c>
      <c r="D18" s="1" t="s">
        <v>26</v>
      </c>
      <c r="E18" s="1" t="s">
        <v>26</v>
      </c>
      <c r="F18" s="1">
        <f t="shared" si="0"/>
        <v>9105.239999999998</v>
      </c>
      <c r="G18" s="1"/>
      <c r="H18" s="1"/>
    </row>
    <row r="19" spans="1:8" x14ac:dyDescent="0.35">
      <c r="A19" s="41">
        <v>44815</v>
      </c>
      <c r="B19" s="1"/>
      <c r="C19" s="1">
        <v>65</v>
      </c>
      <c r="D19" s="1" t="s">
        <v>26</v>
      </c>
      <c r="E19" s="1" t="s">
        <v>26</v>
      </c>
      <c r="F19" s="1">
        <f t="shared" si="0"/>
        <v>9040.239999999998</v>
      </c>
      <c r="G19" s="1"/>
      <c r="H19" s="1"/>
    </row>
    <row r="20" spans="1:8" x14ac:dyDescent="0.35">
      <c r="A20" s="41">
        <v>44816</v>
      </c>
      <c r="B20" s="1">
        <v>5000</v>
      </c>
      <c r="C20" s="1"/>
      <c r="D20" s="1" t="s">
        <v>197</v>
      </c>
      <c r="E20" s="1" t="s">
        <v>290</v>
      </c>
      <c r="F20" s="1">
        <f t="shared" si="0"/>
        <v>14040.239999999998</v>
      </c>
      <c r="G20" s="1"/>
      <c r="H20" s="1" t="s">
        <v>291</v>
      </c>
    </row>
    <row r="21" spans="1:8" x14ac:dyDescent="0.35">
      <c r="A21" s="41">
        <v>44818</v>
      </c>
      <c r="B21" s="1"/>
      <c r="C21" s="1">
        <v>10</v>
      </c>
      <c r="D21" s="1" t="s">
        <v>118</v>
      </c>
      <c r="E21" s="1" t="s">
        <v>292</v>
      </c>
      <c r="F21" s="1">
        <f t="shared" si="0"/>
        <v>14030.239999999998</v>
      </c>
      <c r="G21" s="1"/>
      <c r="H21" s="1"/>
    </row>
    <row r="22" spans="1:8" x14ac:dyDescent="0.35">
      <c r="A22" s="41">
        <v>44819</v>
      </c>
      <c r="B22" s="1"/>
      <c r="C22" s="1">
        <v>307.16000000000003</v>
      </c>
      <c r="D22" s="1" t="s">
        <v>293</v>
      </c>
      <c r="E22" s="1" t="s">
        <v>294</v>
      </c>
      <c r="F22" s="1">
        <f t="shared" si="0"/>
        <v>13723.079999999998</v>
      </c>
      <c r="G22" s="1"/>
      <c r="H22" s="1"/>
    </row>
    <row r="23" spans="1:8" x14ac:dyDescent="0.35">
      <c r="A23" s="41">
        <v>44819</v>
      </c>
      <c r="B23" s="1"/>
      <c r="C23" s="1">
        <v>177</v>
      </c>
      <c r="D23" s="1" t="s">
        <v>118</v>
      </c>
      <c r="E23" s="1" t="s">
        <v>295</v>
      </c>
      <c r="F23" s="1">
        <f t="shared" si="0"/>
        <v>13546.079999999998</v>
      </c>
      <c r="G23" s="1"/>
      <c r="H23" s="1"/>
    </row>
    <row r="24" spans="1:8" x14ac:dyDescent="0.35">
      <c r="A24" s="41">
        <v>44819</v>
      </c>
      <c r="B24" s="1"/>
      <c r="C24" s="1">
        <v>388</v>
      </c>
      <c r="D24" s="1" t="s">
        <v>118</v>
      </c>
      <c r="E24" s="1" t="s">
        <v>296</v>
      </c>
      <c r="F24" s="1">
        <f t="shared" si="0"/>
        <v>13158.079999999998</v>
      </c>
      <c r="G24" s="1"/>
      <c r="H24" s="1" t="s">
        <v>297</v>
      </c>
    </row>
    <row r="25" spans="1:8" x14ac:dyDescent="0.35">
      <c r="A25" s="41">
        <v>44819</v>
      </c>
      <c r="B25" s="1"/>
      <c r="C25" s="1">
        <v>1500</v>
      </c>
      <c r="D25" s="1" t="s">
        <v>274</v>
      </c>
      <c r="E25" s="1" t="s">
        <v>298</v>
      </c>
      <c r="F25" s="1">
        <f t="shared" si="0"/>
        <v>11658.079999999998</v>
      </c>
      <c r="G25" s="1"/>
      <c r="H25" s="1"/>
    </row>
    <row r="26" spans="1:8" x14ac:dyDescent="0.35">
      <c r="A26" s="41">
        <v>44819</v>
      </c>
      <c r="B26" s="1"/>
      <c r="C26" s="1">
        <v>600</v>
      </c>
      <c r="D26" s="1" t="s">
        <v>143</v>
      </c>
      <c r="E26" s="1" t="s">
        <v>143</v>
      </c>
      <c r="F26" s="1">
        <f t="shared" si="0"/>
        <v>11058.079999999998</v>
      </c>
      <c r="G26" s="1"/>
      <c r="H26" s="1"/>
    </row>
    <row r="27" spans="1:8" x14ac:dyDescent="0.35">
      <c r="A27" s="41">
        <v>44821</v>
      </c>
      <c r="B27" s="1"/>
      <c r="C27" s="1">
        <v>245</v>
      </c>
      <c r="D27" s="1" t="s">
        <v>26</v>
      </c>
      <c r="E27" s="1" t="s">
        <v>26</v>
      </c>
      <c r="F27" s="1">
        <f t="shared" si="0"/>
        <v>10813.079999999998</v>
      </c>
      <c r="G27" s="1"/>
      <c r="H27" s="1"/>
    </row>
    <row r="28" spans="1:8" x14ac:dyDescent="0.35">
      <c r="A28" s="41">
        <v>44821</v>
      </c>
      <c r="B28" s="1"/>
      <c r="C28" s="1">
        <v>359</v>
      </c>
      <c r="D28" s="1" t="s">
        <v>293</v>
      </c>
      <c r="E28" s="1" t="s">
        <v>299</v>
      </c>
      <c r="F28" s="1">
        <f t="shared" si="0"/>
        <v>10454.079999999998</v>
      </c>
      <c r="G28" s="1"/>
      <c r="H28" s="1" t="s">
        <v>300</v>
      </c>
    </row>
    <row r="29" spans="1:8" x14ac:dyDescent="0.35">
      <c r="A29" s="41">
        <v>44821</v>
      </c>
      <c r="B29" s="1"/>
      <c r="C29" s="1">
        <v>230</v>
      </c>
      <c r="D29" s="1" t="s">
        <v>26</v>
      </c>
      <c r="E29" s="1" t="s">
        <v>26</v>
      </c>
      <c r="F29" s="1">
        <f t="shared" si="0"/>
        <v>10224.079999999998</v>
      </c>
      <c r="G29" s="1"/>
      <c r="H29" s="1"/>
    </row>
    <row r="30" spans="1:8" x14ac:dyDescent="0.35">
      <c r="A30" s="41">
        <v>44822</v>
      </c>
      <c r="B30" s="1"/>
      <c r="C30" s="1">
        <v>360</v>
      </c>
      <c r="D30" s="1" t="s">
        <v>301</v>
      </c>
      <c r="E30" s="1" t="s">
        <v>294</v>
      </c>
      <c r="F30" s="1">
        <f t="shared" si="0"/>
        <v>9864.0799999999981</v>
      </c>
      <c r="G30" s="1"/>
      <c r="H30" s="1"/>
    </row>
    <row r="31" spans="1:8" x14ac:dyDescent="0.35">
      <c r="A31" s="41">
        <v>44824</v>
      </c>
      <c r="B31" s="1"/>
      <c r="C31" s="1">
        <v>12</v>
      </c>
      <c r="D31" s="1" t="s">
        <v>302</v>
      </c>
      <c r="E31" s="1" t="s">
        <v>271</v>
      </c>
      <c r="F31" s="1">
        <f t="shared" si="0"/>
        <v>9852.0799999999981</v>
      </c>
      <c r="G31" s="1"/>
      <c r="H31" s="1"/>
    </row>
    <row r="32" spans="1:8" x14ac:dyDescent="0.35">
      <c r="A32" s="41">
        <v>44824</v>
      </c>
      <c r="B32" s="1"/>
      <c r="C32" s="1">
        <v>160</v>
      </c>
      <c r="D32" s="1" t="s">
        <v>303</v>
      </c>
      <c r="E32" s="1" t="s">
        <v>304</v>
      </c>
      <c r="F32" s="1">
        <f t="shared" si="0"/>
        <v>9692.0799999999981</v>
      </c>
      <c r="G32" s="1"/>
      <c r="H32" s="1"/>
    </row>
    <row r="33" spans="1:8" x14ac:dyDescent="0.35">
      <c r="A33" s="41">
        <v>44824</v>
      </c>
      <c r="B33" s="1"/>
      <c r="C33" s="1">
        <v>1249</v>
      </c>
      <c r="D33" s="1" t="s">
        <v>307</v>
      </c>
      <c r="E33" s="1" t="s">
        <v>306</v>
      </c>
      <c r="F33" s="1">
        <f t="shared" si="0"/>
        <v>8443.0799999999981</v>
      </c>
      <c r="G33" s="1"/>
      <c r="H33" s="1"/>
    </row>
    <row r="34" spans="1:8" x14ac:dyDescent="0.35">
      <c r="A34" s="41">
        <v>44824</v>
      </c>
      <c r="B34" s="1"/>
      <c r="C34" s="1">
        <v>500</v>
      </c>
      <c r="D34" s="1" t="s">
        <v>305</v>
      </c>
      <c r="E34" s="1" t="s">
        <v>308</v>
      </c>
      <c r="F34" s="1">
        <f t="shared" si="0"/>
        <v>7943.0799999999981</v>
      </c>
      <c r="G34" s="1"/>
      <c r="H34" s="1"/>
    </row>
    <row r="35" spans="1:8" x14ac:dyDescent="0.35">
      <c r="A35" s="41">
        <v>44825</v>
      </c>
      <c r="B35" s="1">
        <v>9094</v>
      </c>
      <c r="C35" s="1"/>
      <c r="D35" s="1" t="s">
        <v>309</v>
      </c>
      <c r="E35" s="1" t="s">
        <v>310</v>
      </c>
      <c r="F35" s="1">
        <f t="shared" si="0"/>
        <v>17037.079999999998</v>
      </c>
      <c r="G35" s="1"/>
      <c r="H35" s="1"/>
    </row>
    <row r="36" spans="1:8" x14ac:dyDescent="0.35">
      <c r="A36" s="41">
        <v>44827</v>
      </c>
      <c r="B36" s="1"/>
      <c r="C36" s="1">
        <v>307.16000000000003</v>
      </c>
      <c r="D36" s="1" t="s">
        <v>293</v>
      </c>
      <c r="E36" s="1" t="s">
        <v>294</v>
      </c>
      <c r="F36" s="1">
        <f t="shared" si="0"/>
        <v>16729.919999999998</v>
      </c>
      <c r="G36" s="1"/>
      <c r="H36" s="1"/>
    </row>
    <row r="37" spans="1:8" x14ac:dyDescent="0.35">
      <c r="A37" s="41">
        <v>44828</v>
      </c>
      <c r="B37" s="1"/>
      <c r="C37" s="1">
        <v>55</v>
      </c>
      <c r="D37" s="1" t="s">
        <v>35</v>
      </c>
      <c r="E37" s="1" t="s">
        <v>311</v>
      </c>
      <c r="F37" s="1">
        <f t="shared" si="0"/>
        <v>16674.919999999998</v>
      </c>
      <c r="G37" s="1"/>
      <c r="H37" s="1"/>
    </row>
    <row r="38" spans="1:8" x14ac:dyDescent="0.35">
      <c r="A38" s="41">
        <v>44828</v>
      </c>
      <c r="B38" s="1"/>
      <c r="C38" s="1">
        <v>3000</v>
      </c>
      <c r="D38" s="1" t="s">
        <v>303</v>
      </c>
      <c r="E38" s="1" t="s">
        <v>271</v>
      </c>
      <c r="F38" s="1">
        <f t="shared" si="0"/>
        <v>13674.919999999998</v>
      </c>
      <c r="G38" s="1"/>
      <c r="H38" s="1"/>
    </row>
    <row r="39" spans="1:8" x14ac:dyDescent="0.35">
      <c r="A39" s="41">
        <v>44828</v>
      </c>
      <c r="B39" s="1"/>
      <c r="C39" s="1">
        <v>500</v>
      </c>
      <c r="D39" s="1" t="s">
        <v>143</v>
      </c>
      <c r="E39" s="1" t="s">
        <v>143</v>
      </c>
      <c r="F39" s="1">
        <f t="shared" si="0"/>
        <v>13174.919999999998</v>
      </c>
      <c r="G39" s="1"/>
      <c r="H39" s="1"/>
    </row>
    <row r="40" spans="1:8" x14ac:dyDescent="0.35">
      <c r="A40" s="41">
        <v>44828</v>
      </c>
      <c r="B40" s="1"/>
      <c r="C40" s="1">
        <v>904.72</v>
      </c>
      <c r="D40" s="1" t="s">
        <v>293</v>
      </c>
      <c r="E40" s="1" t="s">
        <v>312</v>
      </c>
      <c r="F40" s="1">
        <f t="shared" si="0"/>
        <v>12270.199999999999</v>
      </c>
      <c r="G40" s="1"/>
      <c r="H40" s="1"/>
    </row>
    <row r="41" spans="1:8" x14ac:dyDescent="0.35">
      <c r="A41" s="41">
        <v>44828</v>
      </c>
      <c r="B41" s="1"/>
      <c r="C41" s="1">
        <v>878</v>
      </c>
      <c r="D41" s="1" t="s">
        <v>293</v>
      </c>
      <c r="E41" s="1" t="s">
        <v>312</v>
      </c>
      <c r="F41" s="1">
        <f t="shared" si="0"/>
        <v>11392.199999999999</v>
      </c>
      <c r="G41" s="1"/>
      <c r="H41" s="1"/>
    </row>
    <row r="42" spans="1:8" x14ac:dyDescent="0.35">
      <c r="A42" s="41">
        <v>44828</v>
      </c>
      <c r="B42" s="1">
        <v>1000</v>
      </c>
      <c r="C42" s="1"/>
      <c r="D42" s="1" t="s">
        <v>313</v>
      </c>
      <c r="E42" s="1" t="s">
        <v>313</v>
      </c>
      <c r="F42" s="1">
        <f t="shared" si="0"/>
        <v>12392.199999999999</v>
      </c>
      <c r="G42" s="1"/>
      <c r="H42" s="1"/>
    </row>
    <row r="43" spans="1:8" x14ac:dyDescent="0.35">
      <c r="A43" s="41">
        <v>44829</v>
      </c>
      <c r="B43" s="1"/>
      <c r="C43" s="1">
        <v>37.75</v>
      </c>
      <c r="D43" s="1" t="s">
        <v>314</v>
      </c>
      <c r="E43" s="1" t="s">
        <v>26</v>
      </c>
      <c r="F43" s="1">
        <f t="shared" si="0"/>
        <v>12354.449999999999</v>
      </c>
      <c r="G43" s="1"/>
      <c r="H43" s="1"/>
    </row>
    <row r="44" spans="1:8" x14ac:dyDescent="0.35">
      <c r="A44" s="41">
        <v>44829</v>
      </c>
      <c r="B44" s="1"/>
      <c r="C44" s="1">
        <v>12</v>
      </c>
      <c r="D44" s="1" t="s">
        <v>143</v>
      </c>
      <c r="E44" s="1" t="s">
        <v>143</v>
      </c>
      <c r="F44" s="1">
        <f t="shared" si="0"/>
        <v>12342.449999999999</v>
      </c>
      <c r="G44" s="1"/>
      <c r="H44" s="1"/>
    </row>
    <row r="45" spans="1:8" x14ac:dyDescent="0.35">
      <c r="A45" s="41">
        <v>44829</v>
      </c>
      <c r="B45" s="1"/>
      <c r="C45" s="1">
        <v>2315</v>
      </c>
      <c r="D45" s="1" t="s">
        <v>315</v>
      </c>
      <c r="E45" s="1" t="s">
        <v>316</v>
      </c>
      <c r="F45" s="1">
        <f t="shared" si="0"/>
        <v>10027.449999999999</v>
      </c>
      <c r="G45" s="1"/>
      <c r="H45" s="1"/>
    </row>
    <row r="46" spans="1:8" x14ac:dyDescent="0.35">
      <c r="A46" s="41">
        <v>44830</v>
      </c>
      <c r="B46" s="1"/>
      <c r="C46" s="1">
        <v>500</v>
      </c>
      <c r="D46" s="1" t="s">
        <v>26</v>
      </c>
      <c r="E46" s="1" t="s">
        <v>26</v>
      </c>
      <c r="F46" s="1">
        <f t="shared" si="0"/>
        <v>9527.4499999999989</v>
      </c>
      <c r="G46" s="1"/>
      <c r="H46" s="1"/>
    </row>
    <row r="47" spans="1:8" x14ac:dyDescent="0.35">
      <c r="A47" s="41">
        <v>44830</v>
      </c>
      <c r="B47" s="1"/>
      <c r="C47" s="1">
        <v>35</v>
      </c>
      <c r="D47" s="1" t="s">
        <v>26</v>
      </c>
      <c r="E47" s="1" t="s">
        <v>26</v>
      </c>
      <c r="F47" s="1">
        <f t="shared" si="0"/>
        <v>9492.4499999999989</v>
      </c>
      <c r="G47" s="1"/>
      <c r="H47" s="1"/>
    </row>
    <row r="48" spans="1:8" x14ac:dyDescent="0.35">
      <c r="A48" s="41">
        <v>44830</v>
      </c>
      <c r="B48" s="1"/>
      <c r="C48" s="1">
        <v>90</v>
      </c>
      <c r="D48" s="1" t="s">
        <v>35</v>
      </c>
      <c r="E48" s="1" t="s">
        <v>311</v>
      </c>
      <c r="F48" s="1">
        <f t="shared" si="0"/>
        <v>9402.4499999999989</v>
      </c>
      <c r="G48" s="1"/>
      <c r="H48" s="1"/>
    </row>
    <row r="49" spans="1:8" x14ac:dyDescent="0.35">
      <c r="A49" s="41">
        <v>44830</v>
      </c>
      <c r="B49" s="1">
        <v>2300</v>
      </c>
      <c r="C49" s="1"/>
      <c r="D49" s="1" t="s">
        <v>313</v>
      </c>
      <c r="E49" s="1" t="s">
        <v>313</v>
      </c>
      <c r="F49" s="1">
        <f t="shared" si="0"/>
        <v>11702.449999999999</v>
      </c>
      <c r="G49" s="1"/>
      <c r="H49" s="1"/>
    </row>
    <row r="50" spans="1:8" x14ac:dyDescent="0.35">
      <c r="A50" s="41">
        <v>44832</v>
      </c>
      <c r="B50" s="1"/>
      <c r="C50" s="1">
        <v>109</v>
      </c>
      <c r="D50" s="1" t="s">
        <v>118</v>
      </c>
      <c r="E50" s="1" t="s">
        <v>317</v>
      </c>
      <c r="F50" s="1">
        <f t="shared" si="0"/>
        <v>11593.449999999999</v>
      </c>
      <c r="G50" s="1"/>
      <c r="H50" s="1"/>
    </row>
    <row r="51" spans="1:8" x14ac:dyDescent="0.35">
      <c r="A51" s="41">
        <v>44834</v>
      </c>
      <c r="B51" s="1">
        <v>10000</v>
      </c>
      <c r="C51" s="1"/>
      <c r="D51" s="1" t="s">
        <v>318</v>
      </c>
      <c r="E51" s="1" t="s">
        <v>319</v>
      </c>
      <c r="F51" s="1">
        <f t="shared" si="0"/>
        <v>21593.449999999997</v>
      </c>
      <c r="G51" s="1"/>
      <c r="H51" s="1"/>
    </row>
    <row r="52" spans="1:8" x14ac:dyDescent="0.35">
      <c r="A52" s="41">
        <v>44834</v>
      </c>
      <c r="B52" s="1">
        <v>83731</v>
      </c>
      <c r="C52" s="1"/>
      <c r="D52" s="11" t="s">
        <v>183</v>
      </c>
      <c r="E52" s="11" t="s">
        <v>320</v>
      </c>
      <c r="F52" s="1">
        <f t="shared" si="0"/>
        <v>105324.45</v>
      </c>
      <c r="G52" s="1"/>
      <c r="H52" s="1"/>
    </row>
    <row r="53" spans="1:8" x14ac:dyDescent="0.35">
      <c r="A53" s="41">
        <v>44834</v>
      </c>
      <c r="B53" s="1"/>
      <c r="C53" s="1">
        <v>40</v>
      </c>
      <c r="D53" s="11" t="s">
        <v>26</v>
      </c>
      <c r="E53" s="11" t="s">
        <v>26</v>
      </c>
      <c r="F53" s="1">
        <f t="shared" si="0"/>
        <v>105284.45</v>
      </c>
      <c r="G53" s="1"/>
      <c r="H53" s="1"/>
    </row>
    <row r="54" spans="1:8" x14ac:dyDescent="0.35">
      <c r="A54" s="41">
        <v>44834</v>
      </c>
      <c r="B54" s="1"/>
      <c r="C54" s="1">
        <v>25000</v>
      </c>
      <c r="D54" s="11" t="s">
        <v>135</v>
      </c>
      <c r="E54" s="11" t="s">
        <v>136</v>
      </c>
      <c r="F54" s="1">
        <f t="shared" si="0"/>
        <v>80284.45</v>
      </c>
      <c r="G54" s="1"/>
      <c r="H54" s="1"/>
    </row>
    <row r="55" spans="1:8" x14ac:dyDescent="0.35">
      <c r="A55" s="41">
        <v>44834</v>
      </c>
      <c r="B55" s="1"/>
      <c r="C55" s="1">
        <v>10000</v>
      </c>
      <c r="D55" s="1" t="s">
        <v>238</v>
      </c>
      <c r="E55" s="1" t="s">
        <v>239</v>
      </c>
      <c r="F55" s="1">
        <f t="shared" si="0"/>
        <v>70284.45</v>
      </c>
      <c r="G55" s="1"/>
      <c r="H55" s="1"/>
    </row>
    <row r="58" spans="1:8" x14ac:dyDescent="0.35">
      <c r="A58" s="1" t="s">
        <v>80</v>
      </c>
      <c r="B58" s="1"/>
      <c r="C58" s="1">
        <f>175+150+355+50+35+230+65+245+230+37.75+500+35+40</f>
        <v>2147.75</v>
      </c>
      <c r="F58" s="17" t="s">
        <v>83</v>
      </c>
      <c r="G58" s="16">
        <v>0</v>
      </c>
    </row>
    <row r="59" spans="1:8" x14ac:dyDescent="0.35">
      <c r="A59" s="1" t="s">
        <v>81</v>
      </c>
      <c r="B59" s="1"/>
      <c r="C59" s="1">
        <f>488+600+500+12</f>
        <v>1600</v>
      </c>
      <c r="F59" s="17" t="s">
        <v>89</v>
      </c>
      <c r="G59" s="16">
        <v>37500</v>
      </c>
      <c r="H59" t="s">
        <v>321</v>
      </c>
    </row>
    <row r="60" spans="1:8" x14ac:dyDescent="0.35">
      <c r="A60" s="1" t="s">
        <v>82</v>
      </c>
      <c r="B60" s="1"/>
      <c r="C60" s="26">
        <v>3982</v>
      </c>
      <c r="F60" s="17" t="s">
        <v>92</v>
      </c>
      <c r="G60" s="16">
        <v>6500</v>
      </c>
    </row>
    <row r="61" spans="1:8" x14ac:dyDescent="0.35">
      <c r="A61" s="1" t="s">
        <v>84</v>
      </c>
      <c r="B61" s="1"/>
      <c r="C61" s="26">
        <v>890</v>
      </c>
      <c r="F61" s="17" t="s">
        <v>186</v>
      </c>
      <c r="G61" s="16">
        <v>65089.45</v>
      </c>
    </row>
    <row r="62" spans="1:8" x14ac:dyDescent="0.35">
      <c r="A62" s="1" t="s">
        <v>85</v>
      </c>
      <c r="B62" s="1"/>
      <c r="C62" s="4">
        <v>1749</v>
      </c>
      <c r="F62" s="17" t="s">
        <v>140</v>
      </c>
      <c r="G62" s="43">
        <f>70284.45-6500-65089.45</f>
        <v>-1305</v>
      </c>
    </row>
    <row r="63" spans="1:8" x14ac:dyDescent="0.35">
      <c r="A63" s="1" t="s">
        <v>87</v>
      </c>
      <c r="B63" s="1"/>
      <c r="C63" s="1">
        <v>0</v>
      </c>
      <c r="F63" s="44" t="s">
        <v>322</v>
      </c>
      <c r="G63" s="45">
        <v>34000</v>
      </c>
    </row>
    <row r="64" spans="1:8" x14ac:dyDescent="0.35">
      <c r="A64" s="11" t="s">
        <v>138</v>
      </c>
      <c r="B64" s="1"/>
      <c r="C64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B0C1-5395-47B4-A10D-00C8913095A7}">
  <dimension ref="A1:H42"/>
  <sheetViews>
    <sheetView topLeftCell="A8" workbookViewId="0">
      <selection activeCell="F35" sqref="F35:G40"/>
    </sheetView>
  </sheetViews>
  <sheetFormatPr defaultRowHeight="14.5" x14ac:dyDescent="0.35"/>
  <cols>
    <col min="1" max="1" width="6.26953125" bestFit="1" customWidth="1"/>
    <col min="2" max="2" width="15.36328125" bestFit="1" customWidth="1"/>
    <col min="3" max="3" width="14.81640625" bestFit="1" customWidth="1"/>
    <col min="4" max="4" width="20.81640625" bestFit="1" customWidth="1"/>
    <col min="5" max="5" width="20.6328125" bestFit="1" customWidth="1"/>
    <col min="6" max="6" width="23.7265625" bestFit="1" customWidth="1"/>
    <col min="7" max="7" width="22.26953125" bestFit="1" customWidth="1"/>
    <col min="8" max="8" width="16.179687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1">
        <v>65089.14</v>
      </c>
      <c r="G2" s="1"/>
      <c r="H2" s="1"/>
    </row>
    <row r="3" spans="1:8" x14ac:dyDescent="0.35">
      <c r="A3" s="41">
        <v>44835</v>
      </c>
      <c r="B3" s="1"/>
      <c r="C3" s="1">
        <v>170</v>
      </c>
      <c r="D3" s="1" t="s">
        <v>333</v>
      </c>
      <c r="E3" s="1" t="s">
        <v>143</v>
      </c>
      <c r="F3" s="1">
        <f>F2+B3-C3-G2</f>
        <v>64919.14</v>
      </c>
      <c r="G3" s="1"/>
      <c r="H3" s="1"/>
    </row>
    <row r="4" spans="1:8" x14ac:dyDescent="0.35">
      <c r="A4" s="41">
        <v>44837</v>
      </c>
      <c r="B4" s="1"/>
      <c r="C4" s="1">
        <v>35</v>
      </c>
      <c r="D4" s="1" t="s">
        <v>323</v>
      </c>
      <c r="E4" s="1" t="s">
        <v>35</v>
      </c>
      <c r="F4" s="1">
        <f t="shared" ref="F4:F32" si="0">F3+B4-C4-G3</f>
        <v>64884.14</v>
      </c>
      <c r="G4" s="1"/>
      <c r="H4" s="1"/>
    </row>
    <row r="5" spans="1:8" x14ac:dyDescent="0.35">
      <c r="A5" s="41">
        <v>44839</v>
      </c>
      <c r="B5" s="1"/>
      <c r="C5" s="1">
        <v>290</v>
      </c>
      <c r="D5" s="1" t="s">
        <v>28</v>
      </c>
      <c r="E5" s="1" t="s">
        <v>28</v>
      </c>
      <c r="F5" s="1">
        <f t="shared" si="0"/>
        <v>64594.14</v>
      </c>
      <c r="G5" s="1"/>
      <c r="H5" s="1"/>
    </row>
    <row r="6" spans="1:8" x14ac:dyDescent="0.35">
      <c r="A6" s="41">
        <v>44839</v>
      </c>
      <c r="B6" s="1"/>
      <c r="C6" s="1">
        <v>890</v>
      </c>
      <c r="D6" s="1" t="s">
        <v>47</v>
      </c>
      <c r="E6" s="1" t="s">
        <v>235</v>
      </c>
      <c r="F6" s="1">
        <f t="shared" si="0"/>
        <v>63704.14</v>
      </c>
      <c r="G6" s="1"/>
      <c r="H6" s="1"/>
    </row>
    <row r="7" spans="1:8" x14ac:dyDescent="0.35">
      <c r="A7" s="41">
        <v>44841</v>
      </c>
      <c r="B7" s="1"/>
      <c r="C7" s="1">
        <v>46492</v>
      </c>
      <c r="D7" s="1" t="s">
        <v>232</v>
      </c>
      <c r="E7" s="1" t="s">
        <v>324</v>
      </c>
      <c r="F7" s="1">
        <f t="shared" si="0"/>
        <v>17212.14</v>
      </c>
      <c r="G7" s="1"/>
      <c r="H7" s="1" t="s">
        <v>325</v>
      </c>
    </row>
    <row r="8" spans="1:8" x14ac:dyDescent="0.35">
      <c r="A8" s="41">
        <v>44841</v>
      </c>
      <c r="B8" s="1"/>
      <c r="C8" s="1">
        <v>200</v>
      </c>
      <c r="D8" s="11" t="s">
        <v>26</v>
      </c>
      <c r="E8" s="11" t="s">
        <v>26</v>
      </c>
      <c r="F8" s="1">
        <f t="shared" si="0"/>
        <v>17012.14</v>
      </c>
      <c r="G8" s="1"/>
      <c r="H8" s="1"/>
    </row>
    <row r="9" spans="1:8" x14ac:dyDescent="0.35">
      <c r="A9" s="41">
        <v>44842</v>
      </c>
      <c r="B9" s="1"/>
      <c r="C9" s="1">
        <v>160</v>
      </c>
      <c r="D9" s="11" t="s">
        <v>26</v>
      </c>
      <c r="E9" s="11" t="s">
        <v>26</v>
      </c>
      <c r="F9" s="1">
        <f t="shared" si="0"/>
        <v>16852.14</v>
      </c>
      <c r="G9" s="1"/>
      <c r="H9" s="1"/>
    </row>
    <row r="10" spans="1:8" x14ac:dyDescent="0.35">
      <c r="A10" s="41">
        <v>44843</v>
      </c>
      <c r="B10" s="1"/>
      <c r="C10" s="1">
        <v>35</v>
      </c>
      <c r="D10" s="11" t="s">
        <v>35</v>
      </c>
      <c r="E10" s="11" t="s">
        <v>35</v>
      </c>
      <c r="F10" s="1">
        <f t="shared" si="0"/>
        <v>16817.14</v>
      </c>
      <c r="G10" s="1"/>
      <c r="H10" s="1"/>
    </row>
    <row r="11" spans="1:8" x14ac:dyDescent="0.35">
      <c r="A11" s="41">
        <v>44849</v>
      </c>
      <c r="B11" s="1"/>
      <c r="C11" s="1">
        <v>177</v>
      </c>
      <c r="D11" s="1" t="s">
        <v>118</v>
      </c>
      <c r="E11" s="1" t="s">
        <v>295</v>
      </c>
      <c r="F11" s="1">
        <f t="shared" si="0"/>
        <v>16640.14</v>
      </c>
      <c r="G11" s="1"/>
      <c r="H11" s="1"/>
    </row>
    <row r="12" spans="1:8" x14ac:dyDescent="0.35">
      <c r="A12" s="41">
        <v>44849</v>
      </c>
      <c r="B12" s="1"/>
      <c r="C12" s="1">
        <v>388</v>
      </c>
      <c r="D12" s="1" t="s">
        <v>118</v>
      </c>
      <c r="E12" s="1" t="s">
        <v>296</v>
      </c>
      <c r="F12" s="1">
        <f t="shared" si="0"/>
        <v>16252.14</v>
      </c>
      <c r="G12" s="1"/>
      <c r="H12" s="1" t="s">
        <v>326</v>
      </c>
    </row>
    <row r="13" spans="1:8" x14ac:dyDescent="0.35">
      <c r="A13" s="41">
        <v>44849</v>
      </c>
      <c r="B13" s="1"/>
      <c r="C13" s="11">
        <v>718</v>
      </c>
      <c r="D13" s="1" t="s">
        <v>293</v>
      </c>
      <c r="E13" s="1" t="s">
        <v>327</v>
      </c>
      <c r="F13" s="1">
        <f t="shared" si="0"/>
        <v>15534.14</v>
      </c>
      <c r="G13" s="1"/>
      <c r="H13" s="1" t="s">
        <v>198</v>
      </c>
    </row>
    <row r="14" spans="1:8" x14ac:dyDescent="0.35">
      <c r="A14" s="41">
        <v>44849</v>
      </c>
      <c r="B14" s="1"/>
      <c r="C14" s="11">
        <v>500</v>
      </c>
      <c r="D14" s="11" t="s">
        <v>97</v>
      </c>
      <c r="E14" s="11" t="s">
        <v>143</v>
      </c>
      <c r="F14" s="1">
        <f t="shared" si="0"/>
        <v>15034.14</v>
      </c>
      <c r="G14" s="1"/>
      <c r="H14" s="1"/>
    </row>
    <row r="15" spans="1:8" x14ac:dyDescent="0.35">
      <c r="A15" s="41">
        <v>44849</v>
      </c>
      <c r="B15" s="1"/>
      <c r="C15" s="11">
        <v>235</v>
      </c>
      <c r="D15" s="11" t="s">
        <v>328</v>
      </c>
      <c r="E15" s="11" t="s">
        <v>26</v>
      </c>
      <c r="F15" s="1">
        <f t="shared" si="0"/>
        <v>14799.14</v>
      </c>
      <c r="G15" s="1"/>
      <c r="H15" s="1"/>
    </row>
    <row r="16" spans="1:8" x14ac:dyDescent="0.35">
      <c r="A16" s="41">
        <v>44849</v>
      </c>
      <c r="B16" s="1"/>
      <c r="C16" s="11">
        <v>538.5</v>
      </c>
      <c r="D16" s="1" t="s">
        <v>293</v>
      </c>
      <c r="E16" s="1" t="s">
        <v>327</v>
      </c>
      <c r="F16" s="1">
        <f t="shared" si="0"/>
        <v>14260.64</v>
      </c>
      <c r="G16" s="1"/>
      <c r="H16" s="1" t="s">
        <v>198</v>
      </c>
    </row>
    <row r="17" spans="1:8" x14ac:dyDescent="0.35">
      <c r="A17" s="41">
        <v>44853</v>
      </c>
      <c r="B17" s="1"/>
      <c r="C17" s="11">
        <v>150</v>
      </c>
      <c r="D17" s="11" t="s">
        <v>26</v>
      </c>
      <c r="E17" s="11" t="s">
        <v>26</v>
      </c>
      <c r="F17" s="1">
        <f t="shared" si="0"/>
        <v>14110.64</v>
      </c>
      <c r="G17" s="1"/>
      <c r="H17" s="1"/>
    </row>
    <row r="18" spans="1:8" x14ac:dyDescent="0.35">
      <c r="A18" s="41">
        <v>44856</v>
      </c>
      <c r="B18" s="1"/>
      <c r="C18" s="11">
        <v>173</v>
      </c>
      <c r="D18" s="11" t="s">
        <v>329</v>
      </c>
      <c r="E18" s="11" t="s">
        <v>330</v>
      </c>
      <c r="F18" s="1">
        <f t="shared" si="0"/>
        <v>13937.64</v>
      </c>
      <c r="G18" s="1"/>
      <c r="H18" s="1"/>
    </row>
    <row r="19" spans="1:8" x14ac:dyDescent="0.35">
      <c r="A19" s="41">
        <v>44857</v>
      </c>
      <c r="B19" s="1"/>
      <c r="C19" s="11">
        <v>699</v>
      </c>
      <c r="D19" s="11" t="s">
        <v>331</v>
      </c>
      <c r="E19" s="11" t="s">
        <v>332</v>
      </c>
      <c r="F19" s="1">
        <f t="shared" si="0"/>
        <v>13238.64</v>
      </c>
      <c r="G19" s="1"/>
      <c r="H19" s="1"/>
    </row>
    <row r="20" spans="1:8" x14ac:dyDescent="0.35">
      <c r="A20" s="41">
        <v>44857</v>
      </c>
      <c r="B20" s="1"/>
      <c r="C20" s="11">
        <v>60</v>
      </c>
      <c r="D20" s="11" t="s">
        <v>35</v>
      </c>
      <c r="E20" s="11" t="s">
        <v>35</v>
      </c>
      <c r="F20" s="1">
        <f t="shared" si="0"/>
        <v>13178.64</v>
      </c>
      <c r="G20" s="1"/>
      <c r="H20" s="1"/>
    </row>
    <row r="21" spans="1:8" x14ac:dyDescent="0.35">
      <c r="A21" s="41">
        <v>44857</v>
      </c>
      <c r="B21" s="1"/>
      <c r="C21" s="11">
        <v>480</v>
      </c>
      <c r="D21" s="11" t="s">
        <v>334</v>
      </c>
      <c r="E21" s="11" t="s">
        <v>26</v>
      </c>
      <c r="F21" s="1">
        <f t="shared" si="0"/>
        <v>12698.64</v>
      </c>
      <c r="G21" s="1"/>
      <c r="H21" s="1"/>
    </row>
    <row r="22" spans="1:8" x14ac:dyDescent="0.35">
      <c r="A22" s="41">
        <v>44859</v>
      </c>
      <c r="B22" s="1"/>
      <c r="C22" s="11">
        <v>499</v>
      </c>
      <c r="D22" s="11" t="s">
        <v>335</v>
      </c>
      <c r="E22" s="11" t="s">
        <v>336</v>
      </c>
      <c r="F22" s="1">
        <f t="shared" si="0"/>
        <v>12199.64</v>
      </c>
      <c r="G22" s="1"/>
      <c r="H22" s="1"/>
    </row>
    <row r="23" spans="1:8" x14ac:dyDescent="0.35">
      <c r="A23" s="41">
        <v>44861</v>
      </c>
      <c r="B23" s="1">
        <v>10000</v>
      </c>
      <c r="C23" s="1"/>
      <c r="D23" s="11" t="s">
        <v>337</v>
      </c>
      <c r="E23" s="11" t="s">
        <v>338</v>
      </c>
      <c r="F23" s="1">
        <f t="shared" si="0"/>
        <v>22199.64</v>
      </c>
      <c r="G23" s="1"/>
      <c r="H23" s="1"/>
    </row>
    <row r="24" spans="1:8" x14ac:dyDescent="0.35">
      <c r="A24" s="41">
        <v>44861</v>
      </c>
      <c r="B24" s="1"/>
      <c r="C24" s="1">
        <v>15000</v>
      </c>
      <c r="D24" s="11" t="s">
        <v>232</v>
      </c>
      <c r="E24" s="11" t="s">
        <v>338</v>
      </c>
      <c r="F24" s="1">
        <f t="shared" si="0"/>
        <v>7199.6399999999994</v>
      </c>
      <c r="G24" s="1"/>
      <c r="H24" s="1"/>
    </row>
    <row r="25" spans="1:8" x14ac:dyDescent="0.35">
      <c r="A25" s="41">
        <v>44861</v>
      </c>
      <c r="B25" s="1">
        <v>5000</v>
      </c>
      <c r="C25" s="1"/>
      <c r="D25" s="11" t="s">
        <v>313</v>
      </c>
      <c r="E25" s="11" t="s">
        <v>339</v>
      </c>
      <c r="F25" s="1">
        <f t="shared" si="0"/>
        <v>12199.64</v>
      </c>
      <c r="G25" s="1"/>
      <c r="H25" s="1"/>
    </row>
    <row r="26" spans="1:8" x14ac:dyDescent="0.35">
      <c r="A26" s="41">
        <v>44861</v>
      </c>
      <c r="B26" s="1"/>
      <c r="C26" s="1">
        <v>200</v>
      </c>
      <c r="D26" s="11" t="s">
        <v>97</v>
      </c>
      <c r="E26" s="11" t="s">
        <v>143</v>
      </c>
      <c r="F26" s="1">
        <f t="shared" si="0"/>
        <v>11999.64</v>
      </c>
      <c r="G26" s="1"/>
      <c r="H26" s="1"/>
    </row>
    <row r="27" spans="1:8" x14ac:dyDescent="0.35">
      <c r="A27" s="41">
        <v>44863</v>
      </c>
      <c r="B27" s="1"/>
      <c r="C27" s="1">
        <v>100</v>
      </c>
      <c r="D27" s="11" t="s">
        <v>97</v>
      </c>
      <c r="E27" s="11" t="s">
        <v>143</v>
      </c>
      <c r="F27" s="1">
        <f t="shared" si="0"/>
        <v>11899.64</v>
      </c>
      <c r="G27" s="1"/>
      <c r="H27" s="1"/>
    </row>
    <row r="28" spans="1:8" x14ac:dyDescent="0.35">
      <c r="A28" s="41">
        <v>44863</v>
      </c>
      <c r="B28" s="1"/>
      <c r="C28" s="1">
        <v>150</v>
      </c>
      <c r="D28" s="11" t="s">
        <v>26</v>
      </c>
      <c r="E28" s="11" t="s">
        <v>26</v>
      </c>
      <c r="F28" s="1">
        <f t="shared" si="0"/>
        <v>11749.64</v>
      </c>
      <c r="G28" s="1"/>
      <c r="H28" s="1"/>
    </row>
    <row r="29" spans="1:8" x14ac:dyDescent="0.35">
      <c r="A29" s="41">
        <v>44865</v>
      </c>
      <c r="B29" s="1">
        <v>91176</v>
      </c>
      <c r="C29" s="1"/>
      <c r="D29" s="11" t="s">
        <v>183</v>
      </c>
      <c r="E29" s="11" t="s">
        <v>340</v>
      </c>
      <c r="F29" s="1">
        <f t="shared" si="0"/>
        <v>102925.64</v>
      </c>
      <c r="G29" s="1"/>
      <c r="H29" s="1"/>
    </row>
    <row r="30" spans="1:8" x14ac:dyDescent="0.35">
      <c r="A30" s="41">
        <v>44865</v>
      </c>
      <c r="B30" s="1"/>
      <c r="C30" s="1">
        <v>21000</v>
      </c>
      <c r="D30" s="11" t="s">
        <v>135</v>
      </c>
      <c r="E30" s="11" t="s">
        <v>136</v>
      </c>
      <c r="F30" s="1">
        <f t="shared" si="0"/>
        <v>81925.64</v>
      </c>
      <c r="G30" s="1"/>
      <c r="H30" s="1"/>
    </row>
    <row r="31" spans="1:8" x14ac:dyDescent="0.35">
      <c r="A31" s="41">
        <v>44865</v>
      </c>
      <c r="B31" s="1"/>
      <c r="C31" s="1">
        <v>13000</v>
      </c>
      <c r="D31" s="11" t="s">
        <v>341</v>
      </c>
      <c r="E31" s="11" t="s">
        <v>342</v>
      </c>
      <c r="F31" s="1">
        <f t="shared" si="0"/>
        <v>68925.64</v>
      </c>
      <c r="G31" s="1"/>
      <c r="H31" s="1"/>
    </row>
    <row r="32" spans="1:8" x14ac:dyDescent="0.35">
      <c r="A32" s="41">
        <v>44865</v>
      </c>
      <c r="B32" s="1"/>
      <c r="C32" s="11">
        <v>500</v>
      </c>
      <c r="D32" s="11" t="s">
        <v>343</v>
      </c>
      <c r="E32" s="11" t="s">
        <v>26</v>
      </c>
      <c r="F32" s="1">
        <f t="shared" si="0"/>
        <v>68425.64</v>
      </c>
      <c r="G32" s="1"/>
      <c r="H32" s="1"/>
    </row>
    <row r="35" spans="1:7" x14ac:dyDescent="0.35">
      <c r="A35" s="1" t="s">
        <v>80</v>
      </c>
      <c r="B35" s="1"/>
      <c r="C35" s="1">
        <f>200+160+235+150+480+150+500</f>
        <v>1875</v>
      </c>
      <c r="F35" s="17" t="s">
        <v>83</v>
      </c>
      <c r="G35" s="16">
        <v>3000</v>
      </c>
    </row>
    <row r="36" spans="1:7" x14ac:dyDescent="0.35">
      <c r="A36" s="1" t="s">
        <v>81</v>
      </c>
      <c r="B36" s="1"/>
      <c r="C36" s="1">
        <f>170+500+200+100</f>
        <v>970</v>
      </c>
      <c r="F36" s="17" t="s">
        <v>89</v>
      </c>
      <c r="G36" s="16">
        <v>45500</v>
      </c>
    </row>
    <row r="37" spans="1:7" x14ac:dyDescent="0.35">
      <c r="A37" s="1" t="s">
        <v>82</v>
      </c>
      <c r="B37" s="1"/>
      <c r="C37" s="26">
        <v>0</v>
      </c>
      <c r="F37" s="17" t="s">
        <v>92</v>
      </c>
      <c r="G37" s="16">
        <v>8000</v>
      </c>
    </row>
    <row r="38" spans="1:7" x14ac:dyDescent="0.35">
      <c r="A38" s="1" t="s">
        <v>84</v>
      </c>
      <c r="B38" s="1"/>
      <c r="C38" s="26">
        <v>890</v>
      </c>
      <c r="F38" s="17" t="s">
        <v>186</v>
      </c>
      <c r="G38" s="16">
        <v>61097.45</v>
      </c>
    </row>
    <row r="39" spans="1:7" x14ac:dyDescent="0.35">
      <c r="A39" s="1" t="s">
        <v>85</v>
      </c>
      <c r="B39" s="1"/>
      <c r="C39" s="4">
        <v>0</v>
      </c>
      <c r="F39" s="17" t="s">
        <v>140</v>
      </c>
      <c r="G39" s="43">
        <f>68425.64-8000-60597.45</f>
        <v>-171.80999999999767</v>
      </c>
    </row>
    <row r="40" spans="1:7" x14ac:dyDescent="0.35">
      <c r="A40" s="1" t="s">
        <v>87</v>
      </c>
      <c r="B40" s="1"/>
      <c r="C40" s="1">
        <f>35+35+60</f>
        <v>130</v>
      </c>
      <c r="F40" s="44" t="s">
        <v>322</v>
      </c>
      <c r="G40" s="45">
        <v>22000</v>
      </c>
    </row>
    <row r="41" spans="1:7" x14ac:dyDescent="0.35">
      <c r="A41" s="11" t="s">
        <v>138</v>
      </c>
      <c r="B41" s="1"/>
      <c r="C41" s="1"/>
    </row>
    <row r="42" spans="1:7" x14ac:dyDescent="0.35">
      <c r="B42" t="s">
        <v>362</v>
      </c>
      <c r="C42">
        <f>1875+970+890+130</f>
        <v>3865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9322-0E6F-4D1F-BA67-27EE12E17441}">
  <dimension ref="A1:H49"/>
  <sheetViews>
    <sheetView topLeftCell="A35" workbookViewId="0">
      <selection activeCell="F41" sqref="F41:G46"/>
    </sheetView>
  </sheetViews>
  <sheetFormatPr defaultRowHeight="14.5" x14ac:dyDescent="0.35"/>
  <cols>
    <col min="1" max="1" width="6.7265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18.6328125" bestFit="1" customWidth="1"/>
    <col min="6" max="6" width="29.90625" bestFit="1" customWidth="1"/>
    <col min="7" max="7" width="22.26953125" bestFit="1" customWidth="1"/>
    <col min="8" max="8" width="12.1796875" bestFit="1" customWidth="1"/>
  </cols>
  <sheetData>
    <row r="1" spans="1:8" x14ac:dyDescent="0.35">
      <c r="A1" s="3" t="s">
        <v>0</v>
      </c>
      <c r="B1" s="3" t="s">
        <v>6</v>
      </c>
      <c r="C1" s="3" t="s">
        <v>3</v>
      </c>
      <c r="D1" s="3" t="s">
        <v>1</v>
      </c>
      <c r="E1" s="3" t="s">
        <v>4</v>
      </c>
      <c r="F1" s="3" t="s">
        <v>7</v>
      </c>
      <c r="G1" s="3" t="s">
        <v>8</v>
      </c>
      <c r="H1" s="40" t="s">
        <v>187</v>
      </c>
    </row>
    <row r="2" spans="1:8" x14ac:dyDescent="0.35">
      <c r="A2" s="1"/>
      <c r="B2" s="1"/>
      <c r="C2" s="1"/>
      <c r="D2" s="1"/>
      <c r="E2" s="1"/>
      <c r="F2" s="1">
        <v>61097.45</v>
      </c>
      <c r="G2" s="1"/>
      <c r="H2" s="1"/>
    </row>
    <row r="3" spans="1:8" x14ac:dyDescent="0.35">
      <c r="A3" s="41">
        <v>44866</v>
      </c>
      <c r="B3" s="1">
        <v>15499</v>
      </c>
      <c r="C3" s="1"/>
      <c r="D3" s="1" t="s">
        <v>344</v>
      </c>
      <c r="E3" s="1" t="s">
        <v>345</v>
      </c>
      <c r="F3" s="1">
        <f>F2+B3-C3-G3</f>
        <v>76596.45</v>
      </c>
      <c r="G3" s="1"/>
      <c r="H3" s="1"/>
    </row>
    <row r="4" spans="1:8" x14ac:dyDescent="0.35">
      <c r="A4" s="41">
        <v>44868</v>
      </c>
      <c r="B4" s="1">
        <v>15155</v>
      </c>
      <c r="C4" s="1"/>
      <c r="D4" s="1" t="s">
        <v>344</v>
      </c>
      <c r="E4" s="1" t="s">
        <v>345</v>
      </c>
      <c r="F4" s="1">
        <f t="shared" ref="F4:F39" si="0">F3+B4-C4-G4</f>
        <v>91751.45</v>
      </c>
      <c r="G4" s="1"/>
      <c r="H4" s="1"/>
    </row>
    <row r="5" spans="1:8" x14ac:dyDescent="0.35">
      <c r="A5" s="41">
        <v>44869</v>
      </c>
      <c r="B5" s="1"/>
      <c r="C5" s="1">
        <v>699</v>
      </c>
      <c r="D5" s="1" t="s">
        <v>346</v>
      </c>
      <c r="E5" s="1" t="s">
        <v>35</v>
      </c>
      <c r="F5" s="1">
        <f t="shared" si="0"/>
        <v>91052.45</v>
      </c>
      <c r="G5" s="1"/>
      <c r="H5" s="1"/>
    </row>
    <row r="6" spans="1:8" x14ac:dyDescent="0.35">
      <c r="A6" s="41">
        <v>44870</v>
      </c>
      <c r="B6" s="1"/>
      <c r="C6" s="1">
        <v>890</v>
      </c>
      <c r="D6" s="1" t="s">
        <v>47</v>
      </c>
      <c r="E6" s="1" t="s">
        <v>235</v>
      </c>
      <c r="F6" s="1">
        <f t="shared" si="0"/>
        <v>90162.45</v>
      </c>
      <c r="G6" s="1"/>
      <c r="H6" s="1"/>
    </row>
    <row r="7" spans="1:8" x14ac:dyDescent="0.35">
      <c r="A7" s="41">
        <v>44870</v>
      </c>
      <c r="B7" s="1">
        <v>2939</v>
      </c>
      <c r="C7" s="1"/>
      <c r="D7" s="11" t="s">
        <v>347</v>
      </c>
      <c r="E7" s="11" t="s">
        <v>348</v>
      </c>
      <c r="F7" s="1">
        <f t="shared" si="0"/>
        <v>93101.45</v>
      </c>
      <c r="G7" s="1"/>
      <c r="H7" s="1"/>
    </row>
    <row r="8" spans="1:8" x14ac:dyDescent="0.35">
      <c r="A8" s="41">
        <v>44870</v>
      </c>
      <c r="B8" s="1">
        <v>699</v>
      </c>
      <c r="C8" s="1"/>
      <c r="D8" s="11" t="s">
        <v>349</v>
      </c>
      <c r="E8" s="11" t="s">
        <v>350</v>
      </c>
      <c r="F8" s="1">
        <f t="shared" si="0"/>
        <v>93800.45</v>
      </c>
      <c r="G8" s="1"/>
      <c r="H8" s="1"/>
    </row>
    <row r="9" spans="1:8" x14ac:dyDescent="0.35">
      <c r="A9" s="41">
        <v>44870</v>
      </c>
      <c r="B9" s="1"/>
      <c r="C9" s="1">
        <v>18000</v>
      </c>
      <c r="D9" s="11" t="s">
        <v>351</v>
      </c>
      <c r="E9" s="11" t="s">
        <v>342</v>
      </c>
      <c r="F9" s="1">
        <f t="shared" si="0"/>
        <v>75800.45</v>
      </c>
      <c r="G9" s="1"/>
      <c r="H9" s="1"/>
    </row>
    <row r="10" spans="1:8" x14ac:dyDescent="0.35">
      <c r="A10" s="41">
        <v>44870</v>
      </c>
      <c r="B10" s="1"/>
      <c r="C10" s="1">
        <v>290</v>
      </c>
      <c r="D10" s="1" t="s">
        <v>28</v>
      </c>
      <c r="E10" s="1" t="s">
        <v>28</v>
      </c>
      <c r="F10" s="1">
        <f t="shared" si="0"/>
        <v>75510.45</v>
      </c>
      <c r="G10" s="1"/>
      <c r="H10" s="1"/>
    </row>
    <row r="11" spans="1:8" x14ac:dyDescent="0.35">
      <c r="A11" s="41">
        <v>44871</v>
      </c>
      <c r="B11" s="1"/>
      <c r="C11" s="1">
        <v>70</v>
      </c>
      <c r="D11" s="11" t="s">
        <v>303</v>
      </c>
      <c r="E11" s="11" t="s">
        <v>263</v>
      </c>
      <c r="F11" s="1">
        <f t="shared" si="0"/>
        <v>75440.45</v>
      </c>
      <c r="G11" s="1"/>
      <c r="H11" s="1"/>
    </row>
    <row r="12" spans="1:8" x14ac:dyDescent="0.35">
      <c r="A12" s="41">
        <v>44871</v>
      </c>
      <c r="B12" s="1"/>
      <c r="C12" s="1">
        <v>180</v>
      </c>
      <c r="D12" s="11" t="s">
        <v>26</v>
      </c>
      <c r="E12" s="11" t="s">
        <v>26</v>
      </c>
      <c r="F12" s="1">
        <f t="shared" si="0"/>
        <v>75260.45</v>
      </c>
      <c r="G12" s="1"/>
      <c r="H12" s="1"/>
    </row>
    <row r="13" spans="1:8" x14ac:dyDescent="0.35">
      <c r="A13" s="41">
        <v>44872</v>
      </c>
      <c r="B13" s="1"/>
      <c r="C13" s="1">
        <v>46492</v>
      </c>
      <c r="D13" s="1" t="s">
        <v>232</v>
      </c>
      <c r="E13" s="1" t="s">
        <v>352</v>
      </c>
      <c r="F13" s="1">
        <f t="shared" si="0"/>
        <v>28768.449999999997</v>
      </c>
      <c r="G13" s="1"/>
      <c r="H13" s="1" t="s">
        <v>353</v>
      </c>
    </row>
    <row r="14" spans="1:8" x14ac:dyDescent="0.35">
      <c r="A14" s="41">
        <v>44873</v>
      </c>
      <c r="B14" s="1">
        <v>4584</v>
      </c>
      <c r="C14" s="1"/>
      <c r="D14" s="1" t="s">
        <v>344</v>
      </c>
      <c r="E14" s="1" t="s">
        <v>345</v>
      </c>
      <c r="F14" s="1">
        <f t="shared" si="0"/>
        <v>33352.449999999997</v>
      </c>
      <c r="G14" s="1"/>
      <c r="H14" s="1"/>
    </row>
    <row r="15" spans="1:8" x14ac:dyDescent="0.35">
      <c r="A15" s="41">
        <v>44873</v>
      </c>
      <c r="B15" s="1"/>
      <c r="C15" s="1">
        <v>20000</v>
      </c>
      <c r="D15" s="11" t="s">
        <v>351</v>
      </c>
      <c r="E15" s="11" t="s">
        <v>342</v>
      </c>
      <c r="F15" s="1">
        <f t="shared" si="0"/>
        <v>13352.449999999997</v>
      </c>
      <c r="G15" s="1"/>
      <c r="H15" s="1"/>
    </row>
    <row r="16" spans="1:8" x14ac:dyDescent="0.35">
      <c r="A16" s="41">
        <v>44876</v>
      </c>
      <c r="B16" s="1"/>
      <c r="C16" s="1">
        <v>320</v>
      </c>
      <c r="D16" s="11" t="s">
        <v>26</v>
      </c>
      <c r="E16" s="11" t="s">
        <v>26</v>
      </c>
      <c r="F16" s="1">
        <f t="shared" si="0"/>
        <v>13032.449999999997</v>
      </c>
      <c r="G16" s="1"/>
      <c r="H16" s="1"/>
    </row>
    <row r="17" spans="1:8" x14ac:dyDescent="0.35">
      <c r="A17" s="41">
        <v>44877</v>
      </c>
      <c r="B17" s="1"/>
      <c r="C17" s="1">
        <v>150</v>
      </c>
      <c r="D17" s="11" t="s">
        <v>26</v>
      </c>
      <c r="E17" s="11" t="s">
        <v>26</v>
      </c>
      <c r="F17" s="1">
        <f t="shared" si="0"/>
        <v>12882.449999999997</v>
      </c>
      <c r="G17" s="1"/>
      <c r="H17" s="1"/>
    </row>
    <row r="18" spans="1:8" x14ac:dyDescent="0.35">
      <c r="A18" s="41">
        <v>44878</v>
      </c>
      <c r="B18" s="1"/>
      <c r="C18" s="1">
        <v>350</v>
      </c>
      <c r="D18" s="11" t="s">
        <v>354</v>
      </c>
      <c r="E18" s="11" t="s">
        <v>354</v>
      </c>
      <c r="F18" s="1">
        <f t="shared" si="0"/>
        <v>12532.449999999997</v>
      </c>
      <c r="G18" s="1"/>
      <c r="H18" s="1"/>
    </row>
    <row r="19" spans="1:8" x14ac:dyDescent="0.35">
      <c r="A19" s="41">
        <v>44879</v>
      </c>
      <c r="B19" s="1"/>
      <c r="C19" s="1">
        <v>500</v>
      </c>
      <c r="D19" s="11" t="s">
        <v>14</v>
      </c>
      <c r="E19" s="11" t="s">
        <v>14</v>
      </c>
      <c r="F19" s="1">
        <f t="shared" si="0"/>
        <v>12032.449999999997</v>
      </c>
      <c r="G19" s="1"/>
      <c r="H19" s="1"/>
    </row>
    <row r="20" spans="1:8" x14ac:dyDescent="0.35">
      <c r="A20" s="41">
        <v>44881</v>
      </c>
      <c r="B20" s="1"/>
      <c r="C20" s="1">
        <v>177</v>
      </c>
      <c r="D20" s="11" t="s">
        <v>355</v>
      </c>
      <c r="E20" s="11" t="s">
        <v>355</v>
      </c>
      <c r="F20" s="1">
        <f t="shared" si="0"/>
        <v>11855.449999999997</v>
      </c>
      <c r="G20" s="1"/>
      <c r="H20" s="1"/>
    </row>
    <row r="21" spans="1:8" x14ac:dyDescent="0.35">
      <c r="A21" s="41">
        <v>44881</v>
      </c>
      <c r="B21" s="1"/>
      <c r="C21" s="1">
        <v>389</v>
      </c>
      <c r="D21" s="11" t="s">
        <v>355</v>
      </c>
      <c r="E21" s="11" t="s">
        <v>296</v>
      </c>
      <c r="F21" s="1">
        <f t="shared" si="0"/>
        <v>11466.449999999997</v>
      </c>
      <c r="G21" s="1"/>
      <c r="H21" s="1" t="s">
        <v>357</v>
      </c>
    </row>
    <row r="22" spans="1:8" x14ac:dyDescent="0.35">
      <c r="A22" s="41">
        <v>44883</v>
      </c>
      <c r="B22" s="1"/>
      <c r="C22" s="1">
        <v>109</v>
      </c>
      <c r="D22" s="11" t="s">
        <v>118</v>
      </c>
      <c r="E22" s="11" t="s">
        <v>153</v>
      </c>
      <c r="F22" s="1">
        <f t="shared" si="0"/>
        <v>11357.449999999997</v>
      </c>
      <c r="G22" s="1"/>
      <c r="H22" s="1"/>
    </row>
    <row r="23" spans="1:8" x14ac:dyDescent="0.35">
      <c r="A23" s="41">
        <v>44883</v>
      </c>
      <c r="B23" s="1"/>
      <c r="C23" s="1">
        <v>900</v>
      </c>
      <c r="D23" s="11" t="s">
        <v>109</v>
      </c>
      <c r="E23" s="11" t="s">
        <v>109</v>
      </c>
      <c r="F23" s="1">
        <f t="shared" si="0"/>
        <v>10457.449999999997</v>
      </c>
      <c r="G23" s="1"/>
      <c r="H23" s="1"/>
    </row>
    <row r="24" spans="1:8" x14ac:dyDescent="0.35">
      <c r="A24" s="41">
        <v>44883</v>
      </c>
      <c r="B24" s="1"/>
      <c r="C24" s="1">
        <v>24</v>
      </c>
      <c r="D24" s="11" t="s">
        <v>35</v>
      </c>
      <c r="E24" s="11" t="s">
        <v>35</v>
      </c>
      <c r="F24" s="1">
        <f t="shared" si="0"/>
        <v>10433.449999999997</v>
      </c>
      <c r="G24" s="1"/>
      <c r="H24" s="1"/>
    </row>
    <row r="25" spans="1:8" x14ac:dyDescent="0.35">
      <c r="A25" s="41">
        <v>44884</v>
      </c>
      <c r="B25" s="1"/>
      <c r="C25" s="1">
        <v>40</v>
      </c>
      <c r="D25" s="11" t="s">
        <v>356</v>
      </c>
      <c r="E25" s="11" t="s">
        <v>356</v>
      </c>
      <c r="F25" s="1">
        <f t="shared" si="0"/>
        <v>10393.449999999997</v>
      </c>
      <c r="G25" s="1"/>
      <c r="H25" s="1"/>
    </row>
    <row r="26" spans="1:8" x14ac:dyDescent="0.35">
      <c r="A26" s="41">
        <v>44884</v>
      </c>
      <c r="B26" s="1"/>
      <c r="C26" s="1">
        <v>40</v>
      </c>
      <c r="D26" s="11" t="s">
        <v>356</v>
      </c>
      <c r="E26" s="11" t="s">
        <v>356</v>
      </c>
      <c r="F26" s="1">
        <f t="shared" si="0"/>
        <v>10353.449999999997</v>
      </c>
      <c r="G26" s="1"/>
      <c r="H26" s="1"/>
    </row>
    <row r="27" spans="1:8" x14ac:dyDescent="0.35">
      <c r="A27" s="41">
        <v>44884</v>
      </c>
      <c r="B27" s="1"/>
      <c r="C27" s="1">
        <v>200</v>
      </c>
      <c r="D27" s="11" t="s">
        <v>14</v>
      </c>
      <c r="E27" s="11" t="s">
        <v>14</v>
      </c>
      <c r="F27" s="1">
        <f t="shared" si="0"/>
        <v>10153.449999999997</v>
      </c>
      <c r="G27" s="1"/>
      <c r="H27" s="1"/>
    </row>
    <row r="28" spans="1:8" x14ac:dyDescent="0.35">
      <c r="A28" s="41">
        <v>44886</v>
      </c>
      <c r="B28" s="1"/>
      <c r="C28" s="1">
        <v>311</v>
      </c>
      <c r="D28" s="11" t="s">
        <v>35</v>
      </c>
      <c r="E28" s="11" t="s">
        <v>35</v>
      </c>
      <c r="F28" s="1">
        <f t="shared" si="0"/>
        <v>9842.4499999999971</v>
      </c>
      <c r="G28" s="1"/>
      <c r="H28" s="1"/>
    </row>
    <row r="29" spans="1:8" x14ac:dyDescent="0.35">
      <c r="A29" s="41">
        <v>44888</v>
      </c>
      <c r="B29" s="1"/>
      <c r="C29" s="1">
        <v>1000</v>
      </c>
      <c r="D29" s="11" t="s">
        <v>152</v>
      </c>
      <c r="E29" s="11" t="s">
        <v>50</v>
      </c>
      <c r="F29" s="1">
        <f t="shared" si="0"/>
        <v>8842.4499999999971</v>
      </c>
      <c r="G29" s="1"/>
      <c r="H29" s="1"/>
    </row>
    <row r="30" spans="1:8" x14ac:dyDescent="0.35">
      <c r="A30" s="41">
        <v>44891</v>
      </c>
      <c r="B30" s="1"/>
      <c r="C30" s="1">
        <v>130</v>
      </c>
      <c r="D30" s="11" t="s">
        <v>358</v>
      </c>
      <c r="E30" s="11" t="s">
        <v>359</v>
      </c>
      <c r="F30" s="1">
        <f t="shared" si="0"/>
        <v>8712.4499999999971</v>
      </c>
      <c r="G30" s="1"/>
      <c r="H30" s="1"/>
    </row>
    <row r="31" spans="1:8" x14ac:dyDescent="0.35">
      <c r="A31" s="41">
        <v>44891</v>
      </c>
      <c r="B31" s="1"/>
      <c r="C31" s="1">
        <v>30</v>
      </c>
      <c r="D31" s="11" t="s">
        <v>327</v>
      </c>
      <c r="E31" s="11" t="s">
        <v>38</v>
      </c>
      <c r="F31" s="1">
        <f t="shared" si="0"/>
        <v>8682.4499999999971</v>
      </c>
      <c r="G31" s="1"/>
      <c r="H31" s="1"/>
    </row>
    <row r="32" spans="1:8" x14ac:dyDescent="0.35">
      <c r="A32" s="41">
        <v>44891</v>
      </c>
      <c r="B32" s="1"/>
      <c r="C32" s="1">
        <v>35</v>
      </c>
      <c r="D32" s="11" t="s">
        <v>26</v>
      </c>
      <c r="E32" s="11" t="s">
        <v>26</v>
      </c>
      <c r="F32" s="1">
        <f t="shared" si="0"/>
        <v>8647.4499999999971</v>
      </c>
      <c r="G32" s="1"/>
      <c r="H32" s="1"/>
    </row>
    <row r="33" spans="1:8" x14ac:dyDescent="0.35">
      <c r="A33" s="41">
        <v>44891</v>
      </c>
      <c r="B33" s="1"/>
      <c r="C33" s="1">
        <v>150</v>
      </c>
      <c r="D33" s="11" t="s">
        <v>26</v>
      </c>
      <c r="E33" s="11" t="s">
        <v>26</v>
      </c>
      <c r="F33" s="1">
        <f t="shared" si="0"/>
        <v>8497.4499999999971</v>
      </c>
      <c r="G33" s="1"/>
      <c r="H33" s="1"/>
    </row>
    <row r="34" spans="1:8" x14ac:dyDescent="0.35">
      <c r="A34" s="41">
        <v>44891</v>
      </c>
      <c r="B34" s="1"/>
      <c r="C34" s="1">
        <v>50</v>
      </c>
      <c r="D34" s="11" t="s">
        <v>26</v>
      </c>
      <c r="E34" s="11" t="s">
        <v>26</v>
      </c>
      <c r="F34" s="1">
        <f t="shared" si="0"/>
        <v>8447.4499999999971</v>
      </c>
      <c r="G34" s="1"/>
      <c r="H34" s="1"/>
    </row>
    <row r="35" spans="1:8" x14ac:dyDescent="0.35">
      <c r="A35" s="41">
        <v>44892</v>
      </c>
      <c r="B35" s="1"/>
      <c r="C35" s="1">
        <v>300</v>
      </c>
      <c r="D35" s="1" t="s">
        <v>26</v>
      </c>
      <c r="E35" s="1" t="s">
        <v>26</v>
      </c>
      <c r="F35" s="1">
        <f t="shared" si="0"/>
        <v>8147.4499999999971</v>
      </c>
      <c r="G35" s="1"/>
      <c r="H35" s="1"/>
    </row>
    <row r="36" spans="1:8" x14ac:dyDescent="0.35">
      <c r="A36" s="41">
        <v>44893</v>
      </c>
      <c r="B36" s="1"/>
      <c r="C36" s="1">
        <v>100</v>
      </c>
      <c r="D36" s="1" t="s">
        <v>14</v>
      </c>
      <c r="E36" s="1" t="s">
        <v>14</v>
      </c>
      <c r="F36" s="1">
        <f t="shared" si="0"/>
        <v>8047.4499999999971</v>
      </c>
      <c r="G36" s="1"/>
      <c r="H36" s="1"/>
    </row>
    <row r="37" spans="1:8" x14ac:dyDescent="0.35">
      <c r="A37" s="41">
        <v>44895</v>
      </c>
      <c r="B37" s="1">
        <v>91178</v>
      </c>
      <c r="C37" s="1"/>
      <c r="D37" s="11" t="s">
        <v>183</v>
      </c>
      <c r="E37" s="11" t="s">
        <v>360</v>
      </c>
      <c r="F37" s="1">
        <f t="shared" si="0"/>
        <v>99225.45</v>
      </c>
      <c r="G37" s="1"/>
      <c r="H37" s="1"/>
    </row>
    <row r="38" spans="1:8" x14ac:dyDescent="0.35">
      <c r="A38" s="41">
        <v>44895</v>
      </c>
      <c r="B38" s="1"/>
      <c r="C38" s="1">
        <v>3000</v>
      </c>
      <c r="D38" s="11" t="s">
        <v>341</v>
      </c>
      <c r="E38" s="11" t="s">
        <v>342</v>
      </c>
      <c r="F38" s="1">
        <f t="shared" si="0"/>
        <v>96225.45</v>
      </c>
      <c r="G38" s="1"/>
      <c r="H38" s="1"/>
    </row>
    <row r="39" spans="1:8" x14ac:dyDescent="0.35">
      <c r="A39" s="1"/>
      <c r="B39" s="1"/>
      <c r="C39" s="1">
        <v>21000</v>
      </c>
      <c r="D39" s="11" t="s">
        <v>135</v>
      </c>
      <c r="E39" s="11" t="s">
        <v>136</v>
      </c>
      <c r="F39" s="1">
        <f t="shared" si="0"/>
        <v>75225.45</v>
      </c>
      <c r="G39" s="1"/>
      <c r="H39" s="1"/>
    </row>
    <row r="41" spans="1:8" x14ac:dyDescent="0.35">
      <c r="A41" s="1" t="s">
        <v>80</v>
      </c>
      <c r="B41" s="1"/>
      <c r="C41" s="1">
        <f>180+320+150+35+150+50+300</f>
        <v>1185</v>
      </c>
      <c r="F41" s="17" t="s">
        <v>83</v>
      </c>
      <c r="G41" s="16">
        <v>3000</v>
      </c>
    </row>
    <row r="42" spans="1:8" x14ac:dyDescent="0.35">
      <c r="A42" s="1" t="s">
        <v>81</v>
      </c>
      <c r="B42" s="1"/>
      <c r="C42" s="1">
        <f>500+200+100</f>
        <v>800</v>
      </c>
      <c r="F42" s="17" t="s">
        <v>89</v>
      </c>
      <c r="G42" s="16">
        <v>15000</v>
      </c>
    </row>
    <row r="43" spans="1:8" x14ac:dyDescent="0.35">
      <c r="A43" s="1" t="s">
        <v>82</v>
      </c>
      <c r="B43" s="1"/>
      <c r="C43" s="26">
        <f>350+130+30</f>
        <v>510</v>
      </c>
      <c r="F43" s="17" t="s">
        <v>92</v>
      </c>
      <c r="G43" s="16">
        <v>4000</v>
      </c>
    </row>
    <row r="44" spans="1:8" x14ac:dyDescent="0.35">
      <c r="A44" s="1" t="s">
        <v>84</v>
      </c>
      <c r="B44" s="1"/>
      <c r="C44" s="26">
        <v>890</v>
      </c>
      <c r="F44" s="17" t="s">
        <v>186</v>
      </c>
      <c r="G44" s="16">
        <v>73725</v>
      </c>
    </row>
    <row r="45" spans="1:8" x14ac:dyDescent="0.35">
      <c r="A45" s="1" t="s">
        <v>85</v>
      </c>
      <c r="B45" s="1"/>
      <c r="C45" s="4">
        <v>0</v>
      </c>
      <c r="F45" s="17" t="s">
        <v>140</v>
      </c>
      <c r="G45" s="43">
        <f>75225.45-4000-73725</f>
        <v>-2499.5500000000029</v>
      </c>
    </row>
    <row r="46" spans="1:8" x14ac:dyDescent="0.35">
      <c r="A46" s="1" t="s">
        <v>87</v>
      </c>
      <c r="B46" s="1"/>
      <c r="C46" s="1">
        <f>699+24+311</f>
        <v>1034</v>
      </c>
      <c r="F46" s="44" t="s">
        <v>322</v>
      </c>
      <c r="G46" s="45">
        <v>59115.23</v>
      </c>
    </row>
    <row r="47" spans="1:8" x14ac:dyDescent="0.35">
      <c r="A47" s="11" t="s">
        <v>138</v>
      </c>
      <c r="B47" s="1"/>
      <c r="C47" s="1"/>
    </row>
    <row r="48" spans="1:8" x14ac:dyDescent="0.35">
      <c r="A48" s="48" t="s">
        <v>361</v>
      </c>
      <c r="B48" s="48"/>
      <c r="C48" s="1">
        <v>900</v>
      </c>
    </row>
    <row r="49" spans="2:3" x14ac:dyDescent="0.35">
      <c r="B49" s="1" t="s">
        <v>362</v>
      </c>
      <c r="C49" s="1">
        <f>1185+800+510+890+1034+900</f>
        <v>5319</v>
      </c>
    </row>
  </sheetData>
  <mergeCells count="1">
    <mergeCell ref="A48:B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Munuswamy, Thamizharasu (Cognizant)</dc:creator>
  <cp:lastModifiedBy>Munuswamy, Thamizharasu (Cognizant)</cp:lastModifiedBy>
  <dcterms:created xsi:type="dcterms:W3CDTF">2015-06-05T18:17:20Z</dcterms:created>
  <dcterms:modified xsi:type="dcterms:W3CDTF">2023-02-24T06:42:24Z</dcterms:modified>
</cp:coreProperties>
</file>