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4d1x/Documents/Repository/invest2022/log/"/>
    </mc:Choice>
  </mc:AlternateContent>
  <xr:revisionPtr revIDLastSave="0" documentId="13_ncr:1_{1DBA1005-DC3C-6348-BCD0-C2B43E7D4F06}" xr6:coauthVersionLast="46" xr6:coauthVersionMax="46" xr10:uidLastSave="{00000000-0000-0000-0000-000000000000}"/>
  <bookViews>
    <workbookView xWindow="220" yWindow="460" windowWidth="18340" windowHeight="8240" activeTab="6" xr2:uid="{5F4D8E4C-1AAB-A845-98F6-2593A45356BF}"/>
  </bookViews>
  <sheets>
    <sheet name="Sheet3" sheetId="7" r:id="rId1"/>
    <sheet name="Bucket" sheetId="9" r:id="rId2"/>
    <sheet name="Watchlist" sheetId="13" r:id="rId3"/>
    <sheet name="Correlation" sheetId="14" r:id="rId4"/>
    <sheet name="IV Screen" sheetId="3" r:id="rId5"/>
    <sheet name="Worksheet" sheetId="1" r:id="rId6"/>
    <sheet name="PnL" sheetId="2" r:id="rId7"/>
    <sheet name="Sheet1" sheetId="12" r:id="rId8"/>
    <sheet name="Sheet6" sheetId="10" r:id="rId9"/>
    <sheet name="Sheet7" sheetId="11" r:id="rId10"/>
  </sheets>
  <definedNames>
    <definedName name="_xlnm._FilterDatabase" localSheetId="1" hidden="1">Bucket!$O$3:$AA$12</definedName>
    <definedName name="_xlnm._FilterDatabase" localSheetId="0" hidden="1">Sheet3!$A$1:$V$26</definedName>
    <definedName name="_xlnm._FilterDatabase" localSheetId="2" hidden="1">Watchlist!$A$1:$J$47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2" l="1"/>
  <c r="E120" i="2"/>
  <c r="E118" i="2"/>
  <c r="E121" i="2"/>
  <c r="I115" i="2"/>
  <c r="E125" i="2"/>
  <c r="R12" i="2"/>
  <c r="R13" i="2" s="1"/>
  <c r="N33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8" i="13"/>
  <c r="N17" i="13"/>
  <c r="N16" i="13"/>
  <c r="N15" i="13"/>
  <c r="N12" i="13"/>
  <c r="N11" i="13"/>
  <c r="N10" i="13"/>
  <c r="N8" i="13"/>
  <c r="N7" i="13"/>
  <c r="N6" i="13"/>
  <c r="N5" i="13"/>
  <c r="N4" i="13"/>
  <c r="N2" i="13"/>
  <c r="M2" i="13"/>
  <c r="M4" i="13"/>
  <c r="M33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8" i="13"/>
  <c r="M17" i="13"/>
  <c r="M16" i="13"/>
  <c r="M15" i="13"/>
  <c r="M12" i="13"/>
  <c r="M11" i="13"/>
  <c r="M10" i="13"/>
  <c r="M8" i="13"/>
  <c r="M7" i="13"/>
  <c r="M6" i="13"/>
  <c r="M5" i="13"/>
  <c r="K2" i="13"/>
  <c r="L2" i="13" s="1"/>
  <c r="L33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8" i="13"/>
  <c r="L17" i="13"/>
  <c r="L16" i="13"/>
  <c r="L15" i="13"/>
  <c r="L12" i="13"/>
  <c r="L11" i="13"/>
  <c r="L10" i="13"/>
  <c r="L8" i="13"/>
  <c r="L7" i="13"/>
  <c r="L6" i="13"/>
  <c r="L5" i="13"/>
  <c r="L4" i="13"/>
  <c r="K33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8" i="13"/>
  <c r="K17" i="13"/>
  <c r="K16" i="13"/>
  <c r="K15" i="13"/>
  <c r="K12" i="13"/>
  <c r="K11" i="13"/>
  <c r="K10" i="13"/>
  <c r="K8" i="13"/>
  <c r="K7" i="13"/>
  <c r="K6" i="13"/>
  <c r="K5" i="13"/>
  <c r="K4" i="13"/>
  <c r="J47" i="1"/>
  <c r="C128" i="2" l="1"/>
  <c r="C127" i="2"/>
  <c r="C124" i="2"/>
  <c r="E123" i="2"/>
  <c r="C123" i="2"/>
  <c r="E122" i="2"/>
  <c r="E117" i="2"/>
  <c r="E116" i="2"/>
  <c r="E115" i="2"/>
  <c r="J112" i="2"/>
  <c r="I111" i="2"/>
  <c r="C107" i="2"/>
  <c r="C106" i="2"/>
  <c r="C103" i="2"/>
  <c r="E102" i="2"/>
  <c r="C102" i="2"/>
  <c r="E101" i="2"/>
  <c r="E96" i="2"/>
  <c r="E95" i="2"/>
  <c r="I94" i="2" s="1"/>
  <c r="E94" i="2"/>
  <c r="E99" i="2" s="1"/>
  <c r="J91" i="2"/>
  <c r="I90" i="2"/>
  <c r="C86" i="2"/>
  <c r="C85" i="2"/>
  <c r="C82" i="2"/>
  <c r="E81" i="2"/>
  <c r="C81" i="2"/>
  <c r="E80" i="2"/>
  <c r="E75" i="2"/>
  <c r="E74" i="2"/>
  <c r="I73" i="2" s="1"/>
  <c r="E73" i="2"/>
  <c r="E78" i="2" s="1"/>
  <c r="J70" i="2"/>
  <c r="I69" i="2"/>
  <c r="E52" i="2"/>
  <c r="E57" i="2" s="1"/>
  <c r="E29" i="2"/>
  <c r="E54" i="2"/>
  <c r="C65" i="2"/>
  <c r="C64" i="2"/>
  <c r="C61" i="2"/>
  <c r="E60" i="2"/>
  <c r="C60" i="2"/>
  <c r="E59" i="2"/>
  <c r="E53" i="2"/>
  <c r="J49" i="2"/>
  <c r="I48" i="2"/>
  <c r="D70" i="1"/>
  <c r="M63" i="1"/>
  <c r="L63" i="1"/>
  <c r="K63" i="1"/>
  <c r="J63" i="1"/>
  <c r="M62" i="1"/>
  <c r="L62" i="1"/>
  <c r="K62" i="1"/>
  <c r="J62" i="1"/>
  <c r="M61" i="1"/>
  <c r="M66" i="1" s="1"/>
  <c r="L61" i="1"/>
  <c r="L66" i="1" s="1"/>
  <c r="K61" i="1"/>
  <c r="K66" i="1" s="1"/>
  <c r="J61" i="1"/>
  <c r="J66" i="1" s="1"/>
  <c r="D56" i="1"/>
  <c r="M49" i="1"/>
  <c r="L49" i="1"/>
  <c r="K49" i="1"/>
  <c r="J49" i="1"/>
  <c r="M48" i="1"/>
  <c r="L48" i="1"/>
  <c r="K48" i="1"/>
  <c r="J48" i="1"/>
  <c r="M47" i="1"/>
  <c r="M52" i="1" s="1"/>
  <c r="L47" i="1"/>
  <c r="L52" i="1" s="1"/>
  <c r="J52" i="1"/>
  <c r="M35" i="1"/>
  <c r="M36" i="1"/>
  <c r="L35" i="1"/>
  <c r="L36" i="1"/>
  <c r="K36" i="1"/>
  <c r="K35" i="1"/>
  <c r="J36" i="1"/>
  <c r="J35" i="1"/>
  <c r="M33" i="1"/>
  <c r="M32" i="1"/>
  <c r="M31" i="1"/>
  <c r="L33" i="1"/>
  <c r="L32" i="1"/>
  <c r="L31" i="1"/>
  <c r="K33" i="1"/>
  <c r="K32" i="1"/>
  <c r="K31" i="1"/>
  <c r="J33" i="1"/>
  <c r="J32" i="1"/>
  <c r="J31" i="1"/>
  <c r="J17" i="1"/>
  <c r="D40" i="1"/>
  <c r="J24" i="2"/>
  <c r="C35" i="2"/>
  <c r="C36" i="2"/>
  <c r="E35" i="2"/>
  <c r="E98" i="2" l="1"/>
  <c r="E77" i="2"/>
  <c r="I52" i="2"/>
  <c r="I53" i="2"/>
  <c r="E119" i="2"/>
  <c r="E128" i="2"/>
  <c r="E127" i="2"/>
  <c r="I116" i="2"/>
  <c r="E97" i="2"/>
  <c r="E100" i="2" s="1"/>
  <c r="E103" i="2" s="1"/>
  <c r="E107" i="2"/>
  <c r="E106" i="2"/>
  <c r="E104" i="2"/>
  <c r="I95" i="2"/>
  <c r="E76" i="2"/>
  <c r="E79" i="2" s="1"/>
  <c r="E82" i="2" s="1"/>
  <c r="E86" i="2"/>
  <c r="E85" i="2"/>
  <c r="E83" i="2"/>
  <c r="I74" i="2"/>
  <c r="E56" i="2"/>
  <c r="E55" i="2"/>
  <c r="E58" i="2" s="1"/>
  <c r="E61" i="2" s="1"/>
  <c r="E65" i="2"/>
  <c r="E64" i="2"/>
  <c r="E62" i="2"/>
  <c r="K65" i="1"/>
  <c r="L65" i="1"/>
  <c r="M65" i="1"/>
  <c r="J65" i="1"/>
  <c r="M51" i="1"/>
  <c r="J51" i="1"/>
  <c r="K47" i="1"/>
  <c r="L51" i="1"/>
  <c r="E34" i="2"/>
  <c r="C41" i="2"/>
  <c r="E28" i="2"/>
  <c r="I27" i="2" s="1"/>
  <c r="E27" i="2"/>
  <c r="M18" i="1"/>
  <c r="L18" i="1"/>
  <c r="L17" i="1"/>
  <c r="L22" i="1" s="1"/>
  <c r="M19" i="1"/>
  <c r="M17" i="1"/>
  <c r="M22" i="1" s="1"/>
  <c r="L19" i="1"/>
  <c r="K19" i="1"/>
  <c r="K18" i="1"/>
  <c r="K17" i="1"/>
  <c r="K22" i="1" s="1"/>
  <c r="J19" i="1"/>
  <c r="J18" i="1"/>
  <c r="J22" i="1"/>
  <c r="N26" i="1" s="1"/>
  <c r="D26" i="1"/>
  <c r="E11" i="2"/>
  <c r="C11" i="2"/>
  <c r="L9" i="2"/>
  <c r="L8" i="2"/>
  <c r="E5" i="2"/>
  <c r="E8" i="2" s="1"/>
  <c r="C5" i="2"/>
  <c r="C8" i="2" s="1"/>
  <c r="M8" i="1"/>
  <c r="M7" i="1"/>
  <c r="M5" i="1"/>
  <c r="M4" i="1"/>
  <c r="M3" i="1"/>
  <c r="L5" i="1"/>
  <c r="L4" i="1"/>
  <c r="L3" i="1"/>
  <c r="L8" i="1" s="1"/>
  <c r="K5" i="1"/>
  <c r="K4" i="1"/>
  <c r="K3" i="1"/>
  <c r="K8" i="1" s="1"/>
  <c r="J5" i="1"/>
  <c r="J4" i="1"/>
  <c r="J3" i="1"/>
  <c r="J8" i="1" s="1"/>
  <c r="F12" i="1"/>
  <c r="J2" i="2"/>
  <c r="E6" i="2"/>
  <c r="C6" i="2"/>
  <c r="I11" i="2" l="1"/>
  <c r="I23" i="2" s="1"/>
  <c r="K51" i="1"/>
  <c r="K52" i="1"/>
  <c r="J7" i="1"/>
  <c r="K7" i="1"/>
  <c r="L21" i="1"/>
  <c r="J21" i="1"/>
  <c r="M26" i="1" s="1"/>
  <c r="L7" i="1"/>
  <c r="K21" i="1"/>
  <c r="I28" i="2"/>
  <c r="E39" i="2"/>
  <c r="M21" i="1"/>
  <c r="E31" i="2"/>
  <c r="E37" i="2"/>
  <c r="E30" i="2"/>
  <c r="E33" i="2" s="1"/>
  <c r="E32" i="2"/>
  <c r="C40" i="2"/>
  <c r="C39" i="2"/>
  <c r="E13" i="2"/>
  <c r="E9" i="2"/>
  <c r="E17" i="2" s="1"/>
  <c r="C13" i="2"/>
  <c r="E12" i="2"/>
  <c r="I5" i="2" s="1"/>
  <c r="E10" i="2"/>
  <c r="E15" i="2"/>
  <c r="C12" i="2"/>
  <c r="C10" i="2"/>
  <c r="C15" i="2"/>
  <c r="C9" i="2"/>
  <c r="I10" i="2" l="1"/>
  <c r="E41" i="2"/>
  <c r="E36" i="2"/>
  <c r="E40" i="2"/>
  <c r="E16" i="2"/>
  <c r="C16" i="2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B17D1695-8595-B643-B279-AD9735E06249}">
      <text>
        <r>
          <rPr>
            <b/>
            <sz val="10"/>
            <color rgb="FF000000"/>
            <rFont val="Tahoma"/>
            <family val="2"/>
          </rPr>
          <t xml:space="preserve">wk31 Filter
</t>
        </r>
        <r>
          <rPr>
            <sz val="10"/>
            <color rgb="FF000000"/>
            <rFont val="Tahoma"/>
            <family val="2"/>
          </rPr>
          <t xml:space="preserve">- spread &lt; 1
</t>
        </r>
        <r>
          <rPr>
            <sz val="10"/>
            <color rgb="FF000000"/>
            <rFont val="Tahoma"/>
            <family val="2"/>
          </rPr>
          <t>- open interest &gt; 100k</t>
        </r>
      </text>
    </comment>
  </commentList>
</comments>
</file>

<file path=xl/sharedStrings.xml><?xml version="1.0" encoding="utf-8"?>
<sst xmlns="http://schemas.openxmlformats.org/spreadsheetml/2006/main" count="2112" uniqueCount="888">
  <si>
    <t>spread</t>
  </si>
  <si>
    <t>IVR</t>
  </si>
  <si>
    <t>Current IV</t>
  </si>
  <si>
    <t>Current Price</t>
  </si>
  <si>
    <t>Tick</t>
  </si>
  <si>
    <t>S/R Analysis</t>
  </si>
  <si>
    <t>Value</t>
  </si>
  <si>
    <t>mean</t>
  </si>
  <si>
    <t>Sell Call</t>
  </si>
  <si>
    <t>Buy Call</t>
  </si>
  <si>
    <t>Sell Put</t>
  </si>
  <si>
    <t>Buy Put</t>
  </si>
  <si>
    <t>Strike</t>
  </si>
  <si>
    <t>Price</t>
  </si>
  <si>
    <t>bear call spread</t>
  </si>
  <si>
    <t>bull put spread</t>
  </si>
  <si>
    <t>B.E.</t>
  </si>
  <si>
    <t>Net Credit</t>
  </si>
  <si>
    <t>max. loss</t>
  </si>
  <si>
    <t>max. profit</t>
  </si>
  <si>
    <t>PoP</t>
  </si>
  <si>
    <t>RR</t>
  </si>
  <si>
    <t>Width</t>
  </si>
  <si>
    <t>Capital</t>
  </si>
  <si>
    <t>Risk</t>
  </si>
  <si>
    <t>SL 100% of max gain</t>
  </si>
  <si>
    <t>TP 50% of max gain</t>
  </si>
  <si>
    <t>Expected RR (1/3 of width)</t>
  </si>
  <si>
    <t>MARA</t>
  </si>
  <si>
    <t>Marathon Digital Hldgs Inc</t>
  </si>
  <si>
    <t>Symbol</t>
  </si>
  <si>
    <t>Name</t>
  </si>
  <si>
    <t>Last</t>
  </si>
  <si>
    <t>Change</t>
  </si>
  <si>
    <t>%Chg</t>
  </si>
  <si>
    <t>Options Vol</t>
  </si>
  <si>
    <t>Imp Vol</t>
  </si>
  <si>
    <t>IV Rank</t>
  </si>
  <si>
    <t>IV %</t>
  </si>
  <si>
    <t>IV 1Yr High</t>
  </si>
  <si>
    <t>BABA</t>
  </si>
  <si>
    <t>Alibaba Group Holding ADR</t>
  </si>
  <si>
    <t>PBR</t>
  </si>
  <si>
    <t>Petroleo Brasileiro S.A. Petrobras ADR</t>
  </si>
  <si>
    <t>NVDA</t>
  </si>
  <si>
    <t>Nvidia Corp</t>
  </si>
  <si>
    <t>AMD</t>
  </si>
  <si>
    <t>Adv Micro Devices</t>
  </si>
  <si>
    <t>bid</t>
  </si>
  <si>
    <t>ask</t>
  </si>
  <si>
    <t>bid interest</t>
  </si>
  <si>
    <t>ask interest</t>
  </si>
  <si>
    <t>IVP</t>
  </si>
  <si>
    <t>IV Low</t>
  </si>
  <si>
    <t>IV High</t>
  </si>
  <si>
    <t>HIV</t>
  </si>
  <si>
    <t>open interest(today)</t>
  </si>
  <si>
    <t>open interest (30d)</t>
  </si>
  <si>
    <t>volume (today)</t>
  </si>
  <si>
    <t>volume (30d)</t>
  </si>
  <si>
    <t>52w Low</t>
  </si>
  <si>
    <t>52w High</t>
  </si>
  <si>
    <t>Price Rank (PR)</t>
  </si>
  <si>
    <t>Lower bound</t>
  </si>
  <si>
    <t>Upper bound</t>
  </si>
  <si>
    <t>1SD Low</t>
  </si>
  <si>
    <t>1SD High</t>
  </si>
  <si>
    <t>Delta</t>
  </si>
  <si>
    <t>bull put spread ED 86.5/85 for 0.18</t>
  </si>
  <si>
    <t>deposit</t>
  </si>
  <si>
    <t>rr</t>
  </si>
  <si>
    <t>deposit (20%)</t>
  </si>
  <si>
    <t>AAL</t>
  </si>
  <si>
    <t>XLY</t>
  </si>
  <si>
    <t>ABNB</t>
  </si>
  <si>
    <t>MSFT</t>
  </si>
  <si>
    <t>OTLY</t>
  </si>
  <si>
    <t>SPY</t>
  </si>
  <si>
    <t>AAPL</t>
  </si>
  <si>
    <t>metaverse stock</t>
  </si>
  <si>
    <t>DIS</t>
  </si>
  <si>
    <t>AMZN</t>
  </si>
  <si>
    <t>GOOG</t>
  </si>
  <si>
    <t>U</t>
  </si>
  <si>
    <t>META</t>
  </si>
  <si>
    <t>henry list</t>
  </si>
  <si>
    <t>TSLA</t>
  </si>
  <si>
    <t>MULN</t>
  </si>
  <si>
    <t>SHOP</t>
  </si>
  <si>
    <t>TTWO</t>
  </si>
  <si>
    <t>HIMS</t>
  </si>
  <si>
    <t>SG</t>
  </si>
  <si>
    <t>KWEB</t>
  </si>
  <si>
    <t>LMT</t>
  </si>
  <si>
    <t>SNOW</t>
  </si>
  <si>
    <t>NET</t>
  </si>
  <si>
    <t>CMG</t>
  </si>
  <si>
    <t>SNAP</t>
  </si>
  <si>
    <t>PINS</t>
  </si>
  <si>
    <t>NKE</t>
  </si>
  <si>
    <t>TTCF</t>
  </si>
  <si>
    <t>VOO</t>
  </si>
  <si>
    <t>NNDM</t>
  </si>
  <si>
    <t>NIO</t>
  </si>
  <si>
    <t>UBER</t>
  </si>
  <si>
    <t>PLTR</t>
  </si>
  <si>
    <t>ADBE</t>
  </si>
  <si>
    <t>DKNG</t>
  </si>
  <si>
    <t>NFLX</t>
  </si>
  <si>
    <t>CRM</t>
  </si>
  <si>
    <t>HOOD</t>
  </si>
  <si>
    <t>HUT</t>
  </si>
  <si>
    <t>COST</t>
  </si>
  <si>
    <t>Expected Move - SD/DTE</t>
  </si>
  <si>
    <t>Lower Pivot S1</t>
  </si>
  <si>
    <t>Upper Pivot R1</t>
  </si>
  <si>
    <t>expected credit</t>
  </si>
  <si>
    <t>buying power</t>
  </si>
  <si>
    <t>max. loss / invested capital / buying power</t>
  </si>
  <si>
    <t>Delta Width</t>
  </si>
  <si>
    <t>PoP / POTM</t>
  </si>
  <si>
    <t>P50</t>
  </si>
  <si>
    <t>ROC / ROI</t>
  </si>
  <si>
    <t xml:space="preserve">Margin </t>
  </si>
  <si>
    <t>Expected Credit</t>
  </si>
  <si>
    <t>Delta-based</t>
  </si>
  <si>
    <t>ROC-based</t>
  </si>
  <si>
    <t>Price Rank</t>
  </si>
  <si>
    <t>IV</t>
  </si>
  <si>
    <t>TSM</t>
  </si>
  <si>
    <t>INTC</t>
  </si>
  <si>
    <t>ROKU</t>
  </si>
  <si>
    <t>BA</t>
  </si>
  <si>
    <t>GOOGL</t>
  </si>
  <si>
    <t>F</t>
  </si>
  <si>
    <t>Uber Technologies Inc</t>
  </si>
  <si>
    <t>Pinterest Inc</t>
  </si>
  <si>
    <t>Taiwan Semiconductor ADR</t>
  </si>
  <si>
    <t>Amazon.com Inc</t>
  </si>
  <si>
    <t>Intel Corp</t>
  </si>
  <si>
    <t>Tesla Inc</t>
  </si>
  <si>
    <t>Roku Inc</t>
  </si>
  <si>
    <t>Boeing Company</t>
  </si>
  <si>
    <t>Alphabet Cl A</t>
  </si>
  <si>
    <t>Ford Motor Company</t>
  </si>
  <si>
    <t>Meta Platforms Inc</t>
  </si>
  <si>
    <t>American Airlines Gp</t>
  </si>
  <si>
    <t>GME</t>
  </si>
  <si>
    <t>Gamestop Corp</t>
  </si>
  <si>
    <t>Microsoft Corp</t>
  </si>
  <si>
    <t>Nio Inc ADR</t>
  </si>
  <si>
    <t>Apple Inc</t>
  </si>
  <si>
    <t>AMC</t>
  </si>
  <si>
    <t>AMC Entertainment Holdings Inc</t>
  </si>
  <si>
    <t>Filter Date</t>
  </si>
  <si>
    <t xml:space="preserve">Can't place a trade because </t>
  </si>
  <si>
    <t>1. pre-market skyrocket above 1SD</t>
  </si>
  <si>
    <t xml:space="preserve">2. 1SD strike was already ITM </t>
  </si>
  <si>
    <t>1. spread is too wide</t>
  </si>
  <si>
    <t>Note</t>
  </si>
  <si>
    <t>can take a trade sell put spread 80/75 for 0.32 because we should expect 0.95 at least</t>
  </si>
  <si>
    <t>can take a trade sell put spread 82/77 for 0.66 because we should expect 1.65 at least</t>
  </si>
  <si>
    <t>can take a trade sell put spread 80/77 for 0.21 because we should expect 0.57 at least</t>
  </si>
  <si>
    <t>- stick with the first analysis and wait until we can get in</t>
  </si>
  <si>
    <t>- option pricing changes over time</t>
  </si>
  <si>
    <t>can take a trade sell put spread 80/75 for 0.13 because we should expect 1.05 at least</t>
  </si>
  <si>
    <t>!!! ENTRY TIME IS IMPORTANT --- FAST EXPECTED CREDIT IS DAMN IMPORTANT !!!</t>
  </si>
  <si>
    <t>GBP</t>
  </si>
  <si>
    <t>EUR</t>
  </si>
  <si>
    <t>AUD</t>
  </si>
  <si>
    <t>JPY</t>
  </si>
  <si>
    <t>CHF</t>
  </si>
  <si>
    <t>USDX</t>
  </si>
  <si>
    <t>SnP 500</t>
  </si>
  <si>
    <t>Index</t>
  </si>
  <si>
    <t xml:space="preserve">Dow Jones </t>
  </si>
  <si>
    <t>Nasdaq 100</t>
  </si>
  <si>
    <t>SnP 100</t>
  </si>
  <si>
    <t>$SPX</t>
  </si>
  <si>
    <t>$NDX</t>
  </si>
  <si>
    <t>$DJX</t>
  </si>
  <si>
    <t>$OEX</t>
  </si>
  <si>
    <t>$VIX</t>
  </si>
  <si>
    <t>SnP 500 Volatility</t>
  </si>
  <si>
    <t>SPDR SnP 500 ETF</t>
  </si>
  <si>
    <t>ETF</t>
  </si>
  <si>
    <t>GLD</t>
  </si>
  <si>
    <t>SPDR Gold</t>
  </si>
  <si>
    <t>XLF</t>
  </si>
  <si>
    <t>XLE</t>
  </si>
  <si>
    <t>SnP 500 E-Mini</t>
  </si>
  <si>
    <t>Futures</t>
  </si>
  <si>
    <t>WTI</t>
  </si>
  <si>
    <t>Gold</t>
  </si>
  <si>
    <t>/6B</t>
  </si>
  <si>
    <t>/GC</t>
  </si>
  <si>
    <t>/CL</t>
  </si>
  <si>
    <t>/ES</t>
  </si>
  <si>
    <t>/6E</t>
  </si>
  <si>
    <t>/6J</t>
  </si>
  <si>
    <t>/6A</t>
  </si>
  <si>
    <t>/6S</t>
  </si>
  <si>
    <t>Forex = UUP,UDN,FXE,FXY,FXB,FXF,EUO,FXC,FXA,USDU</t>
  </si>
  <si>
    <t>Market = SPY,$INDU,$NYA50R,$SPXA50,$EVZ,$BPNYA,$BPSPX</t>
  </si>
  <si>
    <t>Step</t>
  </si>
  <si>
    <t>ATR</t>
  </si>
  <si>
    <t>1st confirm = MACD</t>
  </si>
  <si>
    <t>2nd confirm = CMF</t>
  </si>
  <si>
    <t>3rd confirm = ADX, $EVZ</t>
  </si>
  <si>
    <t>Exit = SAR</t>
  </si>
  <si>
    <t>Baseline = MA </t>
  </si>
  <si>
    <t>Down Interpretation</t>
  </si>
  <si>
    <t>-5% = pullback</t>
  </si>
  <si>
    <t>-10% = correction</t>
  </si>
  <si>
    <t>-20% = bear market</t>
  </si>
  <si>
    <t>-50% = market crash</t>
  </si>
  <si>
    <t>Index/Fund Tracking</t>
  </si>
  <si>
    <t>Fund = VWO</t>
  </si>
  <si>
    <t>Big player = GURU,SPR,DHI</t>
  </si>
  <si>
    <t>Index Tip</t>
  </si>
  <si>
    <t>$NYA50R &gt; $SPXA50R = big corp. stronger </t>
  </si>
  <si>
    <t>$BPNYA, $BPSPX</t>
  </si>
  <si>
    <t>Defensive sector = Utilities, Staples </t>
  </si>
  <si>
    <t>$SPXA50R = SPX (only big)</t>
  </si>
  <si>
    <t>$NYA50R = NYSE (big + small)</t>
  </si>
  <si>
    <t>—————————————————————————— </t>
  </si>
  <si>
    <t>SCREENER</t>
  </si>
  <si>
    <t>Sector scanning </t>
  </si>
  <si>
    <t>(SPDR) SPX chart - look for a retracement </t>
  </si>
  <si>
    <t>Look for sector stronger than the market</t>
  </si>
  <si>
    <t>Find pattern from all stocks out of designated sectors</t>
  </si>
  <si>
    <t>Cyclical</t>
  </si>
  <si>
    <t>Sector performance and the best out of them </t>
  </si>
  <si>
    <t>Best technical performance</t>
  </si>
  <si>
    <t>Diversification</t>
  </si>
  <si>
    <t>Diversify portfolio, kind of stock</t>
  </si>
  <si>
    <t>13% of cyclical stocks</t>
  </si>
  <si>
    <t>22% of defence company (recession proved company) - P&amp;G, MCD </t>
  </si>
  <si>
    <t>24% of growth company - apple, alibaba, Tencent</t>
  </si>
  <si>
    <t>Xxx </t>
  </si>
  <si>
    <t>Profit from short term fall in price using PUT Options</t>
  </si>
  <si>
    <t>Buy ES put 2975 + Sell ES put 2850 (globes)</t>
  </si>
  <si>
    <t>Sell covered CALL Options</t>
  </si>
  <si>
    <t>Buy call 20delta 60day </t>
  </si>
  <si>
    <t>Or put spread 15/10 delta</t>
  </si>
  <si>
    <t> Market scan ]</t>
  </si>
  <si>
    <t>Market scan</t>
  </si>
  <si>
    <t>looking for sector stronger than the market </t>
  </si>
  <si>
    <t>Follow Ming Han </t>
  </si>
  <si>
    <t>$SPXA50R</t>
  </si>
  <si>
    <t>$NYA50R</t>
  </si>
  <si>
    <t>Stock</t>
  </si>
  <si>
    <t>QCOM</t>
  </si>
  <si>
    <t>RBLX</t>
  </si>
  <si>
    <t>ADSK</t>
  </si>
  <si>
    <t>MTTR</t>
  </si>
  <si>
    <t>Unity</t>
  </si>
  <si>
    <t>Autodesk</t>
  </si>
  <si>
    <t>Matterport</t>
  </si>
  <si>
    <t>Roblox</t>
  </si>
  <si>
    <t>METV</t>
  </si>
  <si>
    <t>FMET</t>
  </si>
  <si>
    <t>Roundhill</t>
  </si>
  <si>
    <t>Fidelity</t>
  </si>
  <si>
    <t>IBB</t>
  </si>
  <si>
    <t>iShare</t>
  </si>
  <si>
    <t>Biotech</t>
  </si>
  <si>
    <t>XBI</t>
  </si>
  <si>
    <t>SPDR</t>
  </si>
  <si>
    <t>ARKG</t>
  </si>
  <si>
    <t>ARK</t>
  </si>
  <si>
    <t>SMH</t>
  </si>
  <si>
    <t>VanEck</t>
  </si>
  <si>
    <t>Semiconductor</t>
  </si>
  <si>
    <t>SOXX</t>
  </si>
  <si>
    <t>iShares</t>
  </si>
  <si>
    <t>XLC</t>
  </si>
  <si>
    <t>Media</t>
  </si>
  <si>
    <t>ESPO</t>
  </si>
  <si>
    <t>Gaming</t>
  </si>
  <si>
    <t>XRT</t>
  </si>
  <si>
    <t>Retail</t>
  </si>
  <si>
    <t>VOX</t>
  </si>
  <si>
    <t>Vanguard</t>
  </si>
  <si>
    <t>ABBV</t>
  </si>
  <si>
    <t>REGN</t>
  </si>
  <si>
    <t>VRTX</t>
  </si>
  <si>
    <t>AMGN</t>
  </si>
  <si>
    <t>Amgen</t>
  </si>
  <si>
    <t>ROG</t>
  </si>
  <si>
    <t>Rogers</t>
  </si>
  <si>
    <t>BIIB</t>
  </si>
  <si>
    <t>Biogen</t>
  </si>
  <si>
    <t>SGEN</t>
  </si>
  <si>
    <t>Seagen</t>
  </si>
  <si>
    <t>ILMN</t>
  </si>
  <si>
    <t>Illumina</t>
  </si>
  <si>
    <t>Abbvie</t>
  </si>
  <si>
    <t>ABT</t>
  </si>
  <si>
    <t>Abbott Lab</t>
  </si>
  <si>
    <t>Regeneron  Pharma</t>
  </si>
  <si>
    <t>Vertex Pharma</t>
  </si>
  <si>
    <t>ICLN</t>
  </si>
  <si>
    <t>QCLN</t>
  </si>
  <si>
    <t>First Trust</t>
  </si>
  <si>
    <t>PBW</t>
  </si>
  <si>
    <t>Invesco</t>
  </si>
  <si>
    <t>VFH</t>
  </si>
  <si>
    <t>ERTH</t>
  </si>
  <si>
    <t>MOF</t>
  </si>
  <si>
    <t>outcome จากการ implement IAM</t>
  </si>
  <si>
    <t>plan ในการดำเนินงาน และ resource ที่เกี่ยวข้อง</t>
  </si>
  <si>
    <t>budget และ breakdown cost</t>
  </si>
  <si>
    <t>detail</t>
  </si>
  <si>
    <t xml:space="preserve">step คร่าวๆ ในการดำเนินงาน </t>
  </si>
  <si>
    <t>how can we get confident using Okta?</t>
  </si>
  <si>
    <t>governmental user</t>
  </si>
  <si>
    <t>employee</t>
  </si>
  <si>
    <t>user</t>
  </si>
  <si>
    <t>User Type</t>
  </si>
  <si>
    <t>Exchange</t>
  </si>
  <si>
    <t>Forecast</t>
  </si>
  <si>
    <t>Bank</t>
  </si>
  <si>
    <t>Technology</t>
  </si>
  <si>
    <t>QQQ</t>
  </si>
  <si>
    <t>VGT</t>
  </si>
  <si>
    <t>XLK</t>
  </si>
  <si>
    <t>KBE</t>
  </si>
  <si>
    <t>Healthcare</t>
  </si>
  <si>
    <t>Finance</t>
  </si>
  <si>
    <t>XLV</t>
  </si>
  <si>
    <t>VHT</t>
  </si>
  <si>
    <t>IHI</t>
  </si>
  <si>
    <t>Energy</t>
  </si>
  <si>
    <t>VDE</t>
  </si>
  <si>
    <t>AMLP</t>
  </si>
  <si>
    <t>Alerian</t>
  </si>
  <si>
    <t>VNQ</t>
  </si>
  <si>
    <t>Schwab</t>
  </si>
  <si>
    <t>SCHH</t>
  </si>
  <si>
    <t>XLRE</t>
  </si>
  <si>
    <t>Global Technology</t>
  </si>
  <si>
    <t>IXN</t>
  </si>
  <si>
    <t>ROBO</t>
  </si>
  <si>
    <t>Global Robotic and Automation</t>
  </si>
  <si>
    <t>Next-gen Internet</t>
  </si>
  <si>
    <t>ARKW</t>
  </si>
  <si>
    <t>Cybersecurity</t>
  </si>
  <si>
    <t>HACK</t>
  </si>
  <si>
    <t>ETFMG</t>
  </si>
  <si>
    <t>SKYY</t>
  </si>
  <si>
    <t>Cloud Computing</t>
  </si>
  <si>
    <t>IGM</t>
  </si>
  <si>
    <t>Expanded Tech</t>
  </si>
  <si>
    <t>Expanded Tech-Software</t>
  </si>
  <si>
    <t>IGV</t>
  </si>
  <si>
    <t>CIBR</t>
  </si>
  <si>
    <t xml:space="preserve">IXJ	</t>
  </si>
  <si>
    <t>Global Healthcare</t>
  </si>
  <si>
    <t>IYH</t>
  </si>
  <si>
    <t>PPH</t>
  </si>
  <si>
    <t>Pharma</t>
  </si>
  <si>
    <t>IHE</t>
  </si>
  <si>
    <t>Med Service</t>
  </si>
  <si>
    <t>Exploration and Production</t>
  </si>
  <si>
    <t>XOP</t>
  </si>
  <si>
    <t>EMLP</t>
  </si>
  <si>
    <t>TAN</t>
  </si>
  <si>
    <t>IXC</t>
  </si>
  <si>
    <t>Global Energy</t>
  </si>
  <si>
    <t>Global Clean Energy</t>
  </si>
  <si>
    <t>Solar Energy</t>
  </si>
  <si>
    <t>MLPA</t>
  </si>
  <si>
    <t>Global X</t>
  </si>
  <si>
    <t>Global MLP</t>
  </si>
  <si>
    <t>MLP: Energy Infrastructure / Transportation / Storage / Processing</t>
  </si>
  <si>
    <t>FCG</t>
  </si>
  <si>
    <t>Natural Gas</t>
  </si>
  <si>
    <t>IXG</t>
  </si>
  <si>
    <t>Global Finance</t>
  </si>
  <si>
    <t>FinTech</t>
  </si>
  <si>
    <t>FINX</t>
  </si>
  <si>
    <t>IYG</t>
  </si>
  <si>
    <t>Financial Service</t>
  </si>
  <si>
    <t>KIE</t>
  </si>
  <si>
    <t>Insurance</t>
  </si>
  <si>
    <t>Business Development</t>
  </si>
  <si>
    <t>BIZD</t>
  </si>
  <si>
    <t>GDX</t>
  </si>
  <si>
    <t>Material</t>
  </si>
  <si>
    <t>Utilities</t>
  </si>
  <si>
    <t>Global Consumer Discretionary</t>
  </si>
  <si>
    <t>RXI</t>
  </si>
  <si>
    <t>Consumer Discretionary</t>
  </si>
  <si>
    <t>VCR</t>
  </si>
  <si>
    <t>CARZ</t>
  </si>
  <si>
    <t>Future Vehicle</t>
  </si>
  <si>
    <t>Industry</t>
  </si>
  <si>
    <t>COE</t>
  </si>
  <si>
    <t>LivingOS</t>
  </si>
  <si>
    <t>LINE Man</t>
  </si>
  <si>
    <t>SCB</t>
  </si>
  <si>
    <t>AYCAP</t>
  </si>
  <si>
    <t>Global Industry</t>
  </si>
  <si>
    <t>EXI</t>
  </si>
  <si>
    <t>XLI</t>
  </si>
  <si>
    <t>VIS</t>
  </si>
  <si>
    <t>Aero and Defense</t>
  </si>
  <si>
    <t>ITA</t>
  </si>
  <si>
    <t>Global jets</t>
  </si>
  <si>
    <t>JETS</t>
  </si>
  <si>
    <t>U.S</t>
  </si>
  <si>
    <t>IYT</t>
  </si>
  <si>
    <t>Transportation</t>
  </si>
  <si>
    <t>Water</t>
  </si>
  <si>
    <t>PHO</t>
  </si>
  <si>
    <t>consumer staple</t>
  </si>
  <si>
    <t>KXI</t>
  </si>
  <si>
    <t>Global consumer staple</t>
  </si>
  <si>
    <t>XLP</t>
  </si>
  <si>
    <t>VDC</t>
  </si>
  <si>
    <t>goods</t>
  </si>
  <si>
    <t>IYK</t>
  </si>
  <si>
    <t>food and beverage</t>
  </si>
  <si>
    <t>FTXG</t>
  </si>
  <si>
    <t>Global telecom</t>
  </si>
  <si>
    <t>IXP</t>
  </si>
  <si>
    <t>Telecom</t>
  </si>
  <si>
    <t>NXTG</t>
  </si>
  <si>
    <t>Next-gen Telecom</t>
  </si>
  <si>
    <t>Gold Miner</t>
  </si>
  <si>
    <t>GUNR</t>
  </si>
  <si>
    <t>FlexShares</t>
  </si>
  <si>
    <t>Natural Resource</t>
  </si>
  <si>
    <t>XLB</t>
  </si>
  <si>
    <t>LIT</t>
  </si>
  <si>
    <t>Lithium &amp; Battery</t>
  </si>
  <si>
    <t>Agribusiness</t>
  </si>
  <si>
    <t>MOO</t>
  </si>
  <si>
    <t>URA</t>
  </si>
  <si>
    <t>Uranium</t>
  </si>
  <si>
    <t>Copper</t>
  </si>
  <si>
    <t>COPX</t>
  </si>
  <si>
    <t>ITB</t>
  </si>
  <si>
    <t>Homebuilder</t>
  </si>
  <si>
    <t>SIL</t>
  </si>
  <si>
    <t>Silver</t>
  </si>
  <si>
    <t>Electric Grid</t>
  </si>
  <si>
    <t>GRID</t>
  </si>
  <si>
    <t>PAVE</t>
  </si>
  <si>
    <t>Global Infrastructure</t>
  </si>
  <si>
    <t>IGF</t>
  </si>
  <si>
    <t>XLU</t>
  </si>
  <si>
    <t>UUP</t>
  </si>
  <si>
    <t>USDU</t>
  </si>
  <si>
    <t>FXE</t>
  </si>
  <si>
    <t>FXF</t>
  </si>
  <si>
    <t>FXY</t>
  </si>
  <si>
    <t>FXC</t>
  </si>
  <si>
    <t>CAD</t>
  </si>
  <si>
    <t>FXB</t>
  </si>
  <si>
    <t>FXA</t>
  </si>
  <si>
    <t>UDN</t>
  </si>
  <si>
    <t>USD Bear</t>
  </si>
  <si>
    <t>USD Bull</t>
  </si>
  <si>
    <t>USO</t>
  </si>
  <si>
    <t>Oil</t>
  </si>
  <si>
    <t>United State</t>
  </si>
  <si>
    <t>UNG</t>
  </si>
  <si>
    <t>MSOS</t>
  </si>
  <si>
    <t>AdvisorShares</t>
  </si>
  <si>
    <t>Cannabis</t>
  </si>
  <si>
    <t>PPA</t>
  </si>
  <si>
    <t>Aero &amp; Defense</t>
  </si>
  <si>
    <t>ARKX</t>
  </si>
  <si>
    <t>Space Exploration and Innovation</t>
  </si>
  <si>
    <t>ARKQ</t>
  </si>
  <si>
    <t>Autonomous Tech &amp; Robotic</t>
  </si>
  <si>
    <t>NLR</t>
  </si>
  <si>
    <t>Nuclear Energy</t>
  </si>
  <si>
    <t>EVX</t>
  </si>
  <si>
    <t>Environmental Service (Pollution)</t>
  </si>
  <si>
    <t>GSFP</t>
  </si>
  <si>
    <t>Goldman Sachs</t>
  </si>
  <si>
    <t>Future Planet</t>
  </si>
  <si>
    <t>ETF Name</t>
  </si>
  <si>
    <t>Fund</t>
  </si>
  <si>
    <t>Type</t>
  </si>
  <si>
    <t>Description</t>
  </si>
  <si>
    <t>.</t>
  </si>
  <si>
    <t>NYSE 50  ($NYA50R &gt; $SPXA50R = big company is stronger)</t>
  </si>
  <si>
    <t xml:space="preserve">SnP 50  ($NYA50R &gt; $SPXA50R = big company is stronger) </t>
  </si>
  <si>
    <t>Macro Indy</t>
  </si>
  <si>
    <t>TLT</t>
  </si>
  <si>
    <t>iShare 20Y Treasury Bond</t>
  </si>
  <si>
    <t>US OIL</t>
  </si>
  <si>
    <t>USD Index</t>
  </si>
  <si>
    <t>/6C</t>
  </si>
  <si>
    <t>V</t>
  </si>
  <si>
    <t>MA</t>
  </si>
  <si>
    <t>PYPL</t>
  </si>
  <si>
    <t>ASML</t>
  </si>
  <si>
    <t>FB</t>
  </si>
  <si>
    <t>CSCO</t>
  </si>
  <si>
    <t>ISRG</t>
  </si>
  <si>
    <t>NOW</t>
  </si>
  <si>
    <t>VCRA</t>
  </si>
  <si>
    <t>CGNX</t>
  </si>
  <si>
    <t>KARN</t>
  </si>
  <si>
    <t>ZBRA</t>
  </si>
  <si>
    <t>TWTR</t>
  </si>
  <si>
    <t>TDOC</t>
  </si>
  <si>
    <t>SQ</t>
  </si>
  <si>
    <t>GBTC</t>
  </si>
  <si>
    <t>SPOT</t>
  </si>
  <si>
    <t>TWLO</t>
  </si>
  <si>
    <t>COIN</t>
  </si>
  <si>
    <t>ZS</t>
  </si>
  <si>
    <t>CRWD</t>
  </si>
  <si>
    <t>CAN</t>
  </si>
  <si>
    <t>OKTA</t>
  </si>
  <si>
    <t>FTNT</t>
  </si>
  <si>
    <t>VRNS</t>
  </si>
  <si>
    <t>CYBR</t>
  </si>
  <si>
    <t>PANW</t>
  </si>
  <si>
    <t>KNBE</t>
  </si>
  <si>
    <t>SPLK</t>
  </si>
  <si>
    <t>SAIL</t>
  </si>
  <si>
    <t>DARK.L</t>
  </si>
  <si>
    <t>FEYE</t>
  </si>
  <si>
    <t>SUMO</t>
  </si>
  <si>
    <t>ORCL</t>
  </si>
  <si>
    <t>MDB</t>
  </si>
  <si>
    <t>ANET</t>
  </si>
  <si>
    <t>VMW</t>
  </si>
  <si>
    <t>KC</t>
  </si>
  <si>
    <t>HPE</t>
  </si>
  <si>
    <t>TEAM</t>
  </si>
  <si>
    <t>INTU</t>
  </si>
  <si>
    <t>ZM</t>
  </si>
  <si>
    <t>ATVI</t>
  </si>
  <si>
    <t>AVGO</t>
  </si>
  <si>
    <t>TXN</t>
  </si>
  <si>
    <t>MRVL</t>
  </si>
  <si>
    <t>KLAC</t>
  </si>
  <si>
    <t>ADI</t>
  </si>
  <si>
    <t>TSM.TW</t>
  </si>
  <si>
    <t>MU</t>
  </si>
  <si>
    <t>AMAT</t>
  </si>
  <si>
    <t xml:space="preserve">Top </t>
  </si>
  <si>
    <t>JNJ</t>
  </si>
  <si>
    <t>UNH</t>
  </si>
  <si>
    <t>PFE</t>
  </si>
  <si>
    <t>NOVN</t>
  </si>
  <si>
    <t>TMO</t>
  </si>
  <si>
    <t>MRK</t>
  </si>
  <si>
    <t>LLY</t>
  </si>
  <si>
    <t>DHR</t>
  </si>
  <si>
    <t>MDT</t>
  </si>
  <si>
    <t>MRNA</t>
  </si>
  <si>
    <t>GILD</t>
  </si>
  <si>
    <t>BNTX.DE</t>
  </si>
  <si>
    <t>IQV</t>
  </si>
  <si>
    <t>MTD</t>
  </si>
  <si>
    <t>NTLA</t>
  </si>
  <si>
    <t>EDIT</t>
  </si>
  <si>
    <t>AVXL</t>
  </si>
  <si>
    <t>BEAM</t>
  </si>
  <si>
    <t>MNKD</t>
  </si>
  <si>
    <t>TBIO</t>
  </si>
  <si>
    <t>MGNX</t>
  </si>
  <si>
    <t>OCGN</t>
  </si>
  <si>
    <t>MCRB</t>
  </si>
  <si>
    <t>TWST</t>
  </si>
  <si>
    <t>EXAS</t>
  </si>
  <si>
    <t>PACB</t>
  </si>
  <si>
    <t>CDNA</t>
  </si>
  <si>
    <t>IONS</t>
  </si>
  <si>
    <t>FATE</t>
  </si>
  <si>
    <t>CRSP</t>
  </si>
  <si>
    <t>AZN.L</t>
  </si>
  <si>
    <t>BMY</t>
  </si>
  <si>
    <t>NVO</t>
  </si>
  <si>
    <t>SNY.PA</t>
  </si>
  <si>
    <t>NVS</t>
  </si>
  <si>
    <t>ZTS</t>
  </si>
  <si>
    <t>CTLT</t>
  </si>
  <si>
    <t>ELAN</t>
  </si>
  <si>
    <t>VTRS</t>
  </si>
  <si>
    <t>JAZZ</t>
  </si>
  <si>
    <t>EW</t>
  </si>
  <si>
    <t>SYK</t>
  </si>
  <si>
    <t>BDX</t>
  </si>
  <si>
    <t>BSX</t>
  </si>
  <si>
    <t>IDXX</t>
  </si>
  <si>
    <t>XOM</t>
  </si>
  <si>
    <t>CVX</t>
  </si>
  <si>
    <t>TTE.PA</t>
  </si>
  <si>
    <t>BP..L</t>
  </si>
  <si>
    <t>RDSA.L</t>
  </si>
  <si>
    <t>ENB.TO</t>
  </si>
  <si>
    <t>COP</t>
  </si>
  <si>
    <t>RDSB.L</t>
  </si>
  <si>
    <t>TRP.TO</t>
  </si>
  <si>
    <t>EOG</t>
  </si>
  <si>
    <t>SLB</t>
  </si>
  <si>
    <t>MPC</t>
  </si>
  <si>
    <t>PXD</t>
  </si>
  <si>
    <t>PSX</t>
  </si>
  <si>
    <t>KMI</t>
  </si>
  <si>
    <t>WMB</t>
  </si>
  <si>
    <t>CPE</t>
  </si>
  <si>
    <t>SM</t>
  </si>
  <si>
    <t>OXY</t>
  </si>
  <si>
    <t>FANG</t>
  </si>
  <si>
    <t>CLR</t>
  </si>
  <si>
    <t>AR</t>
  </si>
  <si>
    <t>XEC</t>
  </si>
  <si>
    <t>MRO</t>
  </si>
  <si>
    <t>EPD</t>
  </si>
  <si>
    <t>ET</t>
  </si>
  <si>
    <t>MMP</t>
  </si>
  <si>
    <t>MPLX</t>
  </si>
  <si>
    <t>PAA</t>
  </si>
  <si>
    <t>GEL</t>
  </si>
  <si>
    <t>DCP</t>
  </si>
  <si>
    <t>PSXP</t>
  </si>
  <si>
    <t>CQP</t>
  </si>
  <si>
    <t>HEP</t>
  </si>
  <si>
    <t>WES</t>
  </si>
  <si>
    <t>SHLX</t>
  </si>
  <si>
    <t>NEP</t>
  </si>
  <si>
    <t>PEG</t>
  </si>
  <si>
    <t>SRE</t>
  </si>
  <si>
    <t>PAGP</t>
  </si>
  <si>
    <t>NEE</t>
  </si>
  <si>
    <t>OKE</t>
  </si>
  <si>
    <t>VWS</t>
  </si>
  <si>
    <t>ORSTED</t>
  </si>
  <si>
    <t>ENPH</t>
  </si>
  <si>
    <t>XEL</t>
  </si>
  <si>
    <t>ENEL.MI</t>
  </si>
  <si>
    <t>IBE.BC</t>
  </si>
  <si>
    <t>PLUG</t>
  </si>
  <si>
    <t>SEDG</t>
  </si>
  <si>
    <t>SSE.L</t>
  </si>
  <si>
    <t>ALB</t>
  </si>
  <si>
    <t>XPEV</t>
  </si>
  <si>
    <t>RUN</t>
  </si>
  <si>
    <t>CREE</t>
  </si>
  <si>
    <t>ON</t>
  </si>
  <si>
    <t>JKS</t>
  </si>
  <si>
    <t>LAC.TO</t>
  </si>
  <si>
    <t>LTHM</t>
  </si>
  <si>
    <t>ARRY</t>
  </si>
  <si>
    <t>FSLR</t>
  </si>
  <si>
    <t>DQ</t>
  </si>
  <si>
    <t>SQM</t>
  </si>
  <si>
    <t>ORA</t>
  </si>
  <si>
    <t>00968</t>
  </si>
  <si>
    <t>SHLS</t>
  </si>
  <si>
    <t>03800</t>
  </si>
  <si>
    <t>009830.KS</t>
  </si>
  <si>
    <t>NOVA</t>
  </si>
  <si>
    <t>DVN</t>
  </si>
  <si>
    <t>HES</t>
  </si>
  <si>
    <t>BRK.B</t>
  </si>
  <si>
    <t>JPM</t>
  </si>
  <si>
    <t>BAC</t>
  </si>
  <si>
    <t>WFC</t>
  </si>
  <si>
    <t>01299.HK</t>
  </si>
  <si>
    <t>RY.TO</t>
  </si>
  <si>
    <t>MS</t>
  </si>
  <si>
    <t>C</t>
  </si>
  <si>
    <t>CBA.AX</t>
  </si>
  <si>
    <t>GS</t>
  </si>
  <si>
    <t>BLK</t>
  </si>
  <si>
    <t>SCHW</t>
  </si>
  <si>
    <t>AXP</t>
  </si>
  <si>
    <t>SI</t>
  </si>
  <si>
    <t>BK</t>
  </si>
  <si>
    <t>PNC</t>
  </si>
  <si>
    <t>CBSH</t>
  </si>
  <si>
    <t>EWBC</t>
  </si>
  <si>
    <t>PFSI</t>
  </si>
  <si>
    <t>PNFP</t>
  </si>
  <si>
    <t>SBNY</t>
  </si>
  <si>
    <t>SIVB</t>
  </si>
  <si>
    <t>GSHD</t>
  </si>
  <si>
    <t>TRUP</t>
  </si>
  <si>
    <t>ATH</t>
  </si>
  <si>
    <t>PGR</t>
  </si>
  <si>
    <t>LMND</t>
  </si>
  <si>
    <t>BRO</t>
  </si>
  <si>
    <t>MMC</t>
  </si>
  <si>
    <t>WTM</t>
  </si>
  <si>
    <t>AGO</t>
  </si>
  <si>
    <t>AFG</t>
  </si>
  <si>
    <t>ADYEN</t>
  </si>
  <si>
    <t>APT.AX</t>
  </si>
  <si>
    <t>BILL</t>
  </si>
  <si>
    <t>STNE.SA</t>
  </si>
  <si>
    <t>XRO.NZ</t>
  </si>
  <si>
    <t>FISV</t>
  </si>
  <si>
    <t>ARCC</t>
  </si>
  <si>
    <t>FSK</t>
  </si>
  <si>
    <t>ORCC</t>
  </si>
  <si>
    <t>MAIN</t>
  </si>
  <si>
    <t>HTGC</t>
  </si>
  <si>
    <t>PSEC</t>
  </si>
  <si>
    <t>TSLX</t>
  </si>
  <si>
    <t>GSBD</t>
  </si>
  <si>
    <t>GBDC</t>
  </si>
  <si>
    <t>NMFC</t>
  </si>
  <si>
    <t>defense</t>
  </si>
  <si>
    <t>RTX</t>
  </si>
  <si>
    <t>TDY</t>
  </si>
  <si>
    <t>LHX</t>
  </si>
  <si>
    <t>GD</t>
  </si>
  <si>
    <t>NOC</t>
  </si>
  <si>
    <t>TDG</t>
  </si>
  <si>
    <t>TXT</t>
  </si>
  <si>
    <t>HWM</t>
  </si>
  <si>
    <t>HON</t>
  </si>
  <si>
    <t>AXON</t>
  </si>
  <si>
    <t>00700</t>
  </si>
  <si>
    <t>SE.SI</t>
  </si>
  <si>
    <t>7974</t>
  </si>
  <si>
    <t>NTES</t>
  </si>
  <si>
    <t>BILI</t>
  </si>
  <si>
    <t>7203</t>
  </si>
  <si>
    <t>GM</t>
  </si>
  <si>
    <t>DAI.DE</t>
  </si>
  <si>
    <t>VOW3.DE</t>
  </si>
  <si>
    <t>01211</t>
  </si>
  <si>
    <t>00175</t>
  </si>
  <si>
    <t>7267</t>
  </si>
  <si>
    <t>000270.KS</t>
  </si>
  <si>
    <t>CHTR</t>
  </si>
  <si>
    <t>CMCSA</t>
  </si>
  <si>
    <t>TMUS</t>
  </si>
  <si>
    <t>T</t>
  </si>
  <si>
    <t>VZ</t>
  </si>
  <si>
    <t>TRMB</t>
  </si>
  <si>
    <t>PRNT</t>
  </si>
  <si>
    <t>KTOS</t>
  </si>
  <si>
    <t>IRDM</t>
  </si>
  <si>
    <t>HO.PA</t>
  </si>
  <si>
    <t>6301</t>
  </si>
  <si>
    <t>JD</t>
  </si>
  <si>
    <t>BIDU</t>
  </si>
  <si>
    <t>DDD</t>
  </si>
  <si>
    <t>PATH</t>
  </si>
  <si>
    <t>DUK</t>
  </si>
  <si>
    <t>D</t>
  </si>
  <si>
    <t>EXC</t>
  </si>
  <si>
    <t>ETR</t>
  </si>
  <si>
    <t>FORTUM</t>
  </si>
  <si>
    <t>PCG</t>
  </si>
  <si>
    <t>CEZ</t>
  </si>
  <si>
    <t>9503</t>
  </si>
  <si>
    <t>PNW</t>
  </si>
  <si>
    <t>ECL</t>
  </si>
  <si>
    <t>6367</t>
  </si>
  <si>
    <t>BLL</t>
  </si>
  <si>
    <t>XYL</t>
  </si>
  <si>
    <t>DSM</t>
  </si>
  <si>
    <t>SU.PA</t>
  </si>
  <si>
    <t>IFX.DE</t>
  </si>
  <si>
    <t>2308.TW</t>
  </si>
  <si>
    <t>RSG</t>
  </si>
  <si>
    <t>WM</t>
  </si>
  <si>
    <t>WCN.TO</t>
  </si>
  <si>
    <t>ERII</t>
  </si>
  <si>
    <t>PCT</t>
  </si>
  <si>
    <t>CLH</t>
  </si>
  <si>
    <t>DCI</t>
  </si>
  <si>
    <t>AQUA</t>
  </si>
  <si>
    <t>STE</t>
  </si>
  <si>
    <t>532755.BO</t>
  </si>
  <si>
    <t>HCLTECH.BO</t>
  </si>
  <si>
    <t>2303.TW</t>
  </si>
  <si>
    <t>XLNX</t>
  </si>
  <si>
    <t>KEYS</t>
  </si>
  <si>
    <t>00763</t>
  </si>
  <si>
    <t>INFY.BO</t>
  </si>
  <si>
    <t>DE</t>
  </si>
  <si>
    <t>BAYN.DE</t>
  </si>
  <si>
    <t>NTR.TO</t>
  </si>
  <si>
    <t>ADM</t>
  </si>
  <si>
    <t>CTVA</t>
  </si>
  <si>
    <t>TSN</t>
  </si>
  <si>
    <t>6326</t>
  </si>
  <si>
    <t>TSCO</t>
  </si>
  <si>
    <t>ETN</t>
  </si>
  <si>
    <t>JCI</t>
  </si>
  <si>
    <t>ABBN</t>
  </si>
  <si>
    <t>APTV</t>
  </si>
  <si>
    <t>006400.KS</t>
  </si>
  <si>
    <t>PWR</t>
  </si>
  <si>
    <t>TRN.MI</t>
  </si>
  <si>
    <t>Fiannce</t>
  </si>
  <si>
    <t>Defence &amp; Future</t>
  </si>
  <si>
    <t>Sector</t>
  </si>
  <si>
    <t>Fianance</t>
  </si>
  <si>
    <t>Open Interest (30d)</t>
  </si>
  <si>
    <t>Spread</t>
  </si>
  <si>
    <t xml:space="preserve">End User </t>
  </si>
  <si>
    <t>Partner</t>
  </si>
  <si>
    <t>Product</t>
  </si>
  <si>
    <t>CrowdStrike</t>
  </si>
  <si>
    <t>Okta</t>
  </si>
  <si>
    <t>Remark</t>
  </si>
  <si>
    <t xml:space="preserve">TGS </t>
  </si>
  <si>
    <t>MSC</t>
  </si>
  <si>
    <t>G-Able</t>
  </si>
  <si>
    <t>MFEC</t>
  </si>
  <si>
    <t>September Order</t>
  </si>
  <si>
    <t>BHF</t>
  </si>
  <si>
    <t>Sutthiphong Engineering</t>
  </si>
  <si>
    <t>Infonet</t>
  </si>
  <si>
    <t>Kaidee</t>
  </si>
  <si>
    <t>NTT</t>
  </si>
  <si>
    <t>Thai Parker</t>
  </si>
  <si>
    <t>SRSI</t>
  </si>
  <si>
    <t>Renew: Aug 10, 2022</t>
  </si>
  <si>
    <t>Status</t>
  </si>
  <si>
    <t>COMMIT</t>
  </si>
  <si>
    <t>BESTCASE</t>
  </si>
  <si>
    <t>waiting for vendor quote</t>
  </si>
  <si>
    <t>waiting for vendor process</t>
  </si>
  <si>
    <t>waiting for end user to amend PO to rebook</t>
  </si>
  <si>
    <t>August Order to Aware</t>
  </si>
  <si>
    <t>August Order to Load</t>
  </si>
  <si>
    <t>2SD
5DTF</t>
  </si>
  <si>
    <t>1SD
5DTF</t>
  </si>
  <si>
    <t>1SD
30DTF</t>
  </si>
  <si>
    <t>1SD
45DTF</t>
  </si>
  <si>
    <t>Premarket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</si>
  <si>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</si>
  <si>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</si>
  <si>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</si>
  <si>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</si>
  <si>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</si>
  <si>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</si>
  <si>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</si>
  <si>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</si>
  <si>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</si>
  <si>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</si>
  <si>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</si>
  <si>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</si>
  <si>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Ticker</t>
  </si>
  <si>
    <t>Annualized Return</t>
  </si>
  <si>
    <t>Daily Standard Deviation</t>
  </si>
  <si>
    <t>Monthly Standard Deviation</t>
  </si>
  <si>
    <t>Annualized Standard Deviation</t>
  </si>
  <si>
    <t>Shopify Inc.</t>
  </si>
  <si>
    <t>Apple Inc.</t>
  </si>
  <si>
    <t>Bank of America Corporation</t>
  </si>
  <si>
    <t>Block Inc</t>
  </si>
  <si>
    <t>NVIDIA Corporation</t>
  </si>
  <si>
    <t>Microsoft Corporation</t>
  </si>
  <si>
    <t>Advanced Micro Devices, Inc.</t>
  </si>
  <si>
    <t>J P Morgan Chase &amp; Co</t>
  </si>
  <si>
    <t>Ares Capital Corporation</t>
  </si>
  <si>
    <t>Pfizer, Inc.</t>
  </si>
  <si>
    <t>Amazon.com, Inc.</t>
  </si>
  <si>
    <t>Bristol-Myers Squibb Company</t>
  </si>
  <si>
    <t>Alphabet Inc.</t>
  </si>
  <si>
    <t>Walt Disney Company</t>
  </si>
  <si>
    <t>Nio Inc</t>
  </si>
  <si>
    <t>ConocoPhillips</t>
  </si>
  <si>
    <t>Exxon Mobil Corporation</t>
  </si>
  <si>
    <t>Chevron Corporation</t>
  </si>
  <si>
    <t>Visa Inc.</t>
  </si>
  <si>
    <t>Enterprise Products Partners L.P.</t>
  </si>
  <si>
    <t>Raytheon Technologies Corp</t>
  </si>
  <si>
    <t>Zscaler Inc</t>
  </si>
  <si>
    <t>Johnson &amp; Johnson</t>
  </si>
  <si>
    <t>NextEra Energy, Inc.</t>
  </si>
  <si>
    <t xml:space="preserve">Daily Standard Deviation	</t>
  </si>
  <si>
    <t>Closing Early</t>
  </si>
  <si>
    <t>PnL</t>
  </si>
  <si>
    <t xml:space="preserve">buy +1 iron condor 5-Aug, 14.5/15.5/10.5/9 </t>
  </si>
  <si>
    <t>cost</t>
  </si>
  <si>
    <t>commission</t>
  </si>
  <si>
    <t>total cost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</si>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</sst>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0.000"/>
    <numFmt numFmtId="167" formatCode="0.00_);[Red]\(0.00\)"/>
    <numFmt numFmtId="168" formatCode="0.0%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rgb="FFC4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702F"/>
      <name val="Arial"/>
      <family val="2"/>
    </font>
    <font>
      <u/>
      <sz val="12"/>
      <color theme="0"/>
      <name val="Calibri"/>
      <family val="2"/>
      <scheme val="minor"/>
    </font>
    <font>
      <sz val="12"/>
      <color rgb="FF00702F"/>
      <name val="Calibri"/>
      <family val="2"/>
      <scheme val="minor"/>
    </font>
    <font>
      <sz val="12"/>
      <color rgb="FFC4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b/>
      <u/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2"/>
      <color theme="1"/>
      <name val="Helvetica Neue"/>
      <family val="1"/>
    </font>
    <font>
      <b/>
      <sz val="12"/>
      <color theme="1"/>
      <name val="Calibri"/>
      <family val="1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0" fillId="0" borderId="0" xfId="0" applyAlignment="1"/>
    <xf numFmtId="9" fontId="0" fillId="0" borderId="0" xfId="0" applyNumberFormat="1"/>
    <xf numFmtId="164" fontId="0" fillId="0" borderId="0" xfId="0" applyNumberFormat="1"/>
    <xf numFmtId="0" fontId="6" fillId="0" borderId="0" xfId="3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3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10" fontId="7" fillId="0" borderId="0" xfId="0" applyNumberFormat="1" applyFont="1"/>
    <xf numFmtId="0" fontId="7" fillId="0" borderId="0" xfId="0" applyFont="1"/>
    <xf numFmtId="2" fontId="0" fillId="0" borderId="0" xfId="2" applyNumberFormat="1" applyFont="1"/>
    <xf numFmtId="43" fontId="0" fillId="0" borderId="0" xfId="1" applyFont="1"/>
    <xf numFmtId="37" fontId="0" fillId="0" borderId="0" xfId="1" applyNumberFormat="1" applyFont="1"/>
    <xf numFmtId="37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2" applyNumberFormat="1" applyFont="1"/>
    <xf numFmtId="0" fontId="0" fillId="2" borderId="0" xfId="0" applyFill="1"/>
    <xf numFmtId="9" fontId="4" fillId="2" borderId="0" xfId="0" applyNumberFormat="1" applyFont="1" applyFill="1"/>
    <xf numFmtId="9" fontId="0" fillId="2" borderId="0" xfId="2" applyNumberFormat="1" applyFont="1" applyFill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2" fontId="0" fillId="2" borderId="0" xfId="2" applyNumberFormat="1" applyFont="1" applyFill="1"/>
    <xf numFmtId="0" fontId="2" fillId="0" borderId="0" xfId="0" applyFont="1"/>
    <xf numFmtId="0" fontId="8" fillId="3" borderId="0" xfId="3" applyFont="1" applyFill="1"/>
    <xf numFmtId="164" fontId="0" fillId="4" borderId="0" xfId="0" applyNumberFormat="1" applyFill="1"/>
    <xf numFmtId="164" fontId="3" fillId="3" borderId="0" xfId="0" applyNumberFormat="1" applyFont="1" applyFill="1"/>
    <xf numFmtId="0" fontId="0" fillId="0" borderId="0" xfId="0" applyFill="1"/>
    <xf numFmtId="0" fontId="6" fillId="2" borderId="0" xfId="3" applyFill="1"/>
    <xf numFmtId="9" fontId="0" fillId="2" borderId="0" xfId="2" applyFont="1" applyFill="1"/>
    <xf numFmtId="164" fontId="0" fillId="2" borderId="0" xfId="0" applyNumberFormat="1" applyFill="1"/>
    <xf numFmtId="16" fontId="0" fillId="0" borderId="0" xfId="0" applyNumberFormat="1"/>
    <xf numFmtId="0" fontId="0" fillId="5" borderId="0" xfId="0" applyFill="1"/>
    <xf numFmtId="2" fontId="0" fillId="6" borderId="0" xfId="0" applyNumberFormat="1" applyFill="1"/>
    <xf numFmtId="164" fontId="0" fillId="6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2" fontId="0" fillId="7" borderId="0" xfId="0" applyNumberFormat="1" applyFill="1"/>
    <xf numFmtId="0" fontId="0" fillId="6" borderId="0" xfId="0" applyFill="1"/>
    <xf numFmtId="10" fontId="0" fillId="2" borderId="0" xfId="2" applyNumberFormat="1" applyFont="1" applyFill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9" fillId="0" borderId="0" xfId="0" applyFont="1"/>
    <xf numFmtId="10" fontId="0" fillId="0" borderId="0" xfId="0" applyNumberFormat="1"/>
    <xf numFmtId="10" fontId="9" fillId="0" borderId="0" xfId="0" applyNumberFormat="1" applyFont="1"/>
    <xf numFmtId="3" fontId="0" fillId="0" borderId="0" xfId="0" applyNumberFormat="1"/>
    <xf numFmtId="0" fontId="10" fillId="0" borderId="0" xfId="0" applyFont="1"/>
    <xf numFmtId="10" fontId="10" fillId="0" borderId="0" xfId="0" applyNumberFormat="1" applyFont="1"/>
    <xf numFmtId="0" fontId="0" fillId="0" borderId="9" xfId="0" applyFill="1" applyBorder="1"/>
    <xf numFmtId="0" fontId="0" fillId="0" borderId="9" xfId="0" applyBorder="1"/>
    <xf numFmtId="2" fontId="0" fillId="0" borderId="9" xfId="2" applyNumberFormat="1" applyFont="1" applyFill="1" applyBorder="1"/>
    <xf numFmtId="9" fontId="0" fillId="0" borderId="9" xfId="2" applyNumberFormat="1" applyFont="1" applyFill="1" applyBorder="1"/>
    <xf numFmtId="9" fontId="4" fillId="2" borderId="9" xfId="0" applyNumberFormat="1" applyFont="1" applyFill="1" applyBorder="1"/>
    <xf numFmtId="9" fontId="0" fillId="2" borderId="9" xfId="2" applyFont="1" applyFill="1" applyBorder="1"/>
    <xf numFmtId="0" fontId="0" fillId="6" borderId="0" xfId="0" applyFill="1" applyAlignment="1">
      <alignment horizontal="left"/>
    </xf>
    <xf numFmtId="2" fontId="0" fillId="0" borderId="9" xfId="0" applyNumberFormat="1" applyBorder="1"/>
    <xf numFmtId="0" fontId="0" fillId="0" borderId="0" xfId="0" quotePrefix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6" fillId="5" borderId="0" xfId="3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Fill="1"/>
    <xf numFmtId="0" fontId="2" fillId="4" borderId="0" xfId="0" applyFont="1" applyFill="1"/>
    <xf numFmtId="0" fontId="2" fillId="0" borderId="0" xfId="0" applyFont="1" applyFill="1"/>
    <xf numFmtId="0" fontId="0" fillId="5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8" borderId="0" xfId="0" applyFill="1"/>
    <xf numFmtId="3" fontId="18" fillId="0" borderId="0" xfId="0" applyNumberFormat="1" applyFont="1"/>
    <xf numFmtId="0" fontId="19" fillId="0" borderId="0" xfId="0" applyFont="1" applyAlignment="1">
      <alignment horizontal="center" vertical="top" wrapText="1"/>
    </xf>
    <xf numFmtId="0" fontId="18" fillId="5" borderId="0" xfId="0" applyFont="1" applyFill="1" applyAlignment="1">
      <alignment horizontal="center"/>
    </xf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9" fontId="18" fillId="0" borderId="0" xfId="2" applyFont="1"/>
    <xf numFmtId="3" fontId="20" fillId="0" borderId="0" xfId="0" applyNumberFormat="1" applyFont="1"/>
    <xf numFmtId="2" fontId="18" fillId="0" borderId="0" xfId="0" applyNumberFormat="1" applyFont="1"/>
    <xf numFmtId="0" fontId="19" fillId="5" borderId="0" xfId="0" applyFont="1" applyFill="1" applyAlignment="1">
      <alignment horizontal="center" vertical="top" wrapText="1"/>
    </xf>
    <xf numFmtId="166" fontId="18" fillId="5" borderId="0" xfId="0" applyNumberFormat="1" applyFont="1" applyFill="1"/>
    <xf numFmtId="16" fontId="0" fillId="5" borderId="0" xfId="0" applyNumberFormat="1" applyFill="1"/>
    <xf numFmtId="164" fontId="0" fillId="0" borderId="9" xfId="0" applyNumberFormat="1" applyBorder="1"/>
    <xf numFmtId="167" fontId="0" fillId="0" borderId="9" xfId="0" applyNumberFormat="1" applyBorder="1"/>
    <xf numFmtId="168" fontId="19" fillId="0" borderId="0" xfId="2" applyNumberFormat="1" applyFont="1" applyAlignment="1">
      <alignment horizontal="center" vertical="top" wrapText="1"/>
    </xf>
    <xf numFmtId="168" fontId="18" fillId="0" borderId="0" xfId="2" applyNumberFormat="1" applyFont="1"/>
    <xf numFmtId="168" fontId="18" fillId="3" borderId="0" xfId="2" applyNumberFormat="1" applyFont="1" applyFill="1"/>
    <xf numFmtId="168" fontId="18" fillId="4" borderId="0" xfId="2" applyNumberFormat="1" applyFont="1" applyFill="1"/>
    <xf numFmtId="168" fontId="18" fillId="0" borderId="0" xfId="2" applyNumberFormat="1" applyFont="1" applyFill="1"/>
    <xf numFmtId="0" fontId="24" fillId="0" borderId="0" xfId="0" applyFont="1"/>
    <xf numFmtId="0" fontId="25" fillId="0" borderId="0" xfId="0" applyFont="1"/>
    <xf numFmtId="10" fontId="25" fillId="0" borderId="0" xfId="0" applyNumberFormat="1" applyFont="1"/>
    <xf numFmtId="10" fontId="18" fillId="0" borderId="0" xfId="0" applyNumberFormat="1" applyFont="1"/>
    <xf numFmtId="0" fontId="2" fillId="3" borderId="0" xfId="0" applyFont="1" applyFill="1"/>
    <xf numFmtId="0" fontId="26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E3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rchart.com/stocks/quotes/F/overview" TargetMode="External"/><Relationship Id="rId13" Type="http://schemas.openxmlformats.org/officeDocument/2006/relationships/hyperlink" Target="https://www.barchart.com/stocks/quotes/INTC/overview" TargetMode="External"/><Relationship Id="rId18" Type="http://schemas.openxmlformats.org/officeDocument/2006/relationships/hyperlink" Target="https://www.barchart.com/stocks/quotes/TSM/overview" TargetMode="External"/><Relationship Id="rId3" Type="http://schemas.openxmlformats.org/officeDocument/2006/relationships/hyperlink" Target="https://www.barchart.com/stocks/quotes/NIO/overview" TargetMode="External"/><Relationship Id="rId21" Type="http://schemas.openxmlformats.org/officeDocument/2006/relationships/hyperlink" Target="https://www.barchart.com/stocks/quotes/AMD/overview" TargetMode="External"/><Relationship Id="rId7" Type="http://schemas.openxmlformats.org/officeDocument/2006/relationships/hyperlink" Target="https://www.barchart.com/stocks/quotes/META/overview" TargetMode="External"/><Relationship Id="rId12" Type="http://schemas.openxmlformats.org/officeDocument/2006/relationships/hyperlink" Target="https://www.barchart.com/stocks/quotes/TSLA/overview" TargetMode="External"/><Relationship Id="rId17" Type="http://schemas.openxmlformats.org/officeDocument/2006/relationships/hyperlink" Target="https://www.barchart.com/stocks/quotes/AMD/overview" TargetMode="External"/><Relationship Id="rId25" Type="http://schemas.openxmlformats.org/officeDocument/2006/relationships/hyperlink" Target="https://www.barchart.com/stocks/quotes/MARA/overview" TargetMode="External"/><Relationship Id="rId2" Type="http://schemas.openxmlformats.org/officeDocument/2006/relationships/hyperlink" Target="https://www.barchart.com/stocks/quotes/AAPL/overview" TargetMode="External"/><Relationship Id="rId16" Type="http://schemas.openxmlformats.org/officeDocument/2006/relationships/hyperlink" Target="https://www.barchart.com/stocks/quotes/NVDA/overview" TargetMode="External"/><Relationship Id="rId20" Type="http://schemas.openxmlformats.org/officeDocument/2006/relationships/hyperlink" Target="https://www.barchart.com/stocks/quotes/UBER/overview" TargetMode="External"/><Relationship Id="rId1" Type="http://schemas.openxmlformats.org/officeDocument/2006/relationships/hyperlink" Target="https://www.barchart.com/stocks/quotes/AMC/overview" TargetMode="External"/><Relationship Id="rId6" Type="http://schemas.openxmlformats.org/officeDocument/2006/relationships/hyperlink" Target="https://www.barchart.com/stocks/quotes/AAL/overview" TargetMode="External"/><Relationship Id="rId11" Type="http://schemas.openxmlformats.org/officeDocument/2006/relationships/hyperlink" Target="https://www.barchart.com/stocks/quotes/ROKU/overview" TargetMode="External"/><Relationship Id="rId24" Type="http://schemas.openxmlformats.org/officeDocument/2006/relationships/hyperlink" Target="https://www.barchart.com/stocks/quotes/BABA/overview" TargetMode="External"/><Relationship Id="rId5" Type="http://schemas.openxmlformats.org/officeDocument/2006/relationships/hyperlink" Target="https://www.barchart.com/stocks/quotes/GME/overview" TargetMode="External"/><Relationship Id="rId15" Type="http://schemas.openxmlformats.org/officeDocument/2006/relationships/hyperlink" Target="https://www.barchart.com/stocks/quotes/BABA/overview" TargetMode="External"/><Relationship Id="rId23" Type="http://schemas.openxmlformats.org/officeDocument/2006/relationships/hyperlink" Target="https://www.barchart.com/stocks/quotes/PBR/overview" TargetMode="External"/><Relationship Id="rId10" Type="http://schemas.openxmlformats.org/officeDocument/2006/relationships/hyperlink" Target="https://www.barchart.com/stocks/quotes/BA/overview" TargetMode="External"/><Relationship Id="rId19" Type="http://schemas.openxmlformats.org/officeDocument/2006/relationships/hyperlink" Target="https://www.barchart.com/stocks/quotes/PINS/overview" TargetMode="External"/><Relationship Id="rId4" Type="http://schemas.openxmlformats.org/officeDocument/2006/relationships/hyperlink" Target="https://www.barchart.com/stocks/quotes/MSFT/overview" TargetMode="External"/><Relationship Id="rId9" Type="http://schemas.openxmlformats.org/officeDocument/2006/relationships/hyperlink" Target="https://www.barchart.com/stocks/quotes/GOOGL/overview" TargetMode="External"/><Relationship Id="rId14" Type="http://schemas.openxmlformats.org/officeDocument/2006/relationships/hyperlink" Target="https://www.barchart.com/stocks/quotes/AMZN/overview" TargetMode="External"/><Relationship Id="rId22" Type="http://schemas.openxmlformats.org/officeDocument/2006/relationships/hyperlink" Target="https://www.barchart.com/stocks/quotes/NVDA/over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rchart.com/stocks/quotes/AMD/overview" TargetMode="External"/><Relationship Id="rId13" Type="http://schemas.openxmlformats.org/officeDocument/2006/relationships/hyperlink" Target="https://www.barchart.com/stocks/quotes/BABA/overview" TargetMode="External"/><Relationship Id="rId3" Type="http://schemas.openxmlformats.org/officeDocument/2006/relationships/hyperlink" Target="https://www.barchart.com/stocks/quotes/AMD/overview" TargetMode="External"/><Relationship Id="rId7" Type="http://schemas.openxmlformats.org/officeDocument/2006/relationships/hyperlink" Target="https://www.barchart.com/stocks/quotes/AMD/overview" TargetMode="External"/><Relationship Id="rId12" Type="http://schemas.openxmlformats.org/officeDocument/2006/relationships/hyperlink" Target="https://www.barchart.com/stocks/quotes/MARA/overview" TargetMode="External"/><Relationship Id="rId2" Type="http://schemas.openxmlformats.org/officeDocument/2006/relationships/hyperlink" Target="https://www.barchart.com/stocks/quotes/AMD/overview" TargetMode="External"/><Relationship Id="rId16" Type="http://schemas.openxmlformats.org/officeDocument/2006/relationships/hyperlink" Target="https://www.barchart.com/stocks/quotes/AMD/overview" TargetMode="External"/><Relationship Id="rId1" Type="http://schemas.openxmlformats.org/officeDocument/2006/relationships/hyperlink" Target="https://www.barchart.com/stocks/quotes/AMD/overview" TargetMode="External"/><Relationship Id="rId6" Type="http://schemas.openxmlformats.org/officeDocument/2006/relationships/hyperlink" Target="https://www.barchart.com/stocks/quotes/AMD/overview" TargetMode="External"/><Relationship Id="rId11" Type="http://schemas.openxmlformats.org/officeDocument/2006/relationships/hyperlink" Target="https://www.barchart.com/stocks/quotes/AMD/overview" TargetMode="External"/><Relationship Id="rId5" Type="http://schemas.openxmlformats.org/officeDocument/2006/relationships/hyperlink" Target="https://www.barchart.com/stocks/quotes/AMD/overview" TargetMode="External"/><Relationship Id="rId15" Type="http://schemas.openxmlformats.org/officeDocument/2006/relationships/hyperlink" Target="https://www.barchart.com/stocks/quotes/NVDA/overview" TargetMode="External"/><Relationship Id="rId10" Type="http://schemas.openxmlformats.org/officeDocument/2006/relationships/hyperlink" Target="https://www.barchart.com/stocks/quotes/NVDA/overview" TargetMode="External"/><Relationship Id="rId4" Type="http://schemas.openxmlformats.org/officeDocument/2006/relationships/hyperlink" Target="https://www.barchart.com/stocks/quotes/AMD/overview" TargetMode="External"/><Relationship Id="rId9" Type="http://schemas.openxmlformats.org/officeDocument/2006/relationships/hyperlink" Target="https://www.barchart.com/stocks/quotes/BABA/overview" TargetMode="External"/><Relationship Id="rId14" Type="http://schemas.openxmlformats.org/officeDocument/2006/relationships/hyperlink" Target="https://www.barchart.com/stocks/quotes/PBR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chart.com/stocks/quotes/PBR/overview" TargetMode="External"/><Relationship Id="rId2" Type="http://schemas.openxmlformats.org/officeDocument/2006/relationships/hyperlink" Target="https://www.barchart.com/stocks/quotes/PBR/overview" TargetMode="External"/><Relationship Id="rId1" Type="http://schemas.openxmlformats.org/officeDocument/2006/relationships/hyperlink" Target="https://www.barchart.com/stocks/quotes/PBR/overview" TargetMode="External"/><Relationship Id="rId5" Type="http://schemas.openxmlformats.org/officeDocument/2006/relationships/hyperlink" Target="https://www.barchart.com/stocks/quotes/PBR/overview" TargetMode="External"/><Relationship Id="rId4" Type="http://schemas.openxmlformats.org/officeDocument/2006/relationships/hyperlink" Target="https://www.barchart.com/stocks/quotes/PBR/overview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chart.com/stocks/quotes/PBR/overview" TargetMode="External"/><Relationship Id="rId2" Type="http://schemas.openxmlformats.org/officeDocument/2006/relationships/hyperlink" Target="https://www.barchart.com/stocks/quotes/PBR/overview" TargetMode="External"/><Relationship Id="rId1" Type="http://schemas.openxmlformats.org/officeDocument/2006/relationships/hyperlink" Target="https://www.barchart.com/stocks/quotes/PBR/overview" TargetMode="External"/><Relationship Id="rId6" Type="http://schemas.openxmlformats.org/officeDocument/2006/relationships/hyperlink" Target="https://www.barchart.com/stocks/quotes/PBR/overview" TargetMode="External"/><Relationship Id="rId5" Type="http://schemas.openxmlformats.org/officeDocument/2006/relationships/hyperlink" Target="https://www.barchart.com/stocks/quotes/PBR/overview" TargetMode="External"/><Relationship Id="rId4" Type="http://schemas.openxmlformats.org/officeDocument/2006/relationships/hyperlink" Target="https://www.barchart.com/stocks/quotes/PBR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5AFF-8439-6E40-AE91-BF44D029EBFA}">
  <sheetPr filterMode="1"/>
  <dimension ref="A1:V26"/>
  <sheetViews>
    <sheetView workbookViewId="0">
      <selection activeCell="A15" sqref="A15"/>
    </sheetView>
  </sheetViews>
  <sheetFormatPr baseColWidth="10" defaultRowHeight="16" x14ac:dyDescent="0.2"/>
  <cols>
    <col min="2" max="2" width="10.83203125" customWidth="1"/>
    <col min="3" max="3" width="25.33203125" customWidth="1"/>
  </cols>
  <sheetData>
    <row r="1" spans="1:22" x14ac:dyDescent="0.2">
      <c r="A1" t="s">
        <v>154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</row>
    <row r="2" spans="1:22" hidden="1" x14ac:dyDescent="0.2">
      <c r="A2" s="37">
        <v>44774</v>
      </c>
      <c r="B2" s="6" t="s">
        <v>42</v>
      </c>
      <c r="C2" s="7" t="s">
        <v>43</v>
      </c>
      <c r="D2" s="7">
        <v>14.28</v>
      </c>
      <c r="E2" s="14">
        <v>0.89</v>
      </c>
      <c r="F2" s="13">
        <v>6.6500000000000004E-2</v>
      </c>
      <c r="G2" s="10">
        <v>245972</v>
      </c>
      <c r="H2" s="13">
        <v>0.9768</v>
      </c>
      <c r="I2" s="11">
        <v>0.85399999999999998</v>
      </c>
      <c r="J2" s="12">
        <v>0.98</v>
      </c>
      <c r="K2" s="11">
        <v>1.0866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idden="1" x14ac:dyDescent="0.2">
      <c r="A3" s="37">
        <v>44774</v>
      </c>
      <c r="B3" s="34" t="s">
        <v>28</v>
      </c>
      <c r="C3" s="7" t="s">
        <v>29</v>
      </c>
      <c r="D3" s="7">
        <v>12.99</v>
      </c>
      <c r="E3" s="8">
        <v>-0.21</v>
      </c>
      <c r="F3" s="9">
        <v>-1.5900000000000001E-2</v>
      </c>
      <c r="G3" s="10">
        <v>192140</v>
      </c>
      <c r="H3" s="9">
        <v>1.5046999999999999</v>
      </c>
      <c r="I3" s="11">
        <v>0.67210000000000003</v>
      </c>
      <c r="J3" s="12">
        <v>0.9</v>
      </c>
      <c r="K3" s="11">
        <v>1.8083</v>
      </c>
    </row>
    <row r="4" spans="1:22" hidden="1" x14ac:dyDescent="0.2">
      <c r="A4" s="37">
        <v>44774</v>
      </c>
      <c r="B4" s="6" t="s">
        <v>40</v>
      </c>
      <c r="C4" s="7" t="s">
        <v>41</v>
      </c>
      <c r="D4" s="7">
        <v>89.37</v>
      </c>
      <c r="E4" s="8">
        <v>-11.18</v>
      </c>
      <c r="F4" s="9">
        <v>-0.11119999999999999</v>
      </c>
      <c r="G4" s="10">
        <v>586482</v>
      </c>
      <c r="H4" s="13">
        <v>0.65700000000000003</v>
      </c>
      <c r="I4" s="11">
        <v>0.49270000000000003</v>
      </c>
      <c r="J4" s="12">
        <v>0.77</v>
      </c>
      <c r="K4" s="11">
        <v>0.99350000000000005</v>
      </c>
    </row>
    <row r="5" spans="1:22" hidden="1" x14ac:dyDescent="0.2">
      <c r="A5" s="37">
        <v>44774</v>
      </c>
      <c r="B5" s="6" t="s">
        <v>44</v>
      </c>
      <c r="C5" s="7" t="s">
        <v>45</v>
      </c>
      <c r="D5" s="7">
        <v>181.63</v>
      </c>
      <c r="E5" s="14">
        <v>1.79</v>
      </c>
      <c r="F5" s="13">
        <v>0.01</v>
      </c>
      <c r="G5" s="10">
        <v>663876</v>
      </c>
      <c r="H5" s="9">
        <v>0.56459999999999999</v>
      </c>
      <c r="I5" s="11">
        <v>0.47260000000000002</v>
      </c>
      <c r="J5" s="12">
        <v>0.63</v>
      </c>
      <c r="K5" s="11">
        <v>0.84760000000000002</v>
      </c>
      <c r="L5" s="53"/>
      <c r="M5" s="53"/>
      <c r="N5" s="57"/>
      <c r="O5" s="53"/>
      <c r="P5" s="53"/>
      <c r="Q5" s="53"/>
      <c r="R5" s="53"/>
      <c r="S5" s="57"/>
      <c r="T5" s="53"/>
      <c r="U5" s="57"/>
      <c r="V5" s="53"/>
    </row>
    <row r="6" spans="1:22" hidden="1" x14ac:dyDescent="0.2">
      <c r="A6" s="37">
        <v>44774</v>
      </c>
      <c r="B6" s="6" t="s">
        <v>46</v>
      </c>
      <c r="C6" s="7" t="s">
        <v>47</v>
      </c>
      <c r="D6" s="7">
        <v>94.47</v>
      </c>
      <c r="E6" s="14">
        <v>2.8</v>
      </c>
      <c r="F6" s="13">
        <v>3.0499999999999999E-2</v>
      </c>
      <c r="G6" s="10">
        <v>609365</v>
      </c>
      <c r="H6" s="9">
        <v>0.52810000000000001</v>
      </c>
      <c r="I6" s="11">
        <v>0.46600000000000003</v>
      </c>
      <c r="J6" s="12">
        <v>0.4</v>
      </c>
      <c r="K6" s="11">
        <v>0.73360000000000003</v>
      </c>
      <c r="L6" s="55"/>
      <c r="M6" s="55"/>
      <c r="N6" s="58"/>
      <c r="O6" s="55"/>
      <c r="P6" s="55"/>
      <c r="Q6" s="55"/>
      <c r="R6" s="55"/>
      <c r="S6" s="58"/>
      <c r="T6" s="55"/>
      <c r="U6" s="58"/>
      <c r="V6" s="55"/>
    </row>
    <row r="7" spans="1:22" x14ac:dyDescent="0.2">
      <c r="A7" s="37">
        <v>44775</v>
      </c>
      <c r="B7" s="6" t="s">
        <v>104</v>
      </c>
      <c r="C7" t="s">
        <v>135</v>
      </c>
      <c r="D7">
        <v>24.6</v>
      </c>
      <c r="E7" s="53">
        <v>1.1499999999999999</v>
      </c>
      <c r="F7" s="55">
        <v>4.9000000000000002E-2</v>
      </c>
      <c r="G7" s="56">
        <v>302878</v>
      </c>
      <c r="H7" s="55">
        <v>0.73619999999999997</v>
      </c>
      <c r="I7" s="54">
        <v>0.88990000000000002</v>
      </c>
      <c r="J7" s="4">
        <v>0.92</v>
      </c>
      <c r="K7" s="54">
        <v>0.78259999999999996</v>
      </c>
    </row>
    <row r="8" spans="1:22" x14ac:dyDescent="0.2">
      <c r="A8" s="37">
        <v>44775</v>
      </c>
      <c r="B8" s="6" t="s">
        <v>98</v>
      </c>
      <c r="C8" t="s">
        <v>136</v>
      </c>
      <c r="D8">
        <v>19.989999999999998</v>
      </c>
      <c r="E8" s="53">
        <v>0.51</v>
      </c>
      <c r="F8" s="55">
        <v>2.6200000000000001E-2</v>
      </c>
      <c r="G8" s="56">
        <v>254314</v>
      </c>
      <c r="H8" s="55">
        <v>0.99050000000000005</v>
      </c>
      <c r="I8" s="54">
        <v>0.78169999999999995</v>
      </c>
      <c r="J8" s="4">
        <v>0.96</v>
      </c>
      <c r="K8" s="54">
        <v>1.1646000000000001</v>
      </c>
    </row>
    <row r="9" spans="1:22" x14ac:dyDescent="0.2">
      <c r="A9" s="37">
        <v>44775</v>
      </c>
      <c r="B9" s="6" t="s">
        <v>129</v>
      </c>
      <c r="C9" t="s">
        <v>137</v>
      </c>
      <c r="D9">
        <v>86.31</v>
      </c>
      <c r="E9" s="57">
        <v>-2.17</v>
      </c>
      <c r="F9" s="58">
        <v>-2.4500000000000001E-2</v>
      </c>
      <c r="G9" s="56">
        <v>214052</v>
      </c>
      <c r="H9" s="55">
        <v>0.3735</v>
      </c>
      <c r="I9" s="54">
        <v>0.56410000000000005</v>
      </c>
      <c r="J9" s="4">
        <v>0.71</v>
      </c>
      <c r="K9" s="54">
        <v>0.49990000000000001</v>
      </c>
    </row>
    <row r="10" spans="1:22" x14ac:dyDescent="0.2">
      <c r="A10" s="37">
        <v>44775</v>
      </c>
      <c r="B10" s="6" t="s">
        <v>46</v>
      </c>
      <c r="C10" t="s">
        <v>47</v>
      </c>
      <c r="D10">
        <v>96.78</v>
      </c>
      <c r="E10" s="53">
        <v>2.31</v>
      </c>
      <c r="F10" s="55">
        <v>2.4500000000000001E-2</v>
      </c>
      <c r="G10" s="56">
        <v>627274</v>
      </c>
      <c r="H10" s="55">
        <v>0.55289999999999995</v>
      </c>
      <c r="I10" s="54">
        <v>0.53049999999999997</v>
      </c>
      <c r="J10" s="4">
        <v>0.53</v>
      </c>
      <c r="K10" s="54">
        <v>0.73360000000000003</v>
      </c>
    </row>
    <row r="11" spans="1:22" x14ac:dyDescent="0.2">
      <c r="A11" s="37">
        <v>44775</v>
      </c>
      <c r="B11" s="6" t="s">
        <v>44</v>
      </c>
      <c r="C11" t="s">
        <v>45</v>
      </c>
      <c r="D11">
        <v>184.41</v>
      </c>
      <c r="E11" s="53">
        <v>2.78</v>
      </c>
      <c r="F11" s="55">
        <v>1.5299999999999999E-2</v>
      </c>
      <c r="G11" s="56">
        <v>539846</v>
      </c>
      <c r="H11" s="55">
        <v>0.58789999999999998</v>
      </c>
      <c r="I11" s="54">
        <v>0.51590000000000003</v>
      </c>
      <c r="J11" s="4">
        <v>0.73</v>
      </c>
      <c r="K11" s="54">
        <v>0.84760000000000002</v>
      </c>
    </row>
    <row r="12" spans="1:22" x14ac:dyDescent="0.2">
      <c r="A12" s="37">
        <v>44775</v>
      </c>
      <c r="B12" s="6" t="s">
        <v>40</v>
      </c>
      <c r="C12" t="s">
        <v>41</v>
      </c>
      <c r="D12">
        <v>90.34</v>
      </c>
      <c r="E12" s="53">
        <v>0.97</v>
      </c>
      <c r="F12" s="55">
        <v>1.09E-2</v>
      </c>
      <c r="G12" s="56">
        <v>314147</v>
      </c>
      <c r="H12" s="55">
        <v>0.66300000000000003</v>
      </c>
      <c r="I12" s="54">
        <v>0.50180000000000002</v>
      </c>
      <c r="J12" s="4">
        <v>0.79</v>
      </c>
      <c r="K12" s="54">
        <v>0.99350000000000005</v>
      </c>
    </row>
    <row r="13" spans="1:22" x14ac:dyDescent="0.2">
      <c r="A13" s="37">
        <v>44775</v>
      </c>
      <c r="B13" s="6" t="s">
        <v>81</v>
      </c>
      <c r="C13" t="s">
        <v>138</v>
      </c>
      <c r="D13">
        <v>135.38999999999999</v>
      </c>
      <c r="E13" s="53">
        <v>0.44</v>
      </c>
      <c r="F13" s="55">
        <v>3.3E-3</v>
      </c>
      <c r="G13" s="56">
        <v>1074758</v>
      </c>
      <c r="H13" s="55">
        <v>0.36209999999999998</v>
      </c>
      <c r="I13" s="54">
        <v>0.48870000000000002</v>
      </c>
      <c r="J13" s="4">
        <v>0.62</v>
      </c>
      <c r="K13" s="54">
        <v>0.5504</v>
      </c>
    </row>
    <row r="14" spans="1:22" x14ac:dyDescent="0.2">
      <c r="A14" s="37">
        <v>44775</v>
      </c>
      <c r="B14" s="6" t="s">
        <v>130</v>
      </c>
      <c r="C14" t="s">
        <v>139</v>
      </c>
      <c r="D14">
        <v>36.96</v>
      </c>
      <c r="E14" s="53">
        <v>0.65</v>
      </c>
      <c r="F14" s="55">
        <v>1.7899999999999999E-2</v>
      </c>
      <c r="G14" s="56">
        <v>306050</v>
      </c>
      <c r="H14" s="55">
        <v>0.3276</v>
      </c>
      <c r="I14" s="54">
        <v>0.45540000000000003</v>
      </c>
      <c r="J14" s="4">
        <v>0.49</v>
      </c>
      <c r="K14" s="54">
        <v>0.4753</v>
      </c>
    </row>
    <row r="15" spans="1:22" x14ac:dyDescent="0.2">
      <c r="A15" s="37">
        <v>44775</v>
      </c>
      <c r="B15" s="6" t="s">
        <v>86</v>
      </c>
      <c r="C15" t="s">
        <v>140</v>
      </c>
      <c r="D15">
        <v>891.83</v>
      </c>
      <c r="E15" s="53">
        <v>0.38</v>
      </c>
      <c r="F15" s="55">
        <v>4.0000000000000002E-4</v>
      </c>
      <c r="G15" s="56">
        <v>1687002</v>
      </c>
      <c r="H15" s="55">
        <v>0.57299999999999995</v>
      </c>
      <c r="I15" s="54">
        <v>0.44940000000000002</v>
      </c>
      <c r="J15" s="4">
        <v>0.32</v>
      </c>
      <c r="K15" s="54">
        <v>0.83720000000000006</v>
      </c>
    </row>
    <row r="16" spans="1:22" x14ac:dyDescent="0.2">
      <c r="A16" s="37">
        <v>44775</v>
      </c>
      <c r="B16" s="6" t="s">
        <v>131</v>
      </c>
      <c r="C16" t="s">
        <v>141</v>
      </c>
      <c r="D16">
        <v>71.69</v>
      </c>
      <c r="E16" s="53">
        <v>6.17</v>
      </c>
      <c r="F16" s="55">
        <v>9.4200000000000006E-2</v>
      </c>
      <c r="G16" s="56">
        <v>174356</v>
      </c>
      <c r="H16" s="55">
        <v>0.77400000000000002</v>
      </c>
      <c r="I16" s="54">
        <v>0.41439999999999999</v>
      </c>
      <c r="J16" s="4">
        <v>0.53</v>
      </c>
      <c r="K16" s="54">
        <v>1.2455000000000001</v>
      </c>
    </row>
    <row r="17" spans="1:11" x14ac:dyDescent="0.2">
      <c r="A17" s="37">
        <v>44775</v>
      </c>
      <c r="B17" s="6" t="s">
        <v>132</v>
      </c>
      <c r="C17" t="s">
        <v>142</v>
      </c>
      <c r="D17">
        <v>169.07</v>
      </c>
      <c r="E17" s="53">
        <v>9.76</v>
      </c>
      <c r="F17" s="55">
        <v>6.13E-2</v>
      </c>
      <c r="G17" s="56">
        <v>223157</v>
      </c>
      <c r="H17" s="55">
        <v>0.42470000000000002</v>
      </c>
      <c r="I17" s="54">
        <v>0.41210000000000002</v>
      </c>
      <c r="J17" s="4">
        <v>0.6</v>
      </c>
      <c r="K17" s="54">
        <v>0.62439999999999996</v>
      </c>
    </row>
    <row r="18" spans="1:11" x14ac:dyDescent="0.2">
      <c r="A18" s="37">
        <v>44775</v>
      </c>
      <c r="B18" s="6" t="s">
        <v>133</v>
      </c>
      <c r="C18" t="s">
        <v>143</v>
      </c>
      <c r="D18">
        <v>114.86</v>
      </c>
      <c r="E18" s="57">
        <v>-1.46</v>
      </c>
      <c r="F18" s="58">
        <v>-1.26E-2</v>
      </c>
      <c r="G18" s="56">
        <v>280840</v>
      </c>
      <c r="H18" s="55">
        <v>0.29959999999999998</v>
      </c>
      <c r="I18" s="54">
        <v>0.39350000000000002</v>
      </c>
      <c r="J18" s="4">
        <v>0.5</v>
      </c>
      <c r="K18" s="54">
        <v>0.50219999999999998</v>
      </c>
    </row>
    <row r="19" spans="1:11" x14ac:dyDescent="0.2">
      <c r="A19" s="37">
        <v>44775</v>
      </c>
      <c r="B19" s="6" t="s">
        <v>134</v>
      </c>
      <c r="C19" t="s">
        <v>144</v>
      </c>
      <c r="D19">
        <v>15.34</v>
      </c>
      <c r="E19" s="53">
        <v>0.65</v>
      </c>
      <c r="F19" s="55">
        <v>4.4200000000000003E-2</v>
      </c>
      <c r="G19" s="56">
        <v>716461</v>
      </c>
      <c r="H19" s="55">
        <v>0.45</v>
      </c>
      <c r="I19" s="54">
        <v>0.38200000000000001</v>
      </c>
      <c r="J19" s="4">
        <v>0.39</v>
      </c>
      <c r="K19" s="54">
        <v>0.65290000000000004</v>
      </c>
    </row>
    <row r="20" spans="1:11" x14ac:dyDescent="0.2">
      <c r="A20" s="37">
        <v>44775</v>
      </c>
      <c r="B20" s="6" t="s">
        <v>84</v>
      </c>
      <c r="C20" t="s">
        <v>145</v>
      </c>
      <c r="D20">
        <v>159.93</v>
      </c>
      <c r="E20" s="53">
        <v>0.83</v>
      </c>
      <c r="F20" s="55">
        <v>5.1999999999999998E-3</v>
      </c>
      <c r="G20" s="56">
        <v>584226</v>
      </c>
      <c r="H20" s="55">
        <v>0.44059999999999999</v>
      </c>
      <c r="I20" s="54">
        <v>0.3493</v>
      </c>
      <c r="J20" s="4">
        <v>0.61</v>
      </c>
      <c r="K20" s="54">
        <v>1.0864</v>
      </c>
    </row>
    <row r="21" spans="1:11" x14ac:dyDescent="0.2">
      <c r="A21" s="37">
        <v>44775</v>
      </c>
      <c r="B21" s="6" t="s">
        <v>72</v>
      </c>
      <c r="C21" t="s">
        <v>146</v>
      </c>
      <c r="D21">
        <v>14.28</v>
      </c>
      <c r="E21" s="53">
        <v>0.56999999999999995</v>
      </c>
      <c r="F21" s="55">
        <v>4.1599999999999998E-2</v>
      </c>
      <c r="G21" s="56">
        <v>168960</v>
      </c>
      <c r="H21" s="55">
        <v>0.5635</v>
      </c>
      <c r="I21" s="54">
        <v>0.34300000000000003</v>
      </c>
      <c r="J21" s="4">
        <v>0.59</v>
      </c>
      <c r="K21" s="54">
        <v>0.90629999999999999</v>
      </c>
    </row>
    <row r="22" spans="1:11" x14ac:dyDescent="0.2">
      <c r="A22" s="37">
        <v>44775</v>
      </c>
      <c r="B22" s="6" t="s">
        <v>147</v>
      </c>
      <c r="C22" t="s">
        <v>148</v>
      </c>
      <c r="D22">
        <v>34.78</v>
      </c>
      <c r="E22" s="53">
        <v>0.77</v>
      </c>
      <c r="F22" s="55">
        <v>2.2599999999999999E-2</v>
      </c>
      <c r="G22" s="56">
        <v>148949</v>
      </c>
      <c r="H22" s="55">
        <v>0.97509999999999997</v>
      </c>
      <c r="I22" s="54">
        <v>0.32569999999999999</v>
      </c>
      <c r="J22" s="4">
        <v>0.28000000000000003</v>
      </c>
      <c r="K22" s="54">
        <v>1.5806</v>
      </c>
    </row>
    <row r="23" spans="1:11" x14ac:dyDescent="0.2">
      <c r="A23" s="37">
        <v>44775</v>
      </c>
      <c r="B23" s="6" t="s">
        <v>75</v>
      </c>
      <c r="C23" t="s">
        <v>149</v>
      </c>
      <c r="D23">
        <v>278.01</v>
      </c>
      <c r="E23" s="57">
        <v>-2.73</v>
      </c>
      <c r="F23" s="58">
        <v>-9.7000000000000003E-3</v>
      </c>
      <c r="G23" s="56">
        <v>322065</v>
      </c>
      <c r="H23" s="55">
        <v>0.25940000000000002</v>
      </c>
      <c r="I23" s="54">
        <v>0.32250000000000001</v>
      </c>
      <c r="J23" s="4">
        <v>0.39</v>
      </c>
      <c r="K23" s="54">
        <v>0.47139999999999999</v>
      </c>
    </row>
    <row r="24" spans="1:11" x14ac:dyDescent="0.2">
      <c r="A24" s="37">
        <v>44775</v>
      </c>
      <c r="B24" s="6" t="s">
        <v>103</v>
      </c>
      <c r="C24" t="s">
        <v>150</v>
      </c>
      <c r="D24">
        <v>20.18</v>
      </c>
      <c r="E24" s="53">
        <v>0.45</v>
      </c>
      <c r="F24" s="55">
        <v>2.2800000000000001E-2</v>
      </c>
      <c r="G24" s="56">
        <v>301587</v>
      </c>
      <c r="H24" s="55">
        <v>0.75290000000000001</v>
      </c>
      <c r="I24" s="54">
        <v>0.31480000000000002</v>
      </c>
      <c r="J24" s="4">
        <v>0.46</v>
      </c>
      <c r="K24" s="54">
        <v>1.3396999999999999</v>
      </c>
    </row>
    <row r="25" spans="1:11" x14ac:dyDescent="0.2">
      <c r="A25" s="37">
        <v>44775</v>
      </c>
      <c r="B25" s="6" t="s">
        <v>78</v>
      </c>
      <c r="C25" t="s">
        <v>151</v>
      </c>
      <c r="D25">
        <v>161.51</v>
      </c>
      <c r="E25" s="57">
        <v>-1</v>
      </c>
      <c r="F25" s="58">
        <v>-6.1999999999999998E-3</v>
      </c>
      <c r="G25" s="56">
        <v>1052720</v>
      </c>
      <c r="H25" s="55">
        <v>0.26919999999999999</v>
      </c>
      <c r="I25" s="54">
        <v>0.30649999999999999</v>
      </c>
      <c r="J25" s="4">
        <v>0.37</v>
      </c>
      <c r="K25" s="54">
        <v>0.43369999999999997</v>
      </c>
    </row>
    <row r="26" spans="1:11" x14ac:dyDescent="0.2">
      <c r="A26" s="37">
        <v>44775</v>
      </c>
      <c r="B26" s="6" t="s">
        <v>152</v>
      </c>
      <c r="C26" t="s">
        <v>153</v>
      </c>
      <c r="D26">
        <v>15.37</v>
      </c>
      <c r="E26" s="53">
        <v>0.81</v>
      </c>
      <c r="F26" s="55">
        <v>5.5599999999999997E-2</v>
      </c>
      <c r="G26" s="56">
        <v>191954</v>
      </c>
      <c r="H26" s="55">
        <v>1.1020000000000001</v>
      </c>
      <c r="I26" s="54">
        <v>0.1472</v>
      </c>
      <c r="J26" s="4">
        <v>0.1</v>
      </c>
      <c r="K26" s="54">
        <v>2.0388000000000002</v>
      </c>
    </row>
  </sheetData>
  <autoFilter ref="A1:V26" xr:uid="{1C8E190A-E210-8D47-A8C9-60536D49D402}">
    <filterColumn colId="0">
      <filters>
        <dateGroupItem year="2022" month="8" day="2" dateTimeGrouping="day"/>
      </filters>
    </filterColumn>
    <sortState xmlns:xlrd2="http://schemas.microsoft.com/office/spreadsheetml/2017/richdata2" ref="A7:V26">
      <sortCondition descending="1" ref="I1:I26"/>
    </sortState>
  </autoFilter>
  <hyperlinks>
    <hyperlink ref="B26" r:id="rId1" display="https://www.barchart.com/stocks/quotes/AMC/overview" xr:uid="{BE29BF87-6E9D-1F45-B2C6-B307721038C7}"/>
    <hyperlink ref="B25" r:id="rId2" display="https://www.barchart.com/stocks/quotes/AAPL/overview" xr:uid="{DA474E19-A974-C747-B901-6F1121B71F55}"/>
    <hyperlink ref="B24" r:id="rId3" display="https://www.barchart.com/stocks/quotes/NIO/overview" xr:uid="{8099379A-1CF4-384D-983A-13F8893CBCB0}"/>
    <hyperlink ref="B23" r:id="rId4" display="https://www.barchart.com/stocks/quotes/MSFT/overview" xr:uid="{949C0A30-CD06-E749-A69D-452486D98C43}"/>
    <hyperlink ref="B22" r:id="rId5" display="https://www.barchart.com/stocks/quotes/GME/overview" xr:uid="{0ED17E3B-C965-954A-AA59-10F23BD1CD12}"/>
    <hyperlink ref="B21" r:id="rId6" display="https://www.barchart.com/stocks/quotes/AAL/overview" xr:uid="{242BDCC7-ED76-C447-B2FE-79D1F8E6218C}"/>
    <hyperlink ref="B20" r:id="rId7" display="https://www.barchart.com/stocks/quotes/META/overview" xr:uid="{DCC01C26-B85F-5243-98EA-B59B66B56465}"/>
    <hyperlink ref="B19" r:id="rId8" display="https://www.barchart.com/stocks/quotes/F/overview" xr:uid="{3A31E40A-BD0A-C043-A62B-A7CC912C861D}"/>
    <hyperlink ref="B18" r:id="rId9" display="https://www.barchart.com/stocks/quotes/GOOGL/overview" xr:uid="{D17DE841-6461-FC4A-B346-D3DE1224EBC3}"/>
    <hyperlink ref="B17" r:id="rId10" display="https://www.barchart.com/stocks/quotes/BA/overview" xr:uid="{97BFFBD1-FAFD-E143-BB92-DA7023069598}"/>
    <hyperlink ref="B16" r:id="rId11" display="https://www.barchart.com/stocks/quotes/ROKU/overview" xr:uid="{BDF8F2FB-21F3-7D47-BC49-784B7829CAE1}"/>
    <hyperlink ref="B15" r:id="rId12" display="https://www.barchart.com/stocks/quotes/TSLA/overview" xr:uid="{E4952185-8FD9-D641-AFB9-0EFFDF7A4966}"/>
    <hyperlink ref="B14" r:id="rId13" display="https://www.barchart.com/stocks/quotes/INTC/overview" xr:uid="{33EDE2A3-021C-FA43-8634-0866C3640F63}"/>
    <hyperlink ref="B13" r:id="rId14" display="https://www.barchart.com/stocks/quotes/AMZN/overview" xr:uid="{7808A4B6-5DB2-3D45-B191-715C9BA0FC19}"/>
    <hyperlink ref="B12" r:id="rId15" display="https://www.barchart.com/stocks/quotes/BABA/overview" xr:uid="{4244ED85-8F57-5847-8752-D76D1D429BF2}"/>
    <hyperlink ref="B11" r:id="rId16" display="https://www.barchart.com/stocks/quotes/NVDA/overview" xr:uid="{A02CB236-C478-1749-89EE-CB325DC93449}"/>
    <hyperlink ref="B10" r:id="rId17" display="https://www.barchart.com/stocks/quotes/AMD/overview" xr:uid="{D8F170F5-6845-BC43-A4E7-2FC22F982F6E}"/>
    <hyperlink ref="B9" r:id="rId18" display="https://www.barchart.com/stocks/quotes/TSM/overview" xr:uid="{23893C30-E4AF-A64B-BBD5-7A8C98A4E2C1}"/>
    <hyperlink ref="B8" r:id="rId19" display="https://www.barchart.com/stocks/quotes/PINS/overview" xr:uid="{4BE4DCC0-1FE5-BA44-A47F-33EE378F8DBE}"/>
    <hyperlink ref="B7" r:id="rId20" display="https://www.barchart.com/stocks/quotes/UBER/overview" xr:uid="{393E4D3B-BD32-A843-AE21-BA7F7E87F775}"/>
    <hyperlink ref="B6" r:id="rId21" display="https://www.barchart.com/stocks/quotes/AMD/overview" xr:uid="{41D173DE-7B3E-624A-AD24-B7B5A486713B}"/>
    <hyperlink ref="B5" r:id="rId22" display="https://www.barchart.com/stocks/quotes/NVDA/overview" xr:uid="{85270107-5C34-3A4D-B7E8-68A731AF9405}"/>
    <hyperlink ref="B2" r:id="rId23" display="https://www.barchart.com/stocks/quotes/PBR/overview" xr:uid="{7F4AEBEF-7B05-C642-8B08-2D39DF2B138E}"/>
    <hyperlink ref="B4" r:id="rId24" display="https://www.barchart.com/stocks/quotes/BABA/overview" xr:uid="{62FD388A-1FAE-524A-91D1-941165973DA0}"/>
    <hyperlink ref="B3" r:id="rId25" display="https://www.barchart.com/stocks/quotes/MARA/overview" xr:uid="{1FA1AE3A-658C-E34E-898E-FF76300E597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AC3E-1539-474D-95C7-09C7FB5CBBEE}">
  <dimension ref="B2:E15"/>
  <sheetViews>
    <sheetView topLeftCell="L1" workbookViewId="0">
      <selection activeCell="C7" sqref="C7"/>
    </sheetView>
  </sheetViews>
  <sheetFormatPr baseColWidth="10" defaultRowHeight="16" x14ac:dyDescent="0.2"/>
  <cols>
    <col min="2" max="2" width="5.83203125" customWidth="1"/>
    <col min="3" max="3" width="39.6640625" customWidth="1"/>
  </cols>
  <sheetData>
    <row r="2" spans="2:5" x14ac:dyDescent="0.2">
      <c r="B2" t="s">
        <v>309</v>
      </c>
    </row>
    <row r="3" spans="2:5" x14ac:dyDescent="0.2">
      <c r="B3">
        <v>1</v>
      </c>
      <c r="C3" s="22" t="s">
        <v>310</v>
      </c>
    </row>
    <row r="4" spans="2:5" x14ac:dyDescent="0.2">
      <c r="B4">
        <v>2</v>
      </c>
      <c r="C4" t="s">
        <v>311</v>
      </c>
    </row>
    <row r="5" spans="2:5" x14ac:dyDescent="0.2">
      <c r="B5">
        <v>3</v>
      </c>
      <c r="C5" t="s">
        <v>312</v>
      </c>
    </row>
    <row r="6" spans="2:5" x14ac:dyDescent="0.2">
      <c r="B6">
        <v>4</v>
      </c>
      <c r="C6" t="s">
        <v>313</v>
      </c>
    </row>
    <row r="7" spans="2:5" x14ac:dyDescent="0.2">
      <c r="B7">
        <v>5</v>
      </c>
      <c r="C7" s="22" t="s">
        <v>314</v>
      </c>
    </row>
    <row r="10" spans="2:5" x14ac:dyDescent="0.2">
      <c r="B10">
        <v>1</v>
      </c>
      <c r="C10" s="22" t="s">
        <v>315</v>
      </c>
    </row>
    <row r="11" spans="2:5" x14ac:dyDescent="0.2">
      <c r="B11">
        <v>2</v>
      </c>
    </row>
    <row r="12" spans="2:5" x14ac:dyDescent="0.2">
      <c r="C12" s="52" t="s">
        <v>319</v>
      </c>
      <c r="D12" s="52" t="s">
        <v>320</v>
      </c>
      <c r="E12" t="s">
        <v>321</v>
      </c>
    </row>
    <row r="13" spans="2:5" x14ac:dyDescent="0.2">
      <c r="C13" t="s">
        <v>316</v>
      </c>
      <c r="D13">
        <v>800</v>
      </c>
      <c r="E13">
        <v>1000</v>
      </c>
    </row>
    <row r="14" spans="2:5" x14ac:dyDescent="0.2">
      <c r="C14" t="s">
        <v>317</v>
      </c>
    </row>
    <row r="15" spans="2:5" x14ac:dyDescent="0.2">
      <c r="C15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7A7B-9273-C343-9A8E-AEEC5FE8C763}">
  <dimension ref="A1:AK148"/>
  <sheetViews>
    <sheetView topLeftCell="G17" zoomScale="92" workbookViewId="0">
      <selection activeCell="S30" sqref="S30"/>
    </sheetView>
  </sheetViews>
  <sheetFormatPr baseColWidth="10" defaultRowHeight="16" x14ac:dyDescent="0.2"/>
  <cols>
    <col min="2" max="2" width="14.6640625" customWidth="1"/>
    <col min="4" max="4" width="2.83203125" style="38" customWidth="1"/>
    <col min="7" max="7" width="28.33203125" customWidth="1"/>
    <col min="8" max="8" width="3.33203125" style="38" customWidth="1"/>
    <col min="12" max="12" width="32.6640625" customWidth="1"/>
    <col min="13" max="13" width="4.1640625" style="38" customWidth="1"/>
    <col min="14" max="14" width="10.6640625" customWidth="1"/>
    <col min="28" max="28" width="16.1640625" style="33" customWidth="1"/>
    <col min="31" max="31" width="3.6640625" style="38" customWidth="1"/>
  </cols>
  <sheetData>
    <row r="1" spans="4:37" x14ac:dyDescent="0.2">
      <c r="E1" s="29" t="s">
        <v>492</v>
      </c>
      <c r="F1" s="29" t="s">
        <v>487</v>
      </c>
      <c r="G1" s="29" t="s">
        <v>488</v>
      </c>
      <c r="I1" s="29" t="s">
        <v>485</v>
      </c>
      <c r="J1" s="29" t="s">
        <v>486</v>
      </c>
      <c r="K1" s="29" t="s">
        <v>487</v>
      </c>
      <c r="L1" s="29" t="s">
        <v>488</v>
      </c>
    </row>
    <row r="2" spans="4:37" x14ac:dyDescent="0.2">
      <c r="E2" t="s">
        <v>77</v>
      </c>
      <c r="F2" t="s">
        <v>185</v>
      </c>
      <c r="G2" t="s">
        <v>184</v>
      </c>
      <c r="I2" t="s">
        <v>342</v>
      </c>
      <c r="J2" t="s">
        <v>265</v>
      </c>
      <c r="K2" t="s">
        <v>185</v>
      </c>
      <c r="L2" t="s">
        <v>341</v>
      </c>
      <c r="N2" s="29" t="s">
        <v>549</v>
      </c>
      <c r="O2" s="29" t="s">
        <v>342</v>
      </c>
      <c r="P2" s="29" t="s">
        <v>324</v>
      </c>
      <c r="Q2" s="29" t="s">
        <v>325</v>
      </c>
      <c r="R2" s="29" t="s">
        <v>326</v>
      </c>
      <c r="T2" s="29" t="s">
        <v>346</v>
      </c>
      <c r="U2" s="29" t="s">
        <v>356</v>
      </c>
      <c r="V2" s="29" t="s">
        <v>348</v>
      </c>
      <c r="W2" s="29" t="s">
        <v>350</v>
      </c>
      <c r="X2" s="29" t="s">
        <v>352</v>
      </c>
      <c r="Y2" s="29" t="s">
        <v>355</v>
      </c>
      <c r="Z2" s="29" t="s">
        <v>274</v>
      </c>
      <c r="AA2" s="29" t="s">
        <v>271</v>
      </c>
      <c r="AG2" s="29" t="s">
        <v>323</v>
      </c>
      <c r="AH2" s="29" t="s">
        <v>328</v>
      </c>
      <c r="AI2" s="29" t="s">
        <v>333</v>
      </c>
      <c r="AJ2" s="29" t="s">
        <v>801</v>
      </c>
      <c r="AK2" s="29" t="s">
        <v>802</v>
      </c>
    </row>
    <row r="3" spans="4:37" x14ac:dyDescent="0.2">
      <c r="E3" t="s">
        <v>197</v>
      </c>
      <c r="F3" t="s">
        <v>191</v>
      </c>
      <c r="G3" t="s">
        <v>190</v>
      </c>
      <c r="I3" t="s">
        <v>324</v>
      </c>
      <c r="J3" t="s">
        <v>306</v>
      </c>
      <c r="K3" t="s">
        <v>185</v>
      </c>
      <c r="L3" t="s">
        <v>323</v>
      </c>
      <c r="N3">
        <v>1</v>
      </c>
      <c r="O3" s="22" t="s">
        <v>78</v>
      </c>
      <c r="P3" s="33" t="s">
        <v>78</v>
      </c>
      <c r="Q3" s="33" t="s">
        <v>78</v>
      </c>
      <c r="R3" s="33" t="s">
        <v>78</v>
      </c>
      <c r="T3" s="33" t="s">
        <v>86</v>
      </c>
      <c r="U3" s="22" t="s">
        <v>517</v>
      </c>
      <c r="V3" s="33" t="s">
        <v>503</v>
      </c>
      <c r="W3" s="33" t="s">
        <v>133</v>
      </c>
      <c r="X3" s="33" t="s">
        <v>78</v>
      </c>
      <c r="Y3" s="33" t="s">
        <v>106</v>
      </c>
      <c r="Z3" s="33" t="s">
        <v>44</v>
      </c>
      <c r="AA3" s="33" t="s">
        <v>546</v>
      </c>
      <c r="AG3" s="22" t="s">
        <v>78</v>
      </c>
      <c r="AH3" s="22" t="s">
        <v>550</v>
      </c>
      <c r="AI3" s="22" t="s">
        <v>595</v>
      </c>
      <c r="AJ3" s="22" t="s">
        <v>666</v>
      </c>
      <c r="AK3" s="22" t="s">
        <v>715</v>
      </c>
    </row>
    <row r="4" spans="4:37" x14ac:dyDescent="0.2">
      <c r="E4" t="s">
        <v>186</v>
      </c>
      <c r="F4" t="s">
        <v>185</v>
      </c>
      <c r="G4" t="s">
        <v>187</v>
      </c>
      <c r="I4" t="s">
        <v>325</v>
      </c>
      <c r="J4" t="s">
        <v>283</v>
      </c>
      <c r="K4" t="s">
        <v>185</v>
      </c>
      <c r="L4" t="s">
        <v>323</v>
      </c>
      <c r="N4">
        <v>2</v>
      </c>
      <c r="O4" s="22" t="s">
        <v>75</v>
      </c>
      <c r="P4" s="33" t="s">
        <v>75</v>
      </c>
      <c r="Q4" s="33" t="s">
        <v>75</v>
      </c>
      <c r="R4" s="33" t="s">
        <v>75</v>
      </c>
      <c r="T4" s="22" t="s">
        <v>88</v>
      </c>
      <c r="U4" s="33" t="s">
        <v>518</v>
      </c>
      <c r="V4" s="22" t="s">
        <v>525</v>
      </c>
      <c r="W4" s="33" t="s">
        <v>75</v>
      </c>
      <c r="X4" s="33" t="s">
        <v>75</v>
      </c>
      <c r="Y4" s="33" t="s">
        <v>75</v>
      </c>
      <c r="Z4" s="22" t="s">
        <v>541</v>
      </c>
      <c r="AA4" s="33" t="s">
        <v>44</v>
      </c>
      <c r="AG4" s="22" t="s">
        <v>75</v>
      </c>
      <c r="AH4" s="22" t="s">
        <v>551</v>
      </c>
      <c r="AI4" s="22" t="s">
        <v>596</v>
      </c>
      <c r="AJ4" s="22" t="s">
        <v>667</v>
      </c>
      <c r="AK4" s="22" t="s">
        <v>770</v>
      </c>
    </row>
    <row r="5" spans="4:37" x14ac:dyDescent="0.2">
      <c r="E5" t="s">
        <v>195</v>
      </c>
      <c r="F5" t="s">
        <v>191</v>
      </c>
      <c r="G5" t="s">
        <v>193</v>
      </c>
      <c r="I5" t="s">
        <v>326</v>
      </c>
      <c r="J5" t="s">
        <v>268</v>
      </c>
      <c r="K5" t="s">
        <v>185</v>
      </c>
      <c r="L5" t="s">
        <v>323</v>
      </c>
      <c r="N5">
        <v>3</v>
      </c>
      <c r="O5" s="22" t="s">
        <v>44</v>
      </c>
      <c r="P5" s="33" t="s">
        <v>81</v>
      </c>
      <c r="Q5" s="33" t="s">
        <v>44</v>
      </c>
      <c r="R5" s="33" t="s">
        <v>44</v>
      </c>
      <c r="T5" s="33" t="s">
        <v>510</v>
      </c>
      <c r="U5" s="33" t="s">
        <v>519</v>
      </c>
      <c r="V5" s="33" t="s">
        <v>95</v>
      </c>
      <c r="W5" s="33" t="s">
        <v>531</v>
      </c>
      <c r="X5" s="22" t="s">
        <v>81</v>
      </c>
      <c r="Y5" s="33" t="s">
        <v>109</v>
      </c>
      <c r="Z5" s="33" t="s">
        <v>130</v>
      </c>
      <c r="AA5" s="22" t="s">
        <v>501</v>
      </c>
      <c r="AG5" s="22" t="s">
        <v>44</v>
      </c>
      <c r="AH5" s="22" t="s">
        <v>552</v>
      </c>
      <c r="AI5" s="22" t="s">
        <v>601</v>
      </c>
      <c r="AJ5" s="22" t="s">
        <v>668</v>
      </c>
      <c r="AK5" s="22" t="s">
        <v>762</v>
      </c>
    </row>
    <row r="6" spans="4:37" x14ac:dyDescent="0.2">
      <c r="E6" t="s">
        <v>493</v>
      </c>
      <c r="F6" t="s">
        <v>185</v>
      </c>
      <c r="G6" t="s">
        <v>494</v>
      </c>
      <c r="H6" s="38" t="s">
        <v>489</v>
      </c>
      <c r="I6" t="s">
        <v>343</v>
      </c>
      <c r="J6" t="s">
        <v>343</v>
      </c>
      <c r="K6" t="s">
        <v>185</v>
      </c>
      <c r="L6" t="s">
        <v>344</v>
      </c>
      <c r="N6">
        <v>4</v>
      </c>
      <c r="O6" s="22" t="s">
        <v>498</v>
      </c>
      <c r="P6" s="33" t="s">
        <v>82</v>
      </c>
      <c r="Q6" s="33" t="s">
        <v>498</v>
      </c>
      <c r="R6" s="33" t="s">
        <v>498</v>
      </c>
      <c r="T6" s="33" t="s">
        <v>131</v>
      </c>
      <c r="U6" s="33" t="s">
        <v>520</v>
      </c>
      <c r="V6" s="33" t="s">
        <v>526</v>
      </c>
      <c r="W6" s="33" t="s">
        <v>532</v>
      </c>
      <c r="X6" s="33" t="s">
        <v>502</v>
      </c>
      <c r="Y6" s="33" t="s">
        <v>531</v>
      </c>
      <c r="Z6" s="22" t="s">
        <v>252</v>
      </c>
      <c r="AA6" s="33" t="s">
        <v>252</v>
      </c>
      <c r="AG6" s="22" t="s">
        <v>88</v>
      </c>
      <c r="AH6" s="22" t="s">
        <v>285</v>
      </c>
      <c r="AI6" s="22" t="s">
        <v>619</v>
      </c>
      <c r="AJ6" s="22" t="s">
        <v>679</v>
      </c>
      <c r="AK6" s="22" t="s">
        <v>585</v>
      </c>
    </row>
    <row r="7" spans="4:37" x14ac:dyDescent="0.2">
      <c r="E7" t="s">
        <v>196</v>
      </c>
      <c r="F7" t="s">
        <v>191</v>
      </c>
      <c r="G7" t="s">
        <v>192</v>
      </c>
      <c r="H7" s="38" t="s">
        <v>489</v>
      </c>
      <c r="I7" t="s">
        <v>346</v>
      </c>
      <c r="J7" t="s">
        <v>270</v>
      </c>
      <c r="K7" t="s">
        <v>185</v>
      </c>
      <c r="L7" t="s">
        <v>345</v>
      </c>
      <c r="N7">
        <v>5</v>
      </c>
      <c r="O7" s="22" t="s">
        <v>499</v>
      </c>
      <c r="P7" t="s">
        <v>502</v>
      </c>
      <c r="Q7" t="s">
        <v>500</v>
      </c>
      <c r="R7" t="s">
        <v>500</v>
      </c>
      <c r="T7" s="33" t="s">
        <v>511</v>
      </c>
      <c r="U7" s="33" t="s">
        <v>503</v>
      </c>
      <c r="V7" s="33" t="s">
        <v>521</v>
      </c>
      <c r="W7" s="22" t="s">
        <v>533</v>
      </c>
      <c r="X7" s="33" t="s">
        <v>133</v>
      </c>
      <c r="Y7" s="22" t="s">
        <v>538</v>
      </c>
      <c r="Z7" s="22" t="s">
        <v>542</v>
      </c>
      <c r="AA7" s="33" t="s">
        <v>46</v>
      </c>
      <c r="AG7" s="22" t="s">
        <v>517</v>
      </c>
      <c r="AH7" s="22" t="s">
        <v>581</v>
      </c>
      <c r="AI7" s="22" t="s">
        <v>637</v>
      </c>
      <c r="AJ7" s="22" t="s">
        <v>498</v>
      </c>
    </row>
    <row r="8" spans="4:37" x14ac:dyDescent="0.2">
      <c r="E8" t="s">
        <v>465</v>
      </c>
      <c r="F8" t="s">
        <v>185</v>
      </c>
      <c r="G8" t="s">
        <v>495</v>
      </c>
      <c r="H8" s="38" t="s">
        <v>489</v>
      </c>
      <c r="I8" t="s">
        <v>356</v>
      </c>
      <c r="J8" t="s">
        <v>304</v>
      </c>
      <c r="K8" t="s">
        <v>185</v>
      </c>
      <c r="L8" t="s">
        <v>347</v>
      </c>
      <c r="N8">
        <v>6</v>
      </c>
      <c r="O8" s="22" t="s">
        <v>500</v>
      </c>
      <c r="P8" t="s">
        <v>86</v>
      </c>
      <c r="Q8" t="s">
        <v>106</v>
      </c>
      <c r="R8" t="s">
        <v>499</v>
      </c>
      <c r="T8" s="33" t="s">
        <v>512</v>
      </c>
      <c r="U8" s="33" t="s">
        <v>95</v>
      </c>
      <c r="V8" s="33" t="s">
        <v>527</v>
      </c>
      <c r="W8" s="33" t="s">
        <v>81</v>
      </c>
      <c r="X8" s="33" t="s">
        <v>133</v>
      </c>
      <c r="Y8" s="33" t="s">
        <v>505</v>
      </c>
      <c r="Z8" s="33" t="s">
        <v>46</v>
      </c>
      <c r="AA8" s="33" t="s">
        <v>130</v>
      </c>
      <c r="AG8" s="22" t="s">
        <v>525</v>
      </c>
      <c r="AH8" s="22" t="s">
        <v>298</v>
      </c>
      <c r="AI8" s="22" t="s">
        <v>103</v>
      </c>
      <c r="AJ8" s="22" t="s">
        <v>688</v>
      </c>
    </row>
    <row r="9" spans="4:37" x14ac:dyDescent="0.2">
      <c r="E9" s="69" t="s">
        <v>182</v>
      </c>
      <c r="F9" t="s">
        <v>174</v>
      </c>
      <c r="G9" t="s">
        <v>183</v>
      </c>
      <c r="I9" t="s">
        <v>348</v>
      </c>
      <c r="J9" t="s">
        <v>349</v>
      </c>
      <c r="K9" t="s">
        <v>185</v>
      </c>
      <c r="L9" t="s">
        <v>347</v>
      </c>
      <c r="N9">
        <v>7</v>
      </c>
      <c r="O9" t="s">
        <v>501</v>
      </c>
      <c r="P9" s="33" t="s">
        <v>133</v>
      </c>
      <c r="Q9" t="s">
        <v>499</v>
      </c>
      <c r="R9" t="s">
        <v>106</v>
      </c>
      <c r="T9" s="33" t="s">
        <v>513</v>
      </c>
      <c r="U9" s="33" t="s">
        <v>521</v>
      </c>
      <c r="V9" s="33" t="s">
        <v>524</v>
      </c>
      <c r="W9" s="33" t="s">
        <v>534</v>
      </c>
      <c r="X9" s="33" t="s">
        <v>44</v>
      </c>
      <c r="Y9" s="33" t="s">
        <v>539</v>
      </c>
      <c r="Z9" s="22" t="s">
        <v>543</v>
      </c>
      <c r="AA9" s="33" t="s">
        <v>542</v>
      </c>
      <c r="AG9" s="22" t="s">
        <v>533</v>
      </c>
      <c r="AI9" s="22" t="s">
        <v>639</v>
      </c>
      <c r="AJ9" s="22" t="s">
        <v>512</v>
      </c>
    </row>
    <row r="10" spans="4:37" x14ac:dyDescent="0.2">
      <c r="I10" t="s">
        <v>350</v>
      </c>
      <c r="J10" t="s">
        <v>304</v>
      </c>
      <c r="K10" t="s">
        <v>185</v>
      </c>
      <c r="L10" t="s">
        <v>351</v>
      </c>
      <c r="N10">
        <v>8</v>
      </c>
      <c r="O10" s="22" t="s">
        <v>106</v>
      </c>
      <c r="P10" t="s">
        <v>44</v>
      </c>
      <c r="Q10" s="22" t="s">
        <v>109</v>
      </c>
      <c r="R10" t="s">
        <v>130</v>
      </c>
      <c r="T10" s="33" t="s">
        <v>514</v>
      </c>
      <c r="U10" s="33" t="s">
        <v>522</v>
      </c>
      <c r="V10" s="33" t="s">
        <v>528</v>
      </c>
      <c r="W10" s="33" t="s">
        <v>535</v>
      </c>
      <c r="X10" s="33" t="s">
        <v>498</v>
      </c>
      <c r="Y10" s="33" t="s">
        <v>254</v>
      </c>
      <c r="Z10" s="33" t="s">
        <v>544</v>
      </c>
      <c r="AA10" s="33" t="s">
        <v>541</v>
      </c>
      <c r="AG10" s="22" t="s">
        <v>81</v>
      </c>
      <c r="AI10" s="22" t="s">
        <v>625</v>
      </c>
      <c r="AJ10" s="22" t="s">
        <v>704</v>
      </c>
    </row>
    <row r="11" spans="4:37" x14ac:dyDescent="0.2">
      <c r="E11" t="s">
        <v>249</v>
      </c>
      <c r="F11" t="s">
        <v>174</v>
      </c>
      <c r="G11" t="s">
        <v>491</v>
      </c>
      <c r="I11" t="s">
        <v>352</v>
      </c>
      <c r="J11" t="s">
        <v>265</v>
      </c>
      <c r="K11" t="s">
        <v>185</v>
      </c>
      <c r="L11" t="s">
        <v>353</v>
      </c>
      <c r="N11">
        <v>9</v>
      </c>
      <c r="P11" t="s">
        <v>500</v>
      </c>
      <c r="Q11" s="22" t="s">
        <v>503</v>
      </c>
      <c r="R11" t="s">
        <v>109</v>
      </c>
      <c r="T11" s="33" t="s">
        <v>515</v>
      </c>
      <c r="U11" s="33" t="s">
        <v>523</v>
      </c>
      <c r="V11" s="33" t="s">
        <v>529</v>
      </c>
      <c r="W11" s="33" t="s">
        <v>536</v>
      </c>
      <c r="X11" s="33" t="s">
        <v>499</v>
      </c>
      <c r="Y11" s="33" t="s">
        <v>97</v>
      </c>
      <c r="Z11" s="33" t="s">
        <v>501</v>
      </c>
      <c r="AA11" s="33" t="s">
        <v>547</v>
      </c>
      <c r="AG11" s="22" t="s">
        <v>538</v>
      </c>
      <c r="AI11" s="22" t="s">
        <v>753</v>
      </c>
    </row>
    <row r="12" spans="4:37" x14ac:dyDescent="0.2">
      <c r="E12" t="s">
        <v>250</v>
      </c>
      <c r="F12" t="s">
        <v>174</v>
      </c>
      <c r="G12" t="s">
        <v>490</v>
      </c>
      <c r="I12" t="s">
        <v>355</v>
      </c>
      <c r="J12" t="s">
        <v>265</v>
      </c>
      <c r="K12" t="s">
        <v>185</v>
      </c>
      <c r="L12" t="s">
        <v>354</v>
      </c>
      <c r="N12">
        <v>10</v>
      </c>
      <c r="P12" t="s">
        <v>106</v>
      </c>
      <c r="Q12" s="22" t="s">
        <v>130</v>
      </c>
      <c r="R12" t="s">
        <v>503</v>
      </c>
      <c r="T12" s="33" t="s">
        <v>516</v>
      </c>
      <c r="U12" s="33" t="s">
        <v>524</v>
      </c>
      <c r="V12" s="33" t="s">
        <v>530</v>
      </c>
      <c r="W12" s="33" t="s">
        <v>537</v>
      </c>
      <c r="X12" s="33" t="s">
        <v>500</v>
      </c>
      <c r="Y12" s="33" t="s">
        <v>540</v>
      </c>
      <c r="Z12" s="33" t="s">
        <v>545</v>
      </c>
      <c r="AA12" s="33" t="s">
        <v>548</v>
      </c>
      <c r="AG12" s="22" t="s">
        <v>541</v>
      </c>
    </row>
    <row r="13" spans="4:37" x14ac:dyDescent="0.2">
      <c r="I13" t="s">
        <v>274</v>
      </c>
      <c r="J13" t="s">
        <v>265</v>
      </c>
      <c r="K13" t="s">
        <v>185</v>
      </c>
      <c r="L13" t="s">
        <v>273</v>
      </c>
      <c r="AG13" s="22" t="s">
        <v>46</v>
      </c>
    </row>
    <row r="14" spans="4:37" x14ac:dyDescent="0.2">
      <c r="E14" t="s">
        <v>172</v>
      </c>
      <c r="F14" t="s">
        <v>174</v>
      </c>
      <c r="G14" t="s">
        <v>496</v>
      </c>
      <c r="I14" t="s">
        <v>271</v>
      </c>
      <c r="J14" t="s">
        <v>272</v>
      </c>
      <c r="K14" t="s">
        <v>185</v>
      </c>
      <c r="L14" t="s">
        <v>273</v>
      </c>
      <c r="AG14" s="22" t="s">
        <v>86</v>
      </c>
    </row>
    <row r="15" spans="4:37" x14ac:dyDescent="0.2">
      <c r="D15" s="38" t="s">
        <v>489</v>
      </c>
      <c r="E15" t="s">
        <v>453</v>
      </c>
      <c r="F15" t="s">
        <v>185</v>
      </c>
      <c r="G15" t="s">
        <v>464</v>
      </c>
      <c r="I15" t="s">
        <v>489</v>
      </c>
      <c r="N15" s="29" t="s">
        <v>549</v>
      </c>
      <c r="O15" s="29" t="s">
        <v>357</v>
      </c>
      <c r="P15" s="29" t="s">
        <v>330</v>
      </c>
      <c r="Q15" s="29" t="s">
        <v>331</v>
      </c>
      <c r="R15" s="29" t="s">
        <v>359</v>
      </c>
      <c r="T15" s="29" t="s">
        <v>264</v>
      </c>
      <c r="U15" s="29" t="s">
        <v>267</v>
      </c>
      <c r="V15" s="29" t="s">
        <v>269</v>
      </c>
      <c r="W15" s="29" t="s">
        <v>360</v>
      </c>
      <c r="X15" s="29" t="s">
        <v>362</v>
      </c>
      <c r="Y15" s="29" t="s">
        <v>332</v>
      </c>
      <c r="AG15" s="22" t="s">
        <v>502</v>
      </c>
    </row>
    <row r="16" spans="4:37" x14ac:dyDescent="0.2">
      <c r="E16" t="s">
        <v>454</v>
      </c>
      <c r="F16" t="s">
        <v>185</v>
      </c>
      <c r="G16" t="s">
        <v>464</v>
      </c>
      <c r="I16" t="s">
        <v>357</v>
      </c>
      <c r="J16" t="s">
        <v>265</v>
      </c>
      <c r="K16" t="s">
        <v>185</v>
      </c>
      <c r="L16" t="s">
        <v>358</v>
      </c>
      <c r="N16">
        <v>1</v>
      </c>
      <c r="O16" s="22" t="s">
        <v>550</v>
      </c>
      <c r="P16" t="s">
        <v>550</v>
      </c>
      <c r="Q16" t="s">
        <v>550</v>
      </c>
      <c r="R16" t="s">
        <v>550</v>
      </c>
      <c r="T16" t="s">
        <v>559</v>
      </c>
      <c r="U16" t="s">
        <v>564</v>
      </c>
      <c r="V16" t="s">
        <v>511</v>
      </c>
      <c r="W16" t="s">
        <v>555</v>
      </c>
      <c r="X16" t="s">
        <v>550</v>
      </c>
      <c r="Y16" s="22" t="s">
        <v>298</v>
      </c>
      <c r="AG16" s="22" t="s">
        <v>743</v>
      </c>
    </row>
    <row r="17" spans="1:33" x14ac:dyDescent="0.2">
      <c r="A17" s="69"/>
      <c r="E17" t="s">
        <v>462</v>
      </c>
      <c r="F17" t="s">
        <v>185</v>
      </c>
      <c r="G17" t="s">
        <v>463</v>
      </c>
      <c r="I17" t="s">
        <v>330</v>
      </c>
      <c r="J17" t="s">
        <v>268</v>
      </c>
      <c r="K17" t="s">
        <v>185</v>
      </c>
      <c r="L17" t="s">
        <v>328</v>
      </c>
      <c r="N17">
        <v>2</v>
      </c>
      <c r="O17" s="22" t="s">
        <v>551</v>
      </c>
      <c r="P17" t="s">
        <v>551</v>
      </c>
      <c r="Q17" t="s">
        <v>551</v>
      </c>
      <c r="R17" t="s">
        <v>551</v>
      </c>
      <c r="T17" t="s">
        <v>287</v>
      </c>
      <c r="U17" t="s">
        <v>565</v>
      </c>
      <c r="V17" t="s">
        <v>574</v>
      </c>
      <c r="W17" t="s">
        <v>580</v>
      </c>
      <c r="X17" t="s">
        <v>552</v>
      </c>
      <c r="Y17" t="s">
        <v>554</v>
      </c>
      <c r="AG17" s="22" t="s">
        <v>745</v>
      </c>
    </row>
    <row r="18" spans="1:33" x14ac:dyDescent="0.2">
      <c r="A18" s="69"/>
      <c r="E18" t="s">
        <v>455</v>
      </c>
      <c r="F18" t="s">
        <v>185</v>
      </c>
      <c r="G18" t="s">
        <v>168</v>
      </c>
      <c r="I18" t="s">
        <v>331</v>
      </c>
      <c r="J18" t="s">
        <v>283</v>
      </c>
      <c r="K18" t="s">
        <v>185</v>
      </c>
      <c r="L18" t="s">
        <v>328</v>
      </c>
      <c r="N18">
        <v>3</v>
      </c>
      <c r="O18" t="s">
        <v>289</v>
      </c>
      <c r="P18" t="s">
        <v>552</v>
      </c>
      <c r="Q18" t="s">
        <v>552</v>
      </c>
      <c r="R18" t="s">
        <v>552</v>
      </c>
      <c r="T18" t="s">
        <v>560</v>
      </c>
      <c r="U18" t="s">
        <v>566</v>
      </c>
      <c r="V18" t="s">
        <v>575</v>
      </c>
      <c r="W18" s="22" t="s">
        <v>581</v>
      </c>
      <c r="X18" t="s">
        <v>585</v>
      </c>
      <c r="Y18" t="s">
        <v>557</v>
      </c>
      <c r="AG18" s="22" t="s">
        <v>504</v>
      </c>
    </row>
    <row r="19" spans="1:33" x14ac:dyDescent="0.2">
      <c r="A19" s="69"/>
      <c r="E19" t="s">
        <v>198</v>
      </c>
      <c r="F19" t="s">
        <v>191</v>
      </c>
      <c r="G19" t="s">
        <v>168</v>
      </c>
      <c r="I19" t="s">
        <v>359</v>
      </c>
      <c r="J19" t="s">
        <v>265</v>
      </c>
      <c r="K19" t="s">
        <v>185</v>
      </c>
      <c r="L19" t="s">
        <v>328</v>
      </c>
      <c r="N19">
        <v>4</v>
      </c>
      <c r="O19" s="22" t="s">
        <v>552</v>
      </c>
      <c r="P19" t="s">
        <v>298</v>
      </c>
      <c r="Q19" t="s">
        <v>298</v>
      </c>
      <c r="R19" t="s">
        <v>298</v>
      </c>
      <c r="T19" t="s">
        <v>295</v>
      </c>
      <c r="U19" t="s">
        <v>567</v>
      </c>
      <c r="V19" t="s">
        <v>576</v>
      </c>
      <c r="W19" t="s">
        <v>556</v>
      </c>
      <c r="X19" t="s">
        <v>586</v>
      </c>
      <c r="Y19" t="s">
        <v>558</v>
      </c>
      <c r="AG19" s="22" t="s">
        <v>133</v>
      </c>
    </row>
    <row r="20" spans="1:33" x14ac:dyDescent="0.2">
      <c r="A20" s="69"/>
      <c r="E20" t="s">
        <v>460</v>
      </c>
      <c r="F20" t="s">
        <v>185</v>
      </c>
      <c r="G20" t="s">
        <v>167</v>
      </c>
      <c r="I20" t="s">
        <v>264</v>
      </c>
      <c r="J20" t="s">
        <v>265</v>
      </c>
      <c r="K20" t="s">
        <v>185</v>
      </c>
      <c r="L20" t="s">
        <v>266</v>
      </c>
      <c r="N20">
        <v>5</v>
      </c>
      <c r="O20" t="s">
        <v>553</v>
      </c>
      <c r="P20" t="s">
        <v>284</v>
      </c>
      <c r="Q20" t="s">
        <v>554</v>
      </c>
      <c r="R20" t="s">
        <v>284</v>
      </c>
      <c r="T20" t="s">
        <v>561</v>
      </c>
      <c r="U20" t="s">
        <v>568</v>
      </c>
      <c r="V20" s="33" t="s">
        <v>285</v>
      </c>
      <c r="W20" t="s">
        <v>582</v>
      </c>
      <c r="X20" t="s">
        <v>587</v>
      </c>
      <c r="Y20" t="s">
        <v>504</v>
      </c>
      <c r="AG20" s="22" t="s">
        <v>80</v>
      </c>
    </row>
    <row r="21" spans="1:33" x14ac:dyDescent="0.2">
      <c r="A21" s="69"/>
      <c r="E21" t="s">
        <v>194</v>
      </c>
      <c r="F21" t="s">
        <v>191</v>
      </c>
      <c r="G21" t="s">
        <v>167</v>
      </c>
      <c r="I21" t="s">
        <v>267</v>
      </c>
      <c r="J21" t="s">
        <v>268</v>
      </c>
      <c r="K21" t="s">
        <v>185</v>
      </c>
      <c r="L21" t="s">
        <v>266</v>
      </c>
      <c r="N21">
        <v>6</v>
      </c>
      <c r="O21" s="22" t="s">
        <v>298</v>
      </c>
      <c r="P21" t="s">
        <v>554</v>
      </c>
      <c r="Q21" t="s">
        <v>284</v>
      </c>
      <c r="R21" t="s">
        <v>554</v>
      </c>
      <c r="T21" s="22" t="s">
        <v>285</v>
      </c>
      <c r="U21" t="s">
        <v>569</v>
      </c>
      <c r="V21" t="s">
        <v>286</v>
      </c>
      <c r="W21" t="s">
        <v>583</v>
      </c>
      <c r="X21" t="s">
        <v>556</v>
      </c>
      <c r="Y21" t="s">
        <v>590</v>
      </c>
      <c r="AG21" s="22" t="s">
        <v>783</v>
      </c>
    </row>
    <row r="22" spans="1:33" x14ac:dyDescent="0.2">
      <c r="A22" s="69"/>
      <c r="E22" t="s">
        <v>456</v>
      </c>
      <c r="F22" t="s">
        <v>185</v>
      </c>
      <c r="G22" t="s">
        <v>171</v>
      </c>
      <c r="I22" t="s">
        <v>269</v>
      </c>
      <c r="J22" t="s">
        <v>270</v>
      </c>
      <c r="K22" t="s">
        <v>185</v>
      </c>
      <c r="L22" t="s">
        <v>266</v>
      </c>
      <c r="N22">
        <v>7</v>
      </c>
      <c r="O22" s="22" t="s">
        <v>554</v>
      </c>
      <c r="P22" t="s">
        <v>555</v>
      </c>
      <c r="Q22" t="s">
        <v>556</v>
      </c>
      <c r="R22" t="s">
        <v>555</v>
      </c>
      <c r="T22" s="22" t="s">
        <v>286</v>
      </c>
      <c r="U22" t="s">
        <v>570</v>
      </c>
      <c r="V22" t="s">
        <v>577</v>
      </c>
      <c r="W22" t="s">
        <v>550</v>
      </c>
      <c r="X22" t="s">
        <v>581</v>
      </c>
      <c r="Y22" t="s">
        <v>591</v>
      </c>
    </row>
    <row r="23" spans="1:33" x14ac:dyDescent="0.2">
      <c r="A23" s="69"/>
      <c r="E23" t="s">
        <v>201</v>
      </c>
      <c r="F23" t="s">
        <v>191</v>
      </c>
      <c r="G23" t="s">
        <v>171</v>
      </c>
      <c r="I23" t="s">
        <v>360</v>
      </c>
      <c r="J23" t="s">
        <v>272</v>
      </c>
      <c r="K23" t="s">
        <v>185</v>
      </c>
      <c r="L23" t="s">
        <v>361</v>
      </c>
      <c r="N23">
        <v>8</v>
      </c>
      <c r="O23" s="22" t="s">
        <v>284</v>
      </c>
      <c r="P23" t="s">
        <v>556</v>
      </c>
      <c r="Q23" t="s">
        <v>557</v>
      </c>
      <c r="R23" t="s">
        <v>556</v>
      </c>
      <c r="T23" t="s">
        <v>291</v>
      </c>
      <c r="U23" t="s">
        <v>571</v>
      </c>
      <c r="V23" t="s">
        <v>578</v>
      </c>
      <c r="W23" t="s">
        <v>584</v>
      </c>
      <c r="X23" t="s">
        <v>555</v>
      </c>
      <c r="Y23" t="s">
        <v>592</v>
      </c>
    </row>
    <row r="24" spans="1:33" x14ac:dyDescent="0.2">
      <c r="A24" s="69"/>
      <c r="E24" t="s">
        <v>457</v>
      </c>
      <c r="F24" t="s">
        <v>185</v>
      </c>
      <c r="G24" t="s">
        <v>170</v>
      </c>
      <c r="I24" t="s">
        <v>362</v>
      </c>
      <c r="J24" t="s">
        <v>265</v>
      </c>
      <c r="K24" t="s">
        <v>185</v>
      </c>
      <c r="L24" t="s">
        <v>361</v>
      </c>
      <c r="N24">
        <v>9</v>
      </c>
      <c r="O24" s="22" t="s">
        <v>555</v>
      </c>
      <c r="P24" s="22" t="s">
        <v>557</v>
      </c>
      <c r="Q24" t="s">
        <v>555</v>
      </c>
      <c r="R24" t="s">
        <v>557</v>
      </c>
      <c r="T24" t="s">
        <v>562</v>
      </c>
      <c r="U24" t="s">
        <v>572</v>
      </c>
      <c r="V24" t="s">
        <v>573</v>
      </c>
      <c r="W24" t="s">
        <v>284</v>
      </c>
      <c r="X24" t="s">
        <v>588</v>
      </c>
      <c r="Y24" t="s">
        <v>593</v>
      </c>
    </row>
    <row r="25" spans="1:33" x14ac:dyDescent="0.2">
      <c r="A25" s="69"/>
      <c r="E25" t="s">
        <v>199</v>
      </c>
      <c r="F25" t="s">
        <v>191</v>
      </c>
      <c r="G25" t="s">
        <v>170</v>
      </c>
      <c r="I25" t="s">
        <v>332</v>
      </c>
      <c r="J25" t="s">
        <v>265</v>
      </c>
      <c r="K25" t="s">
        <v>185</v>
      </c>
      <c r="L25" t="s">
        <v>363</v>
      </c>
      <c r="N25">
        <v>10</v>
      </c>
      <c r="O25" s="22" t="s">
        <v>556</v>
      </c>
      <c r="P25" s="22" t="s">
        <v>558</v>
      </c>
      <c r="Q25" t="s">
        <v>558</v>
      </c>
      <c r="R25" t="s">
        <v>558</v>
      </c>
      <c r="T25" t="s">
        <v>563</v>
      </c>
      <c r="U25" s="22" t="s">
        <v>573</v>
      </c>
      <c r="V25" t="s">
        <v>579</v>
      </c>
      <c r="W25" t="s">
        <v>552</v>
      </c>
      <c r="X25" t="s">
        <v>589</v>
      </c>
      <c r="Y25" t="s">
        <v>594</v>
      </c>
    </row>
    <row r="26" spans="1:33" x14ac:dyDescent="0.2">
      <c r="A26" s="69"/>
      <c r="E26" t="s">
        <v>461</v>
      </c>
      <c r="F26" t="s">
        <v>185</v>
      </c>
      <c r="G26" t="s">
        <v>169</v>
      </c>
    </row>
    <row r="27" spans="1:33" x14ac:dyDescent="0.2">
      <c r="A27" s="69"/>
      <c r="E27" t="s">
        <v>200</v>
      </c>
      <c r="F27" t="s">
        <v>191</v>
      </c>
      <c r="G27" t="s">
        <v>169</v>
      </c>
      <c r="I27" t="s">
        <v>368</v>
      </c>
      <c r="J27" t="s">
        <v>265</v>
      </c>
      <c r="K27" t="s">
        <v>185</v>
      </c>
      <c r="L27" t="s">
        <v>369</v>
      </c>
    </row>
    <row r="28" spans="1:33" x14ac:dyDescent="0.2">
      <c r="A28" s="69"/>
      <c r="E28" t="s">
        <v>458</v>
      </c>
      <c r="F28" t="s">
        <v>185</v>
      </c>
      <c r="G28" t="s">
        <v>459</v>
      </c>
      <c r="I28" t="s">
        <v>189</v>
      </c>
      <c r="J28" t="s">
        <v>268</v>
      </c>
      <c r="K28" t="s">
        <v>185</v>
      </c>
      <c r="L28" t="s">
        <v>364</v>
      </c>
      <c r="N28" s="29" t="s">
        <v>549</v>
      </c>
      <c r="O28" s="29" t="s">
        <v>368</v>
      </c>
      <c r="P28" s="29" t="s">
        <v>189</v>
      </c>
      <c r="Q28" s="29" t="s">
        <v>334</v>
      </c>
      <c r="R28" s="29" t="s">
        <v>365</v>
      </c>
      <c r="T28" s="29" t="s">
        <v>372</v>
      </c>
      <c r="U28" s="29" t="s">
        <v>335</v>
      </c>
      <c r="V28" s="29" t="s">
        <v>366</v>
      </c>
      <c r="W28" s="29" t="s">
        <v>302</v>
      </c>
      <c r="X28" s="79" t="s">
        <v>303</v>
      </c>
      <c r="Y28" s="29" t="s">
        <v>305</v>
      </c>
      <c r="Z28" s="29" t="s">
        <v>367</v>
      </c>
      <c r="AA28" s="29" t="s">
        <v>376</v>
      </c>
    </row>
    <row r="29" spans="1:33" x14ac:dyDescent="0.2">
      <c r="E29" t="s">
        <v>497</v>
      </c>
      <c r="F29" t="s">
        <v>191</v>
      </c>
      <c r="G29" t="s">
        <v>459</v>
      </c>
      <c r="I29" t="s">
        <v>334</v>
      </c>
      <c r="J29" t="s">
        <v>283</v>
      </c>
      <c r="K29" t="s">
        <v>185</v>
      </c>
      <c r="L29" t="s">
        <v>364</v>
      </c>
      <c r="N29">
        <v>1</v>
      </c>
      <c r="O29" s="22" t="s">
        <v>595</v>
      </c>
      <c r="P29" t="s">
        <v>595</v>
      </c>
      <c r="Q29" t="s">
        <v>595</v>
      </c>
      <c r="R29" t="s">
        <v>611</v>
      </c>
      <c r="T29" s="22" t="s">
        <v>619</v>
      </c>
      <c r="U29" t="s">
        <v>622</v>
      </c>
      <c r="V29" t="s">
        <v>621</v>
      </c>
      <c r="W29" s="85" t="s">
        <v>637</v>
      </c>
      <c r="X29" s="22" t="s">
        <v>103</v>
      </c>
      <c r="Y29" t="s">
        <v>646</v>
      </c>
      <c r="Z29" s="22" t="s">
        <v>639</v>
      </c>
      <c r="AA29" s="22" t="s">
        <v>625</v>
      </c>
    </row>
    <row r="30" spans="1:33" x14ac:dyDescent="0.2">
      <c r="I30" t="s">
        <v>365</v>
      </c>
      <c r="J30" t="s">
        <v>268</v>
      </c>
      <c r="K30" t="s">
        <v>185</v>
      </c>
      <c r="L30" t="s">
        <v>364</v>
      </c>
      <c r="N30">
        <v>2</v>
      </c>
      <c r="O30" s="22" t="s">
        <v>596</v>
      </c>
      <c r="P30" t="s">
        <v>596</v>
      </c>
      <c r="Q30" t="s">
        <v>596</v>
      </c>
      <c r="R30" t="s">
        <v>612</v>
      </c>
      <c r="T30" t="s">
        <v>620</v>
      </c>
      <c r="U30" t="s">
        <v>619</v>
      </c>
      <c r="V30" t="s">
        <v>619</v>
      </c>
      <c r="W30" s="85" t="s">
        <v>638</v>
      </c>
      <c r="X30" s="33" t="s">
        <v>86</v>
      </c>
      <c r="Y30" t="s">
        <v>651</v>
      </c>
      <c r="Z30" t="s">
        <v>644</v>
      </c>
      <c r="AA30" t="s">
        <v>613</v>
      </c>
    </row>
    <row r="31" spans="1:33" x14ac:dyDescent="0.2">
      <c r="E31" s="38"/>
      <c r="F31" s="38"/>
      <c r="G31" s="38"/>
      <c r="I31" t="s">
        <v>372</v>
      </c>
      <c r="J31" t="s">
        <v>373</v>
      </c>
      <c r="K31" t="s">
        <v>185</v>
      </c>
      <c r="L31" t="s">
        <v>374</v>
      </c>
      <c r="N31">
        <v>3</v>
      </c>
      <c r="O31" t="s">
        <v>597</v>
      </c>
      <c r="P31" t="s">
        <v>601</v>
      </c>
      <c r="Q31" t="s">
        <v>601</v>
      </c>
      <c r="R31" t="s">
        <v>613</v>
      </c>
      <c r="T31" t="s">
        <v>621</v>
      </c>
      <c r="U31" t="s">
        <v>620</v>
      </c>
      <c r="V31" t="s">
        <v>631</v>
      </c>
      <c r="W31" s="33" t="s">
        <v>639</v>
      </c>
      <c r="X31" s="33" t="s">
        <v>639</v>
      </c>
      <c r="Y31" t="s">
        <v>652</v>
      </c>
      <c r="Z31" t="s">
        <v>648</v>
      </c>
      <c r="AA31" t="s">
        <v>601</v>
      </c>
    </row>
    <row r="32" spans="1:33" x14ac:dyDescent="0.2">
      <c r="I32" t="s">
        <v>335</v>
      </c>
      <c r="J32" t="s">
        <v>336</v>
      </c>
      <c r="K32" t="s">
        <v>185</v>
      </c>
      <c r="L32" t="s">
        <v>375</v>
      </c>
      <c r="M32" s="38" t="s">
        <v>489</v>
      </c>
      <c r="N32">
        <v>4</v>
      </c>
      <c r="O32" t="s">
        <v>598</v>
      </c>
      <c r="P32" t="s">
        <v>604</v>
      </c>
      <c r="Q32" t="s">
        <v>604</v>
      </c>
      <c r="R32" t="s">
        <v>614</v>
      </c>
      <c r="T32" t="s">
        <v>622</v>
      </c>
      <c r="U32" t="s">
        <v>629</v>
      </c>
      <c r="V32" t="s">
        <v>603</v>
      </c>
      <c r="W32" s="22" t="s">
        <v>635</v>
      </c>
      <c r="X32" s="33" t="s">
        <v>646</v>
      </c>
      <c r="Y32" t="s">
        <v>653</v>
      </c>
      <c r="Z32" s="67" t="s">
        <v>659</v>
      </c>
      <c r="AA32" t="s">
        <v>664</v>
      </c>
    </row>
    <row r="33" spans="1:27" x14ac:dyDescent="0.2">
      <c r="E33" t="s">
        <v>180</v>
      </c>
      <c r="F33" t="s">
        <v>174</v>
      </c>
      <c r="G33" t="s">
        <v>175</v>
      </c>
      <c r="I33" t="s">
        <v>366</v>
      </c>
      <c r="J33" t="s">
        <v>304</v>
      </c>
      <c r="K33" t="s">
        <v>185</v>
      </c>
      <c r="L33" t="s">
        <v>375</v>
      </c>
      <c r="M33" s="38" t="s">
        <v>489</v>
      </c>
      <c r="N33">
        <v>5</v>
      </c>
      <c r="O33" t="s">
        <v>599</v>
      </c>
      <c r="P33" t="s">
        <v>605</v>
      </c>
      <c r="Q33" t="s">
        <v>605</v>
      </c>
      <c r="R33" t="s">
        <v>615</v>
      </c>
      <c r="T33" t="s">
        <v>623</v>
      </c>
      <c r="U33" t="s">
        <v>623</v>
      </c>
      <c r="V33" t="s">
        <v>632</v>
      </c>
      <c r="W33" t="s">
        <v>640</v>
      </c>
      <c r="X33" s="33" t="s">
        <v>643</v>
      </c>
      <c r="Y33" t="s">
        <v>654</v>
      </c>
      <c r="Z33" t="s">
        <v>655</v>
      </c>
      <c r="AA33" t="s">
        <v>614</v>
      </c>
    </row>
    <row r="34" spans="1:27" x14ac:dyDescent="0.2">
      <c r="E34" t="s">
        <v>179</v>
      </c>
      <c r="F34" t="s">
        <v>174</v>
      </c>
      <c r="G34" t="s">
        <v>176</v>
      </c>
      <c r="I34" t="s">
        <v>302</v>
      </c>
      <c r="J34" t="s">
        <v>265</v>
      </c>
      <c r="K34" t="s">
        <v>185</v>
      </c>
      <c r="L34" t="s">
        <v>370</v>
      </c>
      <c r="N34">
        <v>6</v>
      </c>
      <c r="O34" t="s">
        <v>600</v>
      </c>
      <c r="P34" t="s">
        <v>606</v>
      </c>
      <c r="Q34" t="s">
        <v>606</v>
      </c>
      <c r="R34" t="s">
        <v>616</v>
      </c>
      <c r="T34" t="s">
        <v>624</v>
      </c>
      <c r="U34" t="s">
        <v>621</v>
      </c>
      <c r="V34" t="s">
        <v>633</v>
      </c>
      <c r="W34" t="s">
        <v>641</v>
      </c>
      <c r="X34" s="33" t="s">
        <v>647</v>
      </c>
      <c r="Y34" t="s">
        <v>655</v>
      </c>
      <c r="Z34" t="s">
        <v>656</v>
      </c>
      <c r="AA34" t="s">
        <v>629</v>
      </c>
    </row>
    <row r="35" spans="1:27" x14ac:dyDescent="0.2">
      <c r="E35" t="s">
        <v>181</v>
      </c>
      <c r="F35" t="s">
        <v>174</v>
      </c>
      <c r="G35" t="s">
        <v>177</v>
      </c>
      <c r="I35" t="s">
        <v>303</v>
      </c>
      <c r="J35" t="s">
        <v>304</v>
      </c>
      <c r="K35" t="s">
        <v>185</v>
      </c>
      <c r="L35" s="69" t="s">
        <v>369</v>
      </c>
      <c r="N35">
        <v>7</v>
      </c>
      <c r="O35" s="22" t="s">
        <v>601</v>
      </c>
      <c r="P35" t="s">
        <v>607</v>
      </c>
      <c r="Q35" t="s">
        <v>608</v>
      </c>
      <c r="R35" t="s">
        <v>601</v>
      </c>
      <c r="T35" t="s">
        <v>625</v>
      </c>
      <c r="U35" t="s">
        <v>626</v>
      </c>
      <c r="V35" t="s">
        <v>634</v>
      </c>
      <c r="W35" t="s">
        <v>642</v>
      </c>
      <c r="X35" s="33" t="s">
        <v>644</v>
      </c>
      <c r="Y35" t="s">
        <v>86</v>
      </c>
      <c r="Z35" t="s">
        <v>660</v>
      </c>
      <c r="AA35" t="s">
        <v>607</v>
      </c>
    </row>
    <row r="36" spans="1:27" x14ac:dyDescent="0.2">
      <c r="E36" t="s">
        <v>178</v>
      </c>
      <c r="F36" t="s">
        <v>174</v>
      </c>
      <c r="G36" t="s">
        <v>173</v>
      </c>
      <c r="I36" t="s">
        <v>305</v>
      </c>
      <c r="J36" t="s">
        <v>306</v>
      </c>
      <c r="K36" t="s">
        <v>185</v>
      </c>
      <c r="L36" s="69" t="s">
        <v>369</v>
      </c>
      <c r="N36">
        <v>8</v>
      </c>
      <c r="O36" t="s">
        <v>602</v>
      </c>
      <c r="P36" t="s">
        <v>608</v>
      </c>
      <c r="Q36" t="s">
        <v>609</v>
      </c>
      <c r="R36" t="s">
        <v>617</v>
      </c>
      <c r="T36" t="s">
        <v>626</v>
      </c>
      <c r="U36" t="s">
        <v>625</v>
      </c>
      <c r="V36" t="s">
        <v>635</v>
      </c>
      <c r="W36" t="s">
        <v>643</v>
      </c>
      <c r="X36" s="33" t="s">
        <v>648</v>
      </c>
      <c r="Y36" t="s">
        <v>656</v>
      </c>
      <c r="Z36" s="67" t="s">
        <v>661</v>
      </c>
      <c r="AA36" t="s">
        <v>604</v>
      </c>
    </row>
    <row r="37" spans="1:27" x14ac:dyDescent="0.2">
      <c r="I37" t="s">
        <v>367</v>
      </c>
      <c r="J37" t="s">
        <v>306</v>
      </c>
      <c r="K37" t="s">
        <v>185</v>
      </c>
      <c r="L37" t="s">
        <v>371</v>
      </c>
      <c r="N37">
        <v>9</v>
      </c>
      <c r="O37" t="s">
        <v>603</v>
      </c>
      <c r="P37" t="s">
        <v>609</v>
      </c>
      <c r="Q37" t="s">
        <v>607</v>
      </c>
      <c r="R37" t="s">
        <v>595</v>
      </c>
      <c r="T37" t="s">
        <v>627</v>
      </c>
      <c r="U37" t="s">
        <v>630</v>
      </c>
      <c r="V37" t="s">
        <v>636</v>
      </c>
      <c r="W37" t="s">
        <v>644</v>
      </c>
      <c r="X37" s="33" t="s">
        <v>649</v>
      </c>
      <c r="Y37" t="s">
        <v>657</v>
      </c>
      <c r="Z37" s="67" t="s">
        <v>662</v>
      </c>
      <c r="AA37" t="s">
        <v>618</v>
      </c>
    </row>
    <row r="38" spans="1:27" x14ac:dyDescent="0.2">
      <c r="I38" t="s">
        <v>376</v>
      </c>
      <c r="J38" t="s">
        <v>304</v>
      </c>
      <c r="K38" t="s">
        <v>185</v>
      </c>
      <c r="L38" t="s">
        <v>377</v>
      </c>
      <c r="N38">
        <v>10</v>
      </c>
      <c r="O38" s="22" t="s">
        <v>604</v>
      </c>
      <c r="P38" s="22" t="s">
        <v>610</v>
      </c>
      <c r="Q38" t="s">
        <v>610</v>
      </c>
      <c r="R38" t="s">
        <v>618</v>
      </c>
      <c r="T38" t="s">
        <v>628</v>
      </c>
      <c r="U38" t="s">
        <v>627</v>
      </c>
      <c r="V38" t="s">
        <v>610</v>
      </c>
      <c r="W38" t="s">
        <v>645</v>
      </c>
      <c r="X38" s="33" t="s">
        <v>650</v>
      </c>
      <c r="Y38" t="s">
        <v>658</v>
      </c>
      <c r="Z38" t="s">
        <v>663</v>
      </c>
      <c r="AA38" t="s">
        <v>665</v>
      </c>
    </row>
    <row r="39" spans="1:27" x14ac:dyDescent="0.2">
      <c r="I39" t="s">
        <v>465</v>
      </c>
      <c r="J39" t="s">
        <v>467</v>
      </c>
      <c r="L39" t="s">
        <v>466</v>
      </c>
    </row>
    <row r="40" spans="1:27" x14ac:dyDescent="0.2">
      <c r="I40" t="s">
        <v>468</v>
      </c>
      <c r="J40" t="s">
        <v>467</v>
      </c>
      <c r="L40" t="s">
        <v>377</v>
      </c>
    </row>
    <row r="41" spans="1:27" x14ac:dyDescent="0.2">
      <c r="N41" s="29" t="s">
        <v>549</v>
      </c>
      <c r="O41" s="29" t="s">
        <v>378</v>
      </c>
      <c r="P41" s="29" t="s">
        <v>188</v>
      </c>
      <c r="Q41" s="29" t="s">
        <v>307</v>
      </c>
      <c r="T41" s="29" t="s">
        <v>327</v>
      </c>
      <c r="U41" s="29" t="s">
        <v>382</v>
      </c>
      <c r="V41" s="29" t="s">
        <v>384</v>
      </c>
      <c r="W41" s="29" t="s">
        <v>381</v>
      </c>
      <c r="X41" s="29" t="s">
        <v>387</v>
      </c>
    </row>
    <row r="42" spans="1:27" x14ac:dyDescent="0.2">
      <c r="I42" t="s">
        <v>378</v>
      </c>
      <c r="J42" t="s">
        <v>265</v>
      </c>
      <c r="K42" t="s">
        <v>185</v>
      </c>
      <c r="L42" t="s">
        <v>379</v>
      </c>
      <c r="N42">
        <v>1</v>
      </c>
      <c r="O42" s="22" t="s">
        <v>666</v>
      </c>
      <c r="P42" t="s">
        <v>666</v>
      </c>
      <c r="Q42" t="s">
        <v>667</v>
      </c>
      <c r="T42" s="22" t="s">
        <v>679</v>
      </c>
      <c r="U42" t="s">
        <v>667</v>
      </c>
      <c r="V42" s="22" t="s">
        <v>688</v>
      </c>
      <c r="W42" s="22" t="s">
        <v>512</v>
      </c>
      <c r="X42" s="22" t="s">
        <v>704</v>
      </c>
    </row>
    <row r="43" spans="1:27" x14ac:dyDescent="0.2">
      <c r="I43" t="s">
        <v>188</v>
      </c>
      <c r="J43" t="s">
        <v>268</v>
      </c>
      <c r="K43" t="s">
        <v>185</v>
      </c>
      <c r="L43" t="s">
        <v>329</v>
      </c>
      <c r="N43">
        <v>2</v>
      </c>
      <c r="O43" s="22" t="s">
        <v>667</v>
      </c>
      <c r="P43" t="s">
        <v>667</v>
      </c>
      <c r="Q43" t="s">
        <v>666</v>
      </c>
      <c r="T43" t="s">
        <v>680</v>
      </c>
      <c r="U43" s="22" t="s">
        <v>498</v>
      </c>
      <c r="V43" t="s">
        <v>689</v>
      </c>
      <c r="W43" t="s">
        <v>500</v>
      </c>
      <c r="X43" t="s">
        <v>705</v>
      </c>
    </row>
    <row r="44" spans="1:27" x14ac:dyDescent="0.2">
      <c r="I44" t="s">
        <v>307</v>
      </c>
      <c r="J44" t="s">
        <v>283</v>
      </c>
      <c r="K44" t="s">
        <v>185</v>
      </c>
      <c r="L44" t="s">
        <v>329</v>
      </c>
      <c r="N44">
        <v>3</v>
      </c>
      <c r="O44" s="22" t="s">
        <v>668</v>
      </c>
      <c r="P44" t="s">
        <v>668</v>
      </c>
      <c r="Q44" t="s">
        <v>668</v>
      </c>
      <c r="T44" t="s">
        <v>681</v>
      </c>
      <c r="U44" t="s">
        <v>499</v>
      </c>
      <c r="V44" t="s">
        <v>690</v>
      </c>
      <c r="W44" t="s">
        <v>698</v>
      </c>
      <c r="X44" t="s">
        <v>706</v>
      </c>
    </row>
    <row r="45" spans="1:27" x14ac:dyDescent="0.2">
      <c r="A45" t="s">
        <v>78</v>
      </c>
      <c r="C45" t="s">
        <v>251</v>
      </c>
      <c r="I45" t="s">
        <v>327</v>
      </c>
      <c r="J45" t="s">
        <v>268</v>
      </c>
      <c r="K45" t="s">
        <v>185</v>
      </c>
      <c r="L45" t="s">
        <v>322</v>
      </c>
      <c r="N45">
        <v>4</v>
      </c>
      <c r="O45" s="22" t="s">
        <v>669</v>
      </c>
      <c r="P45" t="s">
        <v>669</v>
      </c>
      <c r="Q45" t="s">
        <v>669</v>
      </c>
      <c r="T45" t="s">
        <v>682</v>
      </c>
      <c r="U45" t="s">
        <v>668</v>
      </c>
      <c r="V45" t="s">
        <v>691</v>
      </c>
      <c r="W45" t="s">
        <v>699</v>
      </c>
      <c r="X45" t="s">
        <v>707</v>
      </c>
    </row>
    <row r="46" spans="1:27" x14ac:dyDescent="0.2">
      <c r="A46" t="s">
        <v>75</v>
      </c>
      <c r="C46" t="s">
        <v>251</v>
      </c>
      <c r="I46" t="s">
        <v>382</v>
      </c>
      <c r="J46" t="s">
        <v>265</v>
      </c>
      <c r="K46" t="s">
        <v>185</v>
      </c>
      <c r="L46" t="s">
        <v>383</v>
      </c>
      <c r="N46">
        <v>5</v>
      </c>
      <c r="O46" s="67" t="s">
        <v>670</v>
      </c>
      <c r="P46" t="s">
        <v>673</v>
      </c>
      <c r="Q46" t="s">
        <v>673</v>
      </c>
      <c r="T46" t="s">
        <v>683</v>
      </c>
      <c r="U46" t="s">
        <v>669</v>
      </c>
      <c r="V46" t="s">
        <v>692</v>
      </c>
      <c r="W46" t="s">
        <v>538</v>
      </c>
      <c r="X46" t="s">
        <v>708</v>
      </c>
    </row>
    <row r="47" spans="1:27" x14ac:dyDescent="0.2">
      <c r="A47" t="s">
        <v>84</v>
      </c>
      <c r="C47" t="s">
        <v>251</v>
      </c>
      <c r="I47" t="s">
        <v>384</v>
      </c>
      <c r="J47" t="s">
        <v>268</v>
      </c>
      <c r="K47" t="s">
        <v>185</v>
      </c>
      <c r="L47" t="s">
        <v>385</v>
      </c>
      <c r="N47">
        <v>6</v>
      </c>
      <c r="O47" t="s">
        <v>671</v>
      </c>
      <c r="P47" t="s">
        <v>672</v>
      </c>
      <c r="Q47" t="s">
        <v>676</v>
      </c>
      <c r="T47" t="s">
        <v>684</v>
      </c>
      <c r="U47" t="s">
        <v>673</v>
      </c>
      <c r="V47" t="s">
        <v>693</v>
      </c>
      <c r="W47" t="s">
        <v>700</v>
      </c>
      <c r="X47" t="s">
        <v>709</v>
      </c>
    </row>
    <row r="48" spans="1:27" x14ac:dyDescent="0.2">
      <c r="A48" t="s">
        <v>44</v>
      </c>
      <c r="C48" t="s">
        <v>251</v>
      </c>
      <c r="I48" t="s">
        <v>381</v>
      </c>
      <c r="J48" t="s">
        <v>373</v>
      </c>
      <c r="K48" t="s">
        <v>185</v>
      </c>
      <c r="L48" t="s">
        <v>380</v>
      </c>
      <c r="N48">
        <v>7</v>
      </c>
      <c r="O48" s="22" t="s">
        <v>672</v>
      </c>
      <c r="P48" t="s">
        <v>675</v>
      </c>
      <c r="Q48" t="s">
        <v>675</v>
      </c>
      <c r="T48" t="s">
        <v>685</v>
      </c>
      <c r="U48" t="s">
        <v>672</v>
      </c>
      <c r="V48" t="s">
        <v>694</v>
      </c>
      <c r="W48" t="s">
        <v>701</v>
      </c>
      <c r="X48" t="s">
        <v>710</v>
      </c>
    </row>
    <row r="49" spans="1:31" x14ac:dyDescent="0.2">
      <c r="A49" t="s">
        <v>252</v>
      </c>
      <c r="C49" t="s">
        <v>251</v>
      </c>
      <c r="I49" t="s">
        <v>387</v>
      </c>
      <c r="J49" t="s">
        <v>272</v>
      </c>
      <c r="K49" t="s">
        <v>185</v>
      </c>
      <c r="L49" t="s">
        <v>386</v>
      </c>
      <c r="N49">
        <v>8</v>
      </c>
      <c r="O49" s="22" t="s">
        <v>673</v>
      </c>
      <c r="P49" s="22" t="s">
        <v>676</v>
      </c>
      <c r="Q49" t="s">
        <v>672</v>
      </c>
      <c r="T49" t="s">
        <v>669</v>
      </c>
      <c r="U49" t="s">
        <v>675</v>
      </c>
      <c r="V49" t="s">
        <v>695</v>
      </c>
      <c r="W49" t="s">
        <v>702</v>
      </c>
      <c r="X49" t="s">
        <v>711</v>
      </c>
    </row>
    <row r="50" spans="1:31" x14ac:dyDescent="0.2">
      <c r="A50" t="s">
        <v>253</v>
      </c>
      <c r="B50" t="s">
        <v>259</v>
      </c>
      <c r="C50" t="s">
        <v>251</v>
      </c>
      <c r="N50">
        <v>9</v>
      </c>
      <c r="O50" t="s">
        <v>674</v>
      </c>
      <c r="P50" s="22" t="s">
        <v>677</v>
      </c>
      <c r="Q50" t="s">
        <v>678</v>
      </c>
      <c r="T50" t="s">
        <v>686</v>
      </c>
      <c r="U50" t="s">
        <v>676</v>
      </c>
      <c r="V50" t="s">
        <v>696</v>
      </c>
      <c r="W50" t="s">
        <v>703</v>
      </c>
      <c r="X50" t="s">
        <v>712</v>
      </c>
    </row>
    <row r="51" spans="1:31" x14ac:dyDescent="0.2">
      <c r="A51" t="s">
        <v>88</v>
      </c>
      <c r="C51" t="s">
        <v>251</v>
      </c>
      <c r="I51" t="s">
        <v>392</v>
      </c>
      <c r="J51" t="s">
        <v>265</v>
      </c>
      <c r="K51" t="s">
        <v>185</v>
      </c>
      <c r="L51" t="s">
        <v>391</v>
      </c>
      <c r="N51">
        <v>10</v>
      </c>
      <c r="O51" s="22" t="s">
        <v>675</v>
      </c>
      <c r="P51" s="22" t="s">
        <v>678</v>
      </c>
      <c r="Q51" t="s">
        <v>677</v>
      </c>
      <c r="T51" t="s">
        <v>687</v>
      </c>
      <c r="U51" t="s">
        <v>677</v>
      </c>
      <c r="V51" t="s">
        <v>697</v>
      </c>
      <c r="W51" t="s">
        <v>703</v>
      </c>
      <c r="X51" t="s">
        <v>713</v>
      </c>
    </row>
    <row r="52" spans="1:31" x14ac:dyDescent="0.2">
      <c r="A52" t="s">
        <v>254</v>
      </c>
      <c r="B52" t="s">
        <v>257</v>
      </c>
      <c r="C52" t="s">
        <v>251</v>
      </c>
      <c r="I52" t="s">
        <v>73</v>
      </c>
      <c r="J52" t="s">
        <v>268</v>
      </c>
      <c r="K52" t="s">
        <v>185</v>
      </c>
      <c r="L52" t="s">
        <v>393</v>
      </c>
    </row>
    <row r="53" spans="1:31" x14ac:dyDescent="0.2">
      <c r="A53" t="s">
        <v>83</v>
      </c>
      <c r="B53" t="s">
        <v>256</v>
      </c>
      <c r="C53" t="s">
        <v>251</v>
      </c>
      <c r="I53" t="s">
        <v>394</v>
      </c>
      <c r="J53" t="s">
        <v>283</v>
      </c>
      <c r="K53" t="s">
        <v>185</v>
      </c>
      <c r="L53" t="s">
        <v>393</v>
      </c>
    </row>
    <row r="54" spans="1:31" x14ac:dyDescent="0.2">
      <c r="A54" t="s">
        <v>255</v>
      </c>
      <c r="B54" t="s">
        <v>258</v>
      </c>
      <c r="C54" t="s">
        <v>251</v>
      </c>
      <c r="I54" t="s">
        <v>280</v>
      </c>
      <c r="J54" t="s">
        <v>268</v>
      </c>
      <c r="K54" t="s">
        <v>185</v>
      </c>
      <c r="L54" t="s">
        <v>281</v>
      </c>
      <c r="N54" s="29" t="s">
        <v>549</v>
      </c>
      <c r="O54" s="29" t="s">
        <v>408</v>
      </c>
      <c r="P54" s="29" t="s">
        <v>472</v>
      </c>
      <c r="Q54" s="29" t="s">
        <v>278</v>
      </c>
      <c r="R54" s="29" t="s">
        <v>395</v>
      </c>
      <c r="S54" s="29" t="s">
        <v>276</v>
      </c>
      <c r="T54" s="29" t="s">
        <v>474</v>
      </c>
      <c r="U54" s="29" t="s">
        <v>476</v>
      </c>
      <c r="V54" s="29" t="s">
        <v>478</v>
      </c>
      <c r="W54" s="29" t="s">
        <v>480</v>
      </c>
      <c r="X54" s="29" t="s">
        <v>482</v>
      </c>
      <c r="Y54" s="29" t="s">
        <v>343</v>
      </c>
      <c r="Z54" s="29" t="s">
        <v>426</v>
      </c>
      <c r="AA54" s="29" t="s">
        <v>282</v>
      </c>
      <c r="AB54" s="80" t="s">
        <v>428</v>
      </c>
      <c r="AC54" s="29" t="s">
        <v>438</v>
      </c>
      <c r="AD54" s="29" t="s">
        <v>448</v>
      </c>
    </row>
    <row r="55" spans="1:31" ht="68" x14ac:dyDescent="0.2">
      <c r="A55" t="s">
        <v>260</v>
      </c>
      <c r="B55" t="s">
        <v>262</v>
      </c>
      <c r="C55" t="s">
        <v>185</v>
      </c>
      <c r="I55" t="s">
        <v>276</v>
      </c>
      <c r="J55" t="s">
        <v>268</v>
      </c>
      <c r="K55" t="s">
        <v>185</v>
      </c>
      <c r="L55" t="s">
        <v>277</v>
      </c>
      <c r="O55" s="77" t="s">
        <v>714</v>
      </c>
      <c r="P55" s="77" t="s">
        <v>714</v>
      </c>
      <c r="Q55" s="76" t="s">
        <v>279</v>
      </c>
      <c r="R55" s="76" t="s">
        <v>396</v>
      </c>
      <c r="S55" s="76" t="s">
        <v>277</v>
      </c>
      <c r="T55" s="76" t="s">
        <v>475</v>
      </c>
      <c r="U55" s="77" t="s">
        <v>477</v>
      </c>
      <c r="V55" s="77" t="s">
        <v>479</v>
      </c>
      <c r="W55" s="77" t="s">
        <v>481</v>
      </c>
      <c r="X55" s="77" t="s">
        <v>484</v>
      </c>
      <c r="Y55" s="76" t="s">
        <v>344</v>
      </c>
      <c r="Z55" s="76" t="s">
        <v>425</v>
      </c>
      <c r="AA55" s="76" t="s">
        <v>427</v>
      </c>
      <c r="AB55" s="82" t="s">
        <v>429</v>
      </c>
      <c r="AC55" s="76" t="s">
        <v>437</v>
      </c>
      <c r="AD55" s="76" t="s">
        <v>447</v>
      </c>
      <c r="AE55" s="81"/>
    </row>
    <row r="56" spans="1:31" x14ac:dyDescent="0.2">
      <c r="A56" t="s">
        <v>261</v>
      </c>
      <c r="B56" t="s">
        <v>263</v>
      </c>
      <c r="C56" t="s">
        <v>185</v>
      </c>
      <c r="I56" t="s">
        <v>278</v>
      </c>
      <c r="J56" t="s">
        <v>272</v>
      </c>
      <c r="K56" t="s">
        <v>185</v>
      </c>
      <c r="L56" t="s">
        <v>279</v>
      </c>
      <c r="N56">
        <v>1</v>
      </c>
      <c r="O56" s="22" t="s">
        <v>715</v>
      </c>
      <c r="P56" t="s">
        <v>715</v>
      </c>
      <c r="Q56" t="s">
        <v>44</v>
      </c>
      <c r="R56" s="22" t="s">
        <v>86</v>
      </c>
      <c r="S56" s="22" t="s">
        <v>502</v>
      </c>
      <c r="T56" s="22" t="s">
        <v>743</v>
      </c>
      <c r="U56" t="s">
        <v>86</v>
      </c>
      <c r="V56" s="22" t="s">
        <v>753</v>
      </c>
      <c r="W56" s="22" t="s">
        <v>770</v>
      </c>
      <c r="X56" s="22" t="s">
        <v>762</v>
      </c>
      <c r="Y56" s="22" t="s">
        <v>504</v>
      </c>
      <c r="Z56" s="33" t="s">
        <v>502</v>
      </c>
      <c r="AA56" s="33" t="s">
        <v>502</v>
      </c>
      <c r="AB56" s="78" t="s">
        <v>779</v>
      </c>
      <c r="AC56" s="22" t="s">
        <v>585</v>
      </c>
      <c r="AD56" s="22" t="s">
        <v>794</v>
      </c>
    </row>
    <row r="57" spans="1:31" x14ac:dyDescent="0.2">
      <c r="A57" t="s">
        <v>271</v>
      </c>
      <c r="B57" t="s">
        <v>272</v>
      </c>
      <c r="C57" t="s">
        <v>185</v>
      </c>
      <c r="I57" t="s">
        <v>395</v>
      </c>
      <c r="J57" t="s">
        <v>304</v>
      </c>
      <c r="K57" t="s">
        <v>185</v>
      </c>
      <c r="L57" t="s">
        <v>396</v>
      </c>
      <c r="N57">
        <v>2</v>
      </c>
      <c r="O57" s="33" t="s">
        <v>132</v>
      </c>
      <c r="P57" t="s">
        <v>93</v>
      </c>
      <c r="Q57" s="22" t="s">
        <v>46</v>
      </c>
      <c r="R57" s="67" t="s">
        <v>730</v>
      </c>
      <c r="S57" t="s">
        <v>133</v>
      </c>
      <c r="T57" t="s">
        <v>744</v>
      </c>
      <c r="U57" t="s">
        <v>749</v>
      </c>
      <c r="V57" t="s">
        <v>754</v>
      </c>
      <c r="W57" s="33" t="s">
        <v>771</v>
      </c>
      <c r="X57" s="78" t="s">
        <v>763</v>
      </c>
      <c r="Y57" s="33" t="s">
        <v>505</v>
      </c>
      <c r="Z57" s="22" t="s">
        <v>133</v>
      </c>
      <c r="AA57" s="33" t="s">
        <v>82</v>
      </c>
      <c r="AB57" s="33" t="s">
        <v>46</v>
      </c>
      <c r="AC57" s="33" t="s">
        <v>786</v>
      </c>
      <c r="AD57" s="33" t="s">
        <v>767</v>
      </c>
    </row>
    <row r="58" spans="1:31" x14ac:dyDescent="0.2">
      <c r="A58" t="s">
        <v>274</v>
      </c>
      <c r="B58" t="s">
        <v>275</v>
      </c>
      <c r="C58" t="s">
        <v>185</v>
      </c>
      <c r="N58">
        <v>3</v>
      </c>
      <c r="O58" s="33" t="s">
        <v>93</v>
      </c>
      <c r="P58" t="s">
        <v>132</v>
      </c>
      <c r="Q58" s="67" t="s">
        <v>725</v>
      </c>
      <c r="R58" t="s">
        <v>731</v>
      </c>
      <c r="S58" t="s">
        <v>82</v>
      </c>
      <c r="T58" t="s">
        <v>745</v>
      </c>
      <c r="U58" s="22" t="s">
        <v>745</v>
      </c>
      <c r="V58" t="s">
        <v>755</v>
      </c>
      <c r="W58" s="33" t="s">
        <v>772</v>
      </c>
      <c r="X58" s="33" t="s">
        <v>641</v>
      </c>
      <c r="Y58" s="33" t="s">
        <v>295</v>
      </c>
      <c r="Z58" s="33" t="s">
        <v>82</v>
      </c>
      <c r="AA58" s="33" t="s">
        <v>133</v>
      </c>
      <c r="AB58" s="33" t="s">
        <v>44</v>
      </c>
      <c r="AC58" s="33" t="s">
        <v>594</v>
      </c>
      <c r="AD58" s="33" t="s">
        <v>795</v>
      </c>
    </row>
    <row r="59" spans="1:31" x14ac:dyDescent="0.2">
      <c r="A59" t="s">
        <v>276</v>
      </c>
      <c r="B59" t="s">
        <v>268</v>
      </c>
      <c r="C59" t="s">
        <v>185</v>
      </c>
      <c r="I59" t="s">
        <v>404</v>
      </c>
      <c r="J59" t="s">
        <v>265</v>
      </c>
      <c r="K59" t="s">
        <v>185</v>
      </c>
      <c r="L59" t="s">
        <v>403</v>
      </c>
      <c r="N59">
        <v>4</v>
      </c>
      <c r="O59" t="s">
        <v>716</v>
      </c>
      <c r="P59" t="s">
        <v>723</v>
      </c>
      <c r="Q59" t="s">
        <v>726</v>
      </c>
      <c r="R59" t="s">
        <v>732</v>
      </c>
      <c r="S59" t="s">
        <v>108</v>
      </c>
      <c r="T59" t="s">
        <v>746</v>
      </c>
      <c r="U59" t="s">
        <v>743</v>
      </c>
      <c r="V59" t="s">
        <v>632</v>
      </c>
      <c r="W59" s="33" t="s">
        <v>762</v>
      </c>
      <c r="X59" s="33" t="s">
        <v>764</v>
      </c>
      <c r="Y59" s="33" t="s">
        <v>506</v>
      </c>
      <c r="Z59" s="78" t="s">
        <v>725</v>
      </c>
      <c r="AA59" s="22" t="s">
        <v>80</v>
      </c>
      <c r="AB59" s="33" t="s">
        <v>780</v>
      </c>
      <c r="AC59" s="33" t="s">
        <v>787</v>
      </c>
      <c r="AD59" s="33" t="s">
        <v>796</v>
      </c>
    </row>
    <row r="60" spans="1:31" x14ac:dyDescent="0.2">
      <c r="A60" t="s">
        <v>278</v>
      </c>
      <c r="B60" t="s">
        <v>272</v>
      </c>
      <c r="C60" t="s">
        <v>185</v>
      </c>
      <c r="I60" t="s">
        <v>410</v>
      </c>
      <c r="J60" t="s">
        <v>411</v>
      </c>
      <c r="K60" t="s">
        <v>185</v>
      </c>
      <c r="L60" t="s">
        <v>409</v>
      </c>
      <c r="N60">
        <v>5</v>
      </c>
      <c r="O60" t="s">
        <v>717</v>
      </c>
      <c r="P60" t="s">
        <v>718</v>
      </c>
      <c r="Q60" s="67" t="s">
        <v>727</v>
      </c>
      <c r="R60" t="s">
        <v>733</v>
      </c>
      <c r="S60" t="s">
        <v>738</v>
      </c>
      <c r="T60" t="s">
        <v>717</v>
      </c>
      <c r="U60" t="s">
        <v>750</v>
      </c>
      <c r="V60" t="s">
        <v>756</v>
      </c>
      <c r="W60" s="33" t="s">
        <v>773</v>
      </c>
      <c r="X60" s="33" t="s">
        <v>765</v>
      </c>
      <c r="Y60" t="s">
        <v>507</v>
      </c>
      <c r="Z60" s="33" t="s">
        <v>108</v>
      </c>
      <c r="AA60" s="33" t="s">
        <v>108</v>
      </c>
      <c r="AB60" s="78" t="s">
        <v>781</v>
      </c>
      <c r="AC60" s="33" t="s">
        <v>788</v>
      </c>
      <c r="AD60" s="33" t="s">
        <v>797</v>
      </c>
    </row>
    <row r="61" spans="1:31" x14ac:dyDescent="0.2">
      <c r="A61" t="s">
        <v>280</v>
      </c>
      <c r="B61" t="s">
        <v>268</v>
      </c>
      <c r="C61" t="s">
        <v>185</v>
      </c>
      <c r="I61" t="s">
        <v>405</v>
      </c>
      <c r="J61" t="s">
        <v>268</v>
      </c>
      <c r="K61" t="s">
        <v>185</v>
      </c>
      <c r="L61" t="s">
        <v>397</v>
      </c>
      <c r="N61">
        <v>6</v>
      </c>
      <c r="O61" t="s">
        <v>718</v>
      </c>
      <c r="P61" t="s">
        <v>719</v>
      </c>
      <c r="Q61" s="33" t="s">
        <v>540</v>
      </c>
      <c r="R61" s="67" t="s">
        <v>734</v>
      </c>
      <c r="S61" t="s">
        <v>739</v>
      </c>
      <c r="T61" t="s">
        <v>93</v>
      </c>
      <c r="U61" t="s">
        <v>82</v>
      </c>
      <c r="V61" t="s">
        <v>757</v>
      </c>
      <c r="W61" s="33" t="s">
        <v>774</v>
      </c>
      <c r="X61" s="33" t="s">
        <v>557</v>
      </c>
      <c r="Y61" t="s">
        <v>508</v>
      </c>
      <c r="Z61" s="33" t="s">
        <v>739</v>
      </c>
      <c r="AA61" s="33" t="s">
        <v>739</v>
      </c>
      <c r="AB61" s="33" t="s">
        <v>782</v>
      </c>
      <c r="AC61" s="33" t="s">
        <v>789</v>
      </c>
      <c r="AD61" s="78" t="s">
        <v>798</v>
      </c>
    </row>
    <row r="62" spans="1:31" x14ac:dyDescent="0.2">
      <c r="A62" t="s">
        <v>282</v>
      </c>
      <c r="B62" t="s">
        <v>283</v>
      </c>
      <c r="C62" t="s">
        <v>185</v>
      </c>
      <c r="I62" t="s">
        <v>406</v>
      </c>
      <c r="J62" t="s">
        <v>283</v>
      </c>
      <c r="K62" t="s">
        <v>185</v>
      </c>
      <c r="L62" t="s">
        <v>397</v>
      </c>
      <c r="N62">
        <v>7</v>
      </c>
      <c r="O62" t="s">
        <v>719</v>
      </c>
      <c r="P62" t="s">
        <v>717</v>
      </c>
      <c r="Q62" s="33" t="s">
        <v>728</v>
      </c>
      <c r="R62" s="67" t="s">
        <v>735</v>
      </c>
      <c r="S62" t="s">
        <v>740</v>
      </c>
      <c r="T62" t="s">
        <v>747</v>
      </c>
      <c r="U62" t="s">
        <v>746</v>
      </c>
      <c r="V62" t="s">
        <v>758</v>
      </c>
      <c r="W62" s="33" t="s">
        <v>775</v>
      </c>
      <c r="X62" s="33" t="s">
        <v>766</v>
      </c>
      <c r="Y62" t="s">
        <v>509</v>
      </c>
      <c r="Z62" s="33" t="s">
        <v>80</v>
      </c>
      <c r="AA62" s="33" t="s">
        <v>742</v>
      </c>
      <c r="AB62" s="33" t="s">
        <v>78</v>
      </c>
      <c r="AC62" s="33" t="s">
        <v>790</v>
      </c>
      <c r="AD62" s="33" t="s">
        <v>639</v>
      </c>
    </row>
    <row r="63" spans="1:31" x14ac:dyDescent="0.2">
      <c r="I63" t="s">
        <v>408</v>
      </c>
      <c r="J63" t="s">
        <v>265</v>
      </c>
      <c r="K63" t="s">
        <v>185</v>
      </c>
      <c r="L63" t="s">
        <v>407</v>
      </c>
      <c r="N63">
        <v>8</v>
      </c>
      <c r="O63" t="s">
        <v>720</v>
      </c>
      <c r="P63" t="s">
        <v>721</v>
      </c>
      <c r="Q63" t="s">
        <v>729</v>
      </c>
      <c r="R63" s="67" t="s">
        <v>736</v>
      </c>
      <c r="S63" t="s">
        <v>80</v>
      </c>
      <c r="T63" t="s">
        <v>83</v>
      </c>
      <c r="U63" t="s">
        <v>751</v>
      </c>
      <c r="V63" t="s">
        <v>759</v>
      </c>
      <c r="W63" s="33" t="s">
        <v>776</v>
      </c>
      <c r="X63" s="33" t="s">
        <v>767</v>
      </c>
      <c r="Z63" s="33" t="s">
        <v>742</v>
      </c>
      <c r="AA63" s="33" t="s">
        <v>741</v>
      </c>
      <c r="AB63" s="22" t="s">
        <v>783</v>
      </c>
      <c r="AC63" s="33" t="s">
        <v>791</v>
      </c>
      <c r="AD63" s="33" t="s">
        <v>644</v>
      </c>
    </row>
    <row r="64" spans="1:31" x14ac:dyDescent="0.2">
      <c r="I64" t="s">
        <v>412</v>
      </c>
      <c r="J64" t="s">
        <v>265</v>
      </c>
      <c r="K64" t="s">
        <v>185</v>
      </c>
      <c r="L64" t="s">
        <v>413</v>
      </c>
      <c r="N64">
        <v>9</v>
      </c>
      <c r="O64" t="s">
        <v>721</v>
      </c>
      <c r="P64" t="s">
        <v>720</v>
      </c>
      <c r="Q64" t="s">
        <v>83</v>
      </c>
      <c r="R64" s="67" t="s">
        <v>737</v>
      </c>
      <c r="S64" t="s">
        <v>741</v>
      </c>
      <c r="T64" s="67" t="s">
        <v>748</v>
      </c>
      <c r="U64" t="s">
        <v>83</v>
      </c>
      <c r="V64" s="67" t="s">
        <v>760</v>
      </c>
      <c r="W64" s="33" t="s">
        <v>777</v>
      </c>
      <c r="X64" s="33" t="s">
        <v>768</v>
      </c>
      <c r="Z64" s="33" t="s">
        <v>741</v>
      </c>
      <c r="AA64" s="33" t="s">
        <v>738</v>
      </c>
      <c r="AB64" s="78" t="s">
        <v>784</v>
      </c>
      <c r="AC64" s="78" t="s">
        <v>792</v>
      </c>
      <c r="AD64" s="33" t="s">
        <v>799</v>
      </c>
    </row>
    <row r="65" spans="1:30" x14ac:dyDescent="0.2">
      <c r="I65" t="s">
        <v>415</v>
      </c>
      <c r="J65" t="s">
        <v>306</v>
      </c>
      <c r="K65" t="s">
        <v>185</v>
      </c>
      <c r="L65" t="s">
        <v>414</v>
      </c>
      <c r="N65">
        <v>10</v>
      </c>
      <c r="O65" t="s">
        <v>722</v>
      </c>
      <c r="P65" t="s">
        <v>724</v>
      </c>
      <c r="Q65" t="s">
        <v>253</v>
      </c>
      <c r="R65" t="s">
        <v>134</v>
      </c>
      <c r="S65" t="s">
        <v>742</v>
      </c>
      <c r="T65" t="s">
        <v>82</v>
      </c>
      <c r="U65" t="s">
        <v>752</v>
      </c>
      <c r="V65" t="s">
        <v>761</v>
      </c>
      <c r="W65" s="33" t="s">
        <v>778</v>
      </c>
      <c r="X65" s="78" t="s">
        <v>769</v>
      </c>
      <c r="Z65" s="33" t="s">
        <v>738</v>
      </c>
      <c r="AA65" s="33" t="s">
        <v>740</v>
      </c>
      <c r="AB65" s="33" t="s">
        <v>785</v>
      </c>
      <c r="AC65" s="33" t="s">
        <v>793</v>
      </c>
      <c r="AD65" s="33" t="s">
        <v>800</v>
      </c>
    </row>
    <row r="67" spans="1:30" x14ac:dyDescent="0.2">
      <c r="I67" t="s">
        <v>417</v>
      </c>
      <c r="J67" t="s">
        <v>265</v>
      </c>
      <c r="K67" t="s">
        <v>185</v>
      </c>
      <c r="L67" t="s">
        <v>418</v>
      </c>
    </row>
    <row r="68" spans="1:30" x14ac:dyDescent="0.2">
      <c r="A68" t="s">
        <v>285</v>
      </c>
      <c r="B68" t="s">
        <v>300</v>
      </c>
      <c r="C68" t="s">
        <v>251</v>
      </c>
      <c r="I68" t="s">
        <v>419</v>
      </c>
      <c r="J68" t="s">
        <v>268</v>
      </c>
      <c r="K68" t="s">
        <v>185</v>
      </c>
      <c r="L68" t="s">
        <v>416</v>
      </c>
      <c r="N68" s="29"/>
    </row>
    <row r="69" spans="1:30" x14ac:dyDescent="0.2">
      <c r="A69" t="s">
        <v>286</v>
      </c>
      <c r="B69" t="s">
        <v>301</v>
      </c>
      <c r="C69" t="s">
        <v>251</v>
      </c>
      <c r="I69" t="s">
        <v>420</v>
      </c>
      <c r="J69" t="s">
        <v>283</v>
      </c>
      <c r="K69" t="s">
        <v>185</v>
      </c>
      <c r="L69" t="s">
        <v>416</v>
      </c>
    </row>
    <row r="70" spans="1:30" x14ac:dyDescent="0.2">
      <c r="A70" t="s">
        <v>289</v>
      </c>
      <c r="B70" t="s">
        <v>290</v>
      </c>
      <c r="C70" t="s">
        <v>251</v>
      </c>
      <c r="I70" t="s">
        <v>422</v>
      </c>
      <c r="J70" t="s">
        <v>265</v>
      </c>
      <c r="K70" t="s">
        <v>185</v>
      </c>
      <c r="L70" t="s">
        <v>421</v>
      </c>
    </row>
    <row r="71" spans="1:30" x14ac:dyDescent="0.2">
      <c r="A71" t="s">
        <v>287</v>
      </c>
      <c r="B71" t="s">
        <v>288</v>
      </c>
      <c r="C71" t="s">
        <v>251</v>
      </c>
      <c r="I71" t="s">
        <v>424</v>
      </c>
      <c r="J71" t="s">
        <v>304</v>
      </c>
      <c r="K71" t="s">
        <v>185</v>
      </c>
      <c r="L71" t="s">
        <v>423</v>
      </c>
    </row>
    <row r="72" spans="1:30" x14ac:dyDescent="0.2">
      <c r="A72" t="s">
        <v>291</v>
      </c>
      <c r="B72" t="s">
        <v>292</v>
      </c>
      <c r="C72" t="s">
        <v>251</v>
      </c>
    </row>
    <row r="73" spans="1:30" x14ac:dyDescent="0.2">
      <c r="A73" t="s">
        <v>293</v>
      </c>
      <c r="B73" t="s">
        <v>294</v>
      </c>
      <c r="C73" t="s">
        <v>251</v>
      </c>
      <c r="I73" t="s">
        <v>426</v>
      </c>
      <c r="J73" t="s">
        <v>265</v>
      </c>
      <c r="K73" t="s">
        <v>185</v>
      </c>
      <c r="L73" t="s">
        <v>425</v>
      </c>
    </row>
    <row r="74" spans="1:30" x14ac:dyDescent="0.2">
      <c r="A74" t="s">
        <v>295</v>
      </c>
      <c r="B74" t="s">
        <v>296</v>
      </c>
      <c r="C74" t="s">
        <v>251</v>
      </c>
      <c r="I74" t="s">
        <v>282</v>
      </c>
      <c r="J74" t="s">
        <v>283</v>
      </c>
      <c r="K74" t="s">
        <v>185</v>
      </c>
      <c r="L74" t="s">
        <v>427</v>
      </c>
    </row>
    <row r="75" spans="1:30" x14ac:dyDescent="0.2">
      <c r="A75" t="s">
        <v>284</v>
      </c>
      <c r="B75" t="s">
        <v>297</v>
      </c>
      <c r="C75" t="s">
        <v>251</v>
      </c>
      <c r="I75" t="s">
        <v>428</v>
      </c>
      <c r="J75" t="s">
        <v>304</v>
      </c>
      <c r="K75" t="s">
        <v>185</v>
      </c>
      <c r="L75" t="s">
        <v>429</v>
      </c>
    </row>
    <row r="76" spans="1:30" x14ac:dyDescent="0.2">
      <c r="A76" t="s">
        <v>298</v>
      </c>
      <c r="B76" t="s">
        <v>299</v>
      </c>
      <c r="C76" t="s">
        <v>251</v>
      </c>
    </row>
    <row r="77" spans="1:30" x14ac:dyDescent="0.2">
      <c r="I77" t="s">
        <v>388</v>
      </c>
      <c r="J77" t="s">
        <v>272</v>
      </c>
      <c r="K77" t="s">
        <v>185</v>
      </c>
      <c r="L77" t="s">
        <v>430</v>
      </c>
    </row>
    <row r="78" spans="1:30" x14ac:dyDescent="0.2">
      <c r="I78" t="s">
        <v>431</v>
      </c>
      <c r="J78" t="s">
        <v>432</v>
      </c>
      <c r="K78" t="s">
        <v>185</v>
      </c>
      <c r="L78" t="s">
        <v>433</v>
      </c>
    </row>
    <row r="79" spans="1:30" x14ac:dyDescent="0.2">
      <c r="A79" t="s">
        <v>302</v>
      </c>
      <c r="B79" t="s">
        <v>275</v>
      </c>
      <c r="C79" t="s">
        <v>185</v>
      </c>
      <c r="I79" t="s">
        <v>434</v>
      </c>
      <c r="J79" t="s">
        <v>268</v>
      </c>
      <c r="K79" t="s">
        <v>185</v>
      </c>
      <c r="L79" t="s">
        <v>389</v>
      </c>
    </row>
    <row r="80" spans="1:30" x14ac:dyDescent="0.2">
      <c r="I80" t="s">
        <v>435</v>
      </c>
      <c r="J80" t="s">
        <v>373</v>
      </c>
      <c r="K80" t="s">
        <v>185</v>
      </c>
      <c r="L80" t="s">
        <v>436</v>
      </c>
    </row>
    <row r="81" spans="1:12" x14ac:dyDescent="0.2">
      <c r="A81" t="s">
        <v>305</v>
      </c>
      <c r="B81" t="s">
        <v>306</v>
      </c>
      <c r="C81" t="s">
        <v>185</v>
      </c>
      <c r="I81" t="s">
        <v>438</v>
      </c>
      <c r="J81" t="s">
        <v>272</v>
      </c>
      <c r="K81" t="s">
        <v>185</v>
      </c>
      <c r="L81" t="s">
        <v>437</v>
      </c>
    </row>
    <row r="82" spans="1:12" x14ac:dyDescent="0.2">
      <c r="A82" t="s">
        <v>308</v>
      </c>
      <c r="B82" t="s">
        <v>306</v>
      </c>
      <c r="C82" t="s">
        <v>185</v>
      </c>
      <c r="I82" t="s">
        <v>439</v>
      </c>
      <c r="J82" t="s">
        <v>373</v>
      </c>
      <c r="K82" t="s">
        <v>185</v>
      </c>
      <c r="L82" t="s">
        <v>440</v>
      </c>
    </row>
    <row r="83" spans="1:12" x14ac:dyDescent="0.2">
      <c r="I83" t="s">
        <v>442</v>
      </c>
      <c r="J83" t="s">
        <v>373</v>
      </c>
      <c r="K83" t="s">
        <v>185</v>
      </c>
      <c r="L83" t="s">
        <v>441</v>
      </c>
    </row>
    <row r="84" spans="1:12" x14ac:dyDescent="0.2">
      <c r="I84" t="s">
        <v>445</v>
      </c>
      <c r="J84" t="s">
        <v>373</v>
      </c>
      <c r="K84" t="s">
        <v>185</v>
      </c>
      <c r="L84" t="s">
        <v>446</v>
      </c>
    </row>
    <row r="85" spans="1:12" x14ac:dyDescent="0.2">
      <c r="I85" t="s">
        <v>443</v>
      </c>
      <c r="J85" t="s">
        <v>265</v>
      </c>
      <c r="K85" t="s">
        <v>185</v>
      </c>
      <c r="L85" t="s">
        <v>444</v>
      </c>
    </row>
    <row r="86" spans="1:12" x14ac:dyDescent="0.2">
      <c r="I86" t="s">
        <v>448</v>
      </c>
      <c r="J86" t="s">
        <v>304</v>
      </c>
      <c r="K86" t="s">
        <v>185</v>
      </c>
      <c r="L86" t="s">
        <v>447</v>
      </c>
    </row>
    <row r="87" spans="1:12" x14ac:dyDescent="0.2">
      <c r="I87" t="s">
        <v>469</v>
      </c>
      <c r="J87" t="s">
        <v>470</v>
      </c>
      <c r="K87" t="s">
        <v>185</v>
      </c>
      <c r="L87" t="s">
        <v>471</v>
      </c>
    </row>
    <row r="89" spans="1:12" x14ac:dyDescent="0.2">
      <c r="I89" t="s">
        <v>449</v>
      </c>
      <c r="J89" t="s">
        <v>373</v>
      </c>
      <c r="L89" t="s">
        <v>450</v>
      </c>
    </row>
    <row r="90" spans="1:12" x14ac:dyDescent="0.2">
      <c r="I90" t="s">
        <v>451</v>
      </c>
      <c r="J90" t="s">
        <v>265</v>
      </c>
      <c r="L90" t="s">
        <v>450</v>
      </c>
    </row>
    <row r="91" spans="1:12" x14ac:dyDescent="0.2">
      <c r="I91" t="s">
        <v>452</v>
      </c>
      <c r="J91" t="s">
        <v>268</v>
      </c>
      <c r="L91" t="s">
        <v>390</v>
      </c>
    </row>
    <row r="94" spans="1:12" x14ac:dyDescent="0.2">
      <c r="I94" t="s">
        <v>472</v>
      </c>
      <c r="J94" t="s">
        <v>306</v>
      </c>
      <c r="L94" t="s">
        <v>473</v>
      </c>
    </row>
    <row r="95" spans="1:12" x14ac:dyDescent="0.2">
      <c r="I95" t="s">
        <v>474</v>
      </c>
      <c r="J95" t="s">
        <v>270</v>
      </c>
      <c r="L95" t="s">
        <v>475</v>
      </c>
    </row>
    <row r="96" spans="1:12" x14ac:dyDescent="0.2">
      <c r="I96" t="s">
        <v>476</v>
      </c>
      <c r="J96" t="s">
        <v>270</v>
      </c>
      <c r="L96" t="s">
        <v>477</v>
      </c>
    </row>
    <row r="97" spans="1:12" x14ac:dyDescent="0.2">
      <c r="I97" t="s">
        <v>478</v>
      </c>
      <c r="J97" t="s">
        <v>272</v>
      </c>
      <c r="L97" t="s">
        <v>479</v>
      </c>
    </row>
    <row r="98" spans="1:12" x14ac:dyDescent="0.2">
      <c r="I98" t="s">
        <v>480</v>
      </c>
      <c r="J98" t="s">
        <v>272</v>
      </c>
      <c r="L98" t="s">
        <v>481</v>
      </c>
    </row>
    <row r="99" spans="1:12" x14ac:dyDescent="0.2">
      <c r="I99" t="s">
        <v>482</v>
      </c>
      <c r="J99" t="s">
        <v>483</v>
      </c>
      <c r="L99" t="s">
        <v>484</v>
      </c>
    </row>
    <row r="106" spans="1:12" x14ac:dyDescent="0.2">
      <c r="A106" t="s">
        <v>332</v>
      </c>
      <c r="B106" t="s">
        <v>265</v>
      </c>
      <c r="C106" t="s">
        <v>185</v>
      </c>
    </row>
    <row r="110" spans="1:12" x14ac:dyDescent="0.2">
      <c r="C110" t="s">
        <v>185</v>
      </c>
    </row>
    <row r="112" spans="1:12" x14ac:dyDescent="0.2">
      <c r="A112" t="s">
        <v>337</v>
      </c>
      <c r="B112" t="s">
        <v>283</v>
      </c>
      <c r="C112" t="s">
        <v>185</v>
      </c>
    </row>
    <row r="113" spans="1:3" x14ac:dyDescent="0.2">
      <c r="A113" t="s">
        <v>339</v>
      </c>
      <c r="B113" t="s">
        <v>338</v>
      </c>
      <c r="C113" t="s">
        <v>185</v>
      </c>
    </row>
    <row r="114" spans="1:3" x14ac:dyDescent="0.2">
      <c r="A114" t="s">
        <v>340</v>
      </c>
      <c r="B114" t="s">
        <v>268</v>
      </c>
      <c r="C114" t="s">
        <v>185</v>
      </c>
    </row>
    <row r="148" spans="3:8" x14ac:dyDescent="0.2">
      <c r="C148" s="6"/>
      <c r="D148" s="75"/>
      <c r="E148" s="6"/>
      <c r="F148" s="6"/>
      <c r="G148" s="6"/>
      <c r="H148" s="7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85C1-B452-E74D-88D3-AC490E9CE419}">
  <sheetPr filterMode="1"/>
  <dimension ref="A1:AE47"/>
  <sheetViews>
    <sheetView zoomScale="75" zoomScaleNormal="9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D2" sqref="AD2:AE33"/>
    </sheetView>
  </sheetViews>
  <sheetFormatPr baseColWidth="10" defaultRowHeight="16" x14ac:dyDescent="0.2"/>
  <cols>
    <col min="1" max="1" width="10.83203125" style="89"/>
    <col min="2" max="2" width="15.6640625" style="89" customWidth="1"/>
    <col min="3" max="3" width="10.83203125" style="89"/>
    <col min="4" max="4" width="13.83203125" style="89" customWidth="1"/>
    <col min="5" max="5" width="10.83203125" style="89"/>
    <col min="6" max="6" width="2.5" style="91" customWidth="1"/>
    <col min="7" max="9" width="10.83203125" style="89"/>
    <col min="10" max="10" width="2.5" style="91" customWidth="1"/>
    <col min="11" max="12" width="12.1640625" style="89" bestFit="1" customWidth="1"/>
    <col min="13" max="14" width="10.83203125" style="89"/>
    <col min="15" max="15" width="3.1640625" style="91" customWidth="1"/>
    <col min="16" max="27" width="10.83203125" style="101"/>
    <col min="28" max="28" width="3.5" style="91" customWidth="1"/>
    <col min="29" max="16384" width="10.83203125" style="89"/>
  </cols>
  <sheetData>
    <row r="1" spans="1:31" ht="51" x14ac:dyDescent="0.2">
      <c r="A1" s="87" t="s">
        <v>4</v>
      </c>
      <c r="B1" s="87" t="s">
        <v>803</v>
      </c>
      <c r="C1" s="87" t="s">
        <v>13</v>
      </c>
      <c r="D1" s="87" t="s">
        <v>805</v>
      </c>
      <c r="E1" s="87" t="s">
        <v>806</v>
      </c>
      <c r="F1" s="88"/>
      <c r="G1" s="87" t="s">
        <v>128</v>
      </c>
      <c r="H1" s="87" t="s">
        <v>37</v>
      </c>
      <c r="I1" s="87" t="s">
        <v>127</v>
      </c>
      <c r="J1" s="95"/>
      <c r="K1" s="87" t="s">
        <v>835</v>
      </c>
      <c r="L1" s="87" t="s">
        <v>834</v>
      </c>
      <c r="M1" s="87" t="s">
        <v>836</v>
      </c>
      <c r="N1" s="87" t="s">
        <v>837</v>
      </c>
      <c r="P1" s="100" t="s">
        <v>839</v>
      </c>
      <c r="Q1" s="100" t="s">
        <v>840</v>
      </c>
      <c r="R1" s="100" t="s">
        <v>841</v>
      </c>
      <c r="S1" s="100" t="s">
        <v>842</v>
      </c>
      <c r="T1" s="100" t="s">
        <v>843</v>
      </c>
      <c r="U1" s="100" t="s">
        <v>844</v>
      </c>
      <c r="V1" s="100" t="s">
        <v>845</v>
      </c>
      <c r="W1" s="100" t="s">
        <v>846</v>
      </c>
      <c r="X1" s="100" t="s">
        <v>847</v>
      </c>
      <c r="Y1" s="100" t="s">
        <v>848</v>
      </c>
      <c r="Z1" s="100" t="s">
        <v>849</v>
      </c>
      <c r="AA1" s="100" t="s">
        <v>850</v>
      </c>
      <c r="AC1" s="100" t="s">
        <v>852</v>
      </c>
      <c r="AD1" s="100" t="s">
        <v>880</v>
      </c>
      <c r="AE1" s="100" t="s">
        <v>854</v>
      </c>
    </row>
    <row r="2" spans="1:31" x14ac:dyDescent="0.2">
      <c r="A2" s="90" t="s">
        <v>88</v>
      </c>
      <c r="B2" s="89" t="s">
        <v>323</v>
      </c>
      <c r="C2" s="89">
        <v>40.369999999999997</v>
      </c>
      <c r="D2" s="86">
        <v>1917727</v>
      </c>
      <c r="E2" s="89">
        <v>0</v>
      </c>
      <c r="G2" s="92">
        <v>0.75580000000000003</v>
      </c>
      <c r="H2" s="92">
        <v>0.59699999999999998</v>
      </c>
      <c r="I2" s="92">
        <v>7.2999999999999995E-2</v>
      </c>
      <c r="J2" s="96"/>
      <c r="K2" s="94">
        <f>C2*G2*SQRT(5/365)</f>
        <v>3.571118050682228</v>
      </c>
      <c r="L2" s="94">
        <f>K2*2</f>
        <v>7.142236101364456</v>
      </c>
      <c r="M2" s="94">
        <f>C2*G2*SQRT(30/365)</f>
        <v>8.7474170354139762</v>
      </c>
      <c r="N2" s="94">
        <f>C2*G2*SQRT(45/365)</f>
        <v>10.713354152046685</v>
      </c>
      <c r="P2" s="101">
        <v>6.5000000000000002E-2</v>
      </c>
      <c r="Q2" s="101">
        <v>1.7000000000000001E-2</v>
      </c>
      <c r="R2" s="102">
        <v>-5.3999999999999999E-2</v>
      </c>
      <c r="S2" s="101">
        <v>9.4E-2</v>
      </c>
      <c r="T2" s="101">
        <v>7.2999999999999995E-2</v>
      </c>
      <c r="U2" s="101">
        <v>6.8000000000000005E-2</v>
      </c>
      <c r="V2" s="101">
        <v>4.4999999999999998E-2</v>
      </c>
      <c r="W2" s="103">
        <v>0.1</v>
      </c>
      <c r="X2" s="102">
        <v>-5.2999999999999999E-2</v>
      </c>
      <c r="Y2" s="101">
        <v>-4.2000000000000003E-2</v>
      </c>
      <c r="Z2" s="103">
        <v>9.9000000000000005E-2</v>
      </c>
      <c r="AA2" s="101">
        <v>8.0000000000000002E-3</v>
      </c>
      <c r="AC2" s="108">
        <v>0.92320000000000002</v>
      </c>
      <c r="AD2" s="101">
        <v>3.5099999999999999E-2</v>
      </c>
      <c r="AE2" s="101">
        <v>0.1368</v>
      </c>
    </row>
    <row r="3" spans="1:31" hidden="1" x14ac:dyDescent="0.2">
      <c r="A3" s="90" t="s">
        <v>285</v>
      </c>
      <c r="B3" s="89" t="s">
        <v>328</v>
      </c>
      <c r="C3" s="89">
        <v>614.96</v>
      </c>
      <c r="D3" s="93">
        <v>35139</v>
      </c>
      <c r="E3" s="89">
        <v>0</v>
      </c>
      <c r="G3" s="92">
        <v>0.32750000000000001</v>
      </c>
      <c r="H3" s="92">
        <v>0.51539999999999997</v>
      </c>
      <c r="I3" s="92">
        <v>0.3674</v>
      </c>
      <c r="J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</row>
    <row r="4" spans="1:31" x14ac:dyDescent="0.2">
      <c r="A4" s="90" t="s">
        <v>78</v>
      </c>
      <c r="B4" s="89" t="s">
        <v>323</v>
      </c>
      <c r="C4" s="89">
        <v>165.46</v>
      </c>
      <c r="D4" s="86">
        <v>7150021</v>
      </c>
      <c r="E4" s="89">
        <v>0.01</v>
      </c>
      <c r="G4" s="92">
        <v>0.26550000000000001</v>
      </c>
      <c r="H4" s="92">
        <v>0.29060000000000002</v>
      </c>
      <c r="I4" s="92">
        <v>0.67500000000000004</v>
      </c>
      <c r="J4" s="96"/>
      <c r="K4" s="94">
        <f t="shared" ref="K4:K8" si="0">C4*G4*SQRT(5/365)</f>
        <v>5.141574291101553</v>
      </c>
      <c r="L4" s="94">
        <f t="shared" ref="L4:L8" si="1">K4*2</f>
        <v>10.283148582203106</v>
      </c>
      <c r="M4" s="94">
        <f>C4*G4*SQRT(30/365)</f>
        <v>12.594233487810945</v>
      </c>
      <c r="N4" s="94">
        <f t="shared" ref="N4:N8" si="2">C4*G4*SQRT(45/365)</f>
        <v>15.424722873304662</v>
      </c>
      <c r="P4" s="101">
        <v>-1.4E-2</v>
      </c>
      <c r="Q4" s="101">
        <v>1.2999999999999999E-2</v>
      </c>
      <c r="R4" s="101">
        <v>0.02</v>
      </c>
      <c r="S4" s="101">
        <v>1.4E-2</v>
      </c>
      <c r="T4" s="101">
        <v>2.8000000000000001E-2</v>
      </c>
      <c r="U4" s="101">
        <v>6.0000000000000001E-3</v>
      </c>
      <c r="V4" s="103">
        <v>7.8E-2</v>
      </c>
      <c r="W4" s="103">
        <v>6.9000000000000006E-2</v>
      </c>
      <c r="X4" s="102">
        <v>1.7999999999999999E-2</v>
      </c>
      <c r="Y4" s="103">
        <v>4.8000000000000001E-2</v>
      </c>
      <c r="Z4" s="101">
        <v>0.03</v>
      </c>
      <c r="AA4" s="101">
        <v>3.0000000000000001E-3</v>
      </c>
      <c r="AC4" s="108">
        <v>0.4375</v>
      </c>
      <c r="AD4" s="101">
        <v>2.1899999999999999E-2</v>
      </c>
      <c r="AE4" s="101">
        <v>9.3100000000000002E-2</v>
      </c>
    </row>
    <row r="5" spans="1:31" x14ac:dyDescent="0.2">
      <c r="A5" s="90" t="s">
        <v>668</v>
      </c>
      <c r="B5" s="89" t="s">
        <v>804</v>
      </c>
      <c r="C5" s="89">
        <v>33.4</v>
      </c>
      <c r="D5" s="86">
        <v>3825590</v>
      </c>
      <c r="E5" s="89">
        <v>0.01</v>
      </c>
      <c r="G5" s="92">
        <v>0.29849999999999999</v>
      </c>
      <c r="H5" s="92">
        <v>0.30649999999999999</v>
      </c>
      <c r="I5" s="92">
        <v>0.18240000000000001</v>
      </c>
      <c r="J5" s="96"/>
      <c r="K5" s="94">
        <f t="shared" si="0"/>
        <v>1.166888533430702</v>
      </c>
      <c r="L5" s="94">
        <f t="shared" si="1"/>
        <v>2.333777066861404</v>
      </c>
      <c r="M5" s="94">
        <f t="shared" ref="M5:M8" si="3">C5*G5*SQRT(30/365)</f>
        <v>2.8582814936098102</v>
      </c>
      <c r="N5" s="94">
        <f t="shared" si="2"/>
        <v>3.5006656002921059</v>
      </c>
      <c r="P5" s="101">
        <v>-5.0000000000000001E-3</v>
      </c>
      <c r="Q5" s="101">
        <v>3.0000000000000001E-3</v>
      </c>
      <c r="R5" s="101">
        <v>-1.6E-2</v>
      </c>
      <c r="S5" s="101">
        <v>1.4E-2</v>
      </c>
      <c r="T5" s="101">
        <v>6.0000000000000001E-3</v>
      </c>
      <c r="U5" s="101">
        <v>-1.4999999999999999E-2</v>
      </c>
      <c r="V5" s="103">
        <v>4.8000000000000001E-2</v>
      </c>
      <c r="W5" s="101">
        <v>6.0000000000000001E-3</v>
      </c>
      <c r="X5" s="101">
        <v>2E-3</v>
      </c>
      <c r="Y5" s="103">
        <v>3.7999999999999999E-2</v>
      </c>
      <c r="Z5" s="103">
        <v>7.8E-2</v>
      </c>
      <c r="AA5" s="101">
        <v>1.4E-2</v>
      </c>
      <c r="AC5" s="108">
        <v>0.16120000000000001</v>
      </c>
      <c r="AD5" s="101">
        <v>2.4299999999999999E-2</v>
      </c>
      <c r="AE5" s="101">
        <v>9.4899999999999998E-2</v>
      </c>
    </row>
    <row r="6" spans="1:31" x14ac:dyDescent="0.2">
      <c r="A6" s="90" t="s">
        <v>512</v>
      </c>
      <c r="B6" s="89" t="s">
        <v>804</v>
      </c>
      <c r="C6" s="89">
        <v>89.7</v>
      </c>
      <c r="D6" s="86">
        <v>1104467</v>
      </c>
      <c r="E6" s="89">
        <v>0.01</v>
      </c>
      <c r="G6" s="92">
        <v>0.82210000000000005</v>
      </c>
      <c r="H6" s="92">
        <v>0.63400000000000001</v>
      </c>
      <c r="I6" s="92">
        <v>0.1444</v>
      </c>
      <c r="J6" s="96"/>
      <c r="K6" s="94">
        <f t="shared" si="0"/>
        <v>8.6308915817615226</v>
      </c>
      <c r="L6" s="94">
        <f t="shared" si="1"/>
        <v>17.261783163523045</v>
      </c>
      <c r="M6" s="94">
        <f t="shared" si="3"/>
        <v>21.141280400598532</v>
      </c>
      <c r="N6" s="94">
        <f t="shared" si="2"/>
        <v>25.892674745284573</v>
      </c>
      <c r="P6" s="101">
        <v>4.3999999999999997E-2</v>
      </c>
      <c r="Q6" s="103">
        <v>0.10299999999999999</v>
      </c>
      <c r="R6" s="101">
        <v>1.9E-2</v>
      </c>
      <c r="S6" s="101">
        <v>3.0000000000000001E-3</v>
      </c>
      <c r="T6" s="101">
        <v>2E-3</v>
      </c>
      <c r="U6" s="103">
        <v>4.2000000000000003E-2</v>
      </c>
      <c r="V6" s="103">
        <v>0.126</v>
      </c>
      <c r="W6" s="103">
        <v>0.11899999999999999</v>
      </c>
      <c r="X6" s="101">
        <v>1.4999999999999999E-2</v>
      </c>
      <c r="Y6" s="101">
        <v>0</v>
      </c>
      <c r="Z6" s="103">
        <v>0.115</v>
      </c>
      <c r="AA6" s="101">
        <v>-6.6000000000000003E-2</v>
      </c>
      <c r="AC6" s="108">
        <v>0.16250000000000001</v>
      </c>
      <c r="AD6" s="101">
        <v>3.6999999999999998E-2</v>
      </c>
      <c r="AE6" s="101">
        <v>0.1696</v>
      </c>
    </row>
    <row r="7" spans="1:31" x14ac:dyDescent="0.2">
      <c r="A7" s="90" t="s">
        <v>44</v>
      </c>
      <c r="B7" s="89" t="s">
        <v>323</v>
      </c>
      <c r="C7" s="89">
        <v>191.84</v>
      </c>
      <c r="D7" s="86">
        <v>2584056</v>
      </c>
      <c r="E7" s="89">
        <v>0.03</v>
      </c>
      <c r="G7" s="92">
        <v>0.57599999999999996</v>
      </c>
      <c r="H7" s="92">
        <v>0.49380000000000002</v>
      </c>
      <c r="I7" s="92">
        <v>0.248</v>
      </c>
      <c r="J7" s="96"/>
      <c r="K7" s="94">
        <f t="shared" si="0"/>
        <v>12.933028038588875</v>
      </c>
      <c r="L7" s="94">
        <f t="shared" si="1"/>
        <v>25.866056077177749</v>
      </c>
      <c r="M7" s="94">
        <f t="shared" si="3"/>
        <v>31.679319523650694</v>
      </c>
      <c r="N7" s="94">
        <f t="shared" si="2"/>
        <v>38.799084115766625</v>
      </c>
      <c r="P7" s="101">
        <v>3.0000000000000001E-3</v>
      </c>
      <c r="Q7" s="103">
        <v>6.3E-2</v>
      </c>
      <c r="R7" s="101">
        <v>3.4000000000000002E-2</v>
      </c>
      <c r="S7" s="101">
        <v>1E-3</v>
      </c>
      <c r="T7" s="103">
        <v>9.7000000000000003E-2</v>
      </c>
      <c r="U7" s="101">
        <v>1.2999999999999999E-2</v>
      </c>
      <c r="V7" s="103">
        <v>6.5000000000000002E-2</v>
      </c>
      <c r="W7" s="103">
        <v>0.1</v>
      </c>
      <c r="X7" s="103">
        <v>2.8000000000000001E-2</v>
      </c>
      <c r="Y7" s="101">
        <v>0.05</v>
      </c>
      <c r="Z7" s="103">
        <v>7.8E-2</v>
      </c>
      <c r="AA7" s="101">
        <v>-8.9999999999999993E-3</v>
      </c>
      <c r="AC7" s="108">
        <v>0.55720000000000003</v>
      </c>
      <c r="AD7" s="101">
        <v>3.2199999999999999E-2</v>
      </c>
      <c r="AE7" s="101">
        <v>0.1333</v>
      </c>
    </row>
    <row r="8" spans="1:31" x14ac:dyDescent="0.2">
      <c r="A8" s="90" t="s">
        <v>75</v>
      </c>
      <c r="B8" s="89" t="s">
        <v>323</v>
      </c>
      <c r="C8" s="89">
        <v>282.45</v>
      </c>
      <c r="D8" s="86">
        <v>2315955</v>
      </c>
      <c r="E8" s="89">
        <v>0.03</v>
      </c>
      <c r="G8" s="92">
        <v>0.25629999999999997</v>
      </c>
      <c r="H8" s="92">
        <v>0.31240000000000001</v>
      </c>
      <c r="I8" s="92">
        <v>0.379</v>
      </c>
      <c r="J8" s="96"/>
      <c r="K8" s="94">
        <f t="shared" si="0"/>
        <v>8.4728351201477139</v>
      </c>
      <c r="L8" s="94">
        <f t="shared" si="1"/>
        <v>16.945670240295428</v>
      </c>
      <c r="M8" s="94">
        <f t="shared" si="3"/>
        <v>20.754122719094902</v>
      </c>
      <c r="N8" s="94">
        <f t="shared" si="2"/>
        <v>25.418505360443145</v>
      </c>
      <c r="P8" s="103">
        <v>1.2999999999999999E-2</v>
      </c>
      <c r="Q8" s="101">
        <v>5.0000000000000001E-3</v>
      </c>
      <c r="R8" s="103">
        <v>1.9E-2</v>
      </c>
      <c r="S8" s="103">
        <v>5.1999999999999998E-2</v>
      </c>
      <c r="T8" s="101">
        <v>1.6E-2</v>
      </c>
      <c r="U8" s="101">
        <v>1.2E-2</v>
      </c>
      <c r="V8" s="103">
        <v>4.2000000000000003E-2</v>
      </c>
      <c r="W8" s="103">
        <v>3.5999999999999997E-2</v>
      </c>
      <c r="X8" s="101">
        <v>-8.0000000000000002E-3</v>
      </c>
      <c r="Y8" s="103">
        <v>5.8999999999999997E-2</v>
      </c>
      <c r="Z8" s="101">
        <v>3.7999999999999999E-2</v>
      </c>
      <c r="AA8" s="101">
        <v>4.0000000000000001E-3</v>
      </c>
      <c r="AC8" s="108">
        <v>0.41</v>
      </c>
      <c r="AD8" s="101">
        <v>1.9599999999999999E-2</v>
      </c>
      <c r="AE8" s="101">
        <v>5.8999999999999997E-2</v>
      </c>
    </row>
    <row r="9" spans="1:31" hidden="1" x14ac:dyDescent="0.2">
      <c r="A9" s="90" t="s">
        <v>525</v>
      </c>
      <c r="B9" s="89" t="s">
        <v>323</v>
      </c>
      <c r="C9" s="89">
        <v>16.239999999999998</v>
      </c>
      <c r="D9" s="86">
        <v>9719</v>
      </c>
      <c r="E9" s="89">
        <v>0.03</v>
      </c>
      <c r="G9" s="92">
        <v>0.71399999999999997</v>
      </c>
      <c r="H9" s="92">
        <v>0.21329999999999999</v>
      </c>
      <c r="I9" s="92">
        <v>0.20399999999999999</v>
      </c>
      <c r="J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r="10" spans="1:31" x14ac:dyDescent="0.2">
      <c r="A10" s="90" t="s">
        <v>46</v>
      </c>
      <c r="B10" s="89" t="s">
        <v>323</v>
      </c>
      <c r="C10" s="89">
        <v>103.91</v>
      </c>
      <c r="D10" s="86">
        <v>2914578</v>
      </c>
      <c r="E10" s="89">
        <v>0.04</v>
      </c>
      <c r="G10" s="92">
        <v>0.48649999999999999</v>
      </c>
      <c r="H10" s="92">
        <v>0.35770000000000002</v>
      </c>
      <c r="I10" s="92">
        <v>0.34789999999999999</v>
      </c>
      <c r="J10" s="96"/>
      <c r="K10" s="94">
        <f t="shared" ref="K10:K12" si="4">C10*G10*SQRT(5/365)</f>
        <v>5.9166892369054382</v>
      </c>
      <c r="L10" s="94">
        <f t="shared" ref="L10:L12" si="5">K10*2</f>
        <v>11.833378473810876</v>
      </c>
      <c r="M10" s="94">
        <f t="shared" ref="M10:M12" si="6">C10*G10*SQRT(30/365)</f>
        <v>14.492869597035503</v>
      </c>
      <c r="N10" s="94">
        <f t="shared" ref="N10:N12" si="7">C10*G10*SQRT(45/365)</f>
        <v>17.750067710716319</v>
      </c>
      <c r="P10" s="101">
        <v>2E-3</v>
      </c>
      <c r="Q10" s="101">
        <v>0.05</v>
      </c>
      <c r="R10" s="101">
        <v>3.0000000000000001E-3</v>
      </c>
      <c r="S10" s="103">
        <v>2.7E-2</v>
      </c>
      <c r="T10" s="101">
        <v>9.9000000000000005E-2</v>
      </c>
      <c r="U10" s="103">
        <v>4.5999999999999999E-2</v>
      </c>
      <c r="V10" s="103">
        <v>0.115</v>
      </c>
      <c r="W10" s="103">
        <v>6.3E-2</v>
      </c>
      <c r="X10" s="101">
        <v>-1.9E-2</v>
      </c>
      <c r="Y10" s="101">
        <v>-3.5000000000000003E-2</v>
      </c>
      <c r="Z10" s="103">
        <v>0.14399999999999999</v>
      </c>
      <c r="AA10" s="101">
        <v>4.2999999999999997E-2</v>
      </c>
      <c r="AC10" s="108">
        <v>0.60560000000000003</v>
      </c>
      <c r="AD10" s="101">
        <v>3.5499999999999997E-2</v>
      </c>
      <c r="AE10" s="101">
        <v>0.15240000000000001</v>
      </c>
    </row>
    <row r="11" spans="1:31" x14ac:dyDescent="0.2">
      <c r="A11" s="90" t="s">
        <v>667</v>
      </c>
      <c r="B11" s="89" t="s">
        <v>804</v>
      </c>
      <c r="C11" s="89">
        <v>112.36</v>
      </c>
      <c r="D11" s="86">
        <v>1101317</v>
      </c>
      <c r="E11" s="89">
        <v>0.04</v>
      </c>
      <c r="G11" s="92">
        <v>0.26750000000000002</v>
      </c>
      <c r="H11" s="92">
        <v>0.30919999999999997</v>
      </c>
      <c r="I11" s="92">
        <v>9.4100000000000003E-2</v>
      </c>
      <c r="J11" s="96"/>
      <c r="K11" s="94">
        <f t="shared" si="4"/>
        <v>3.5178238324710587</v>
      </c>
      <c r="L11" s="94">
        <f t="shared" si="5"/>
        <v>7.0356476649421174</v>
      </c>
      <c r="M11" s="94">
        <f t="shared" si="6"/>
        <v>8.6168733945560678</v>
      </c>
      <c r="N11" s="94">
        <f t="shared" si="7"/>
        <v>10.553471497413177</v>
      </c>
      <c r="P11" s="101">
        <v>-1.2999999999999999E-2</v>
      </c>
      <c r="Q11" s="101">
        <v>1.9E-2</v>
      </c>
      <c r="R11" s="102">
        <v>-2.5999999999999999E-2</v>
      </c>
      <c r="S11" s="101">
        <v>2.1000000000000001E-2</v>
      </c>
      <c r="T11" s="101">
        <v>2.1000000000000001E-2</v>
      </c>
      <c r="U11" s="101">
        <v>-1.0999999999999999E-2</v>
      </c>
      <c r="V11" s="103">
        <v>3.4000000000000002E-2</v>
      </c>
      <c r="W11" s="101">
        <v>-7.0000000000000001E-3</v>
      </c>
      <c r="X11" s="101">
        <v>7.0000000000000001E-3</v>
      </c>
      <c r="Y11" s="103">
        <v>3.3000000000000002E-2</v>
      </c>
      <c r="Z11" s="103">
        <v>6.0999999999999999E-2</v>
      </c>
      <c r="AA11" s="101">
        <v>1.7999999999999999E-2</v>
      </c>
      <c r="AC11" s="108">
        <v>0.1439</v>
      </c>
      <c r="AD11" s="101">
        <v>2.1899999999999999E-2</v>
      </c>
      <c r="AE11" s="101">
        <v>7.8799999999999995E-2</v>
      </c>
    </row>
    <row r="12" spans="1:31" x14ac:dyDescent="0.2">
      <c r="A12" s="90" t="s">
        <v>704</v>
      </c>
      <c r="B12" s="89" t="s">
        <v>804</v>
      </c>
      <c r="C12" s="89">
        <v>19.73</v>
      </c>
      <c r="D12" s="86">
        <v>152180</v>
      </c>
      <c r="E12" s="89">
        <v>0.05</v>
      </c>
      <c r="G12" s="92">
        <v>0.24399999999999999</v>
      </c>
      <c r="H12" s="92">
        <v>0.45779999999999998</v>
      </c>
      <c r="I12" s="92">
        <v>0.45219999999999999</v>
      </c>
      <c r="J12" s="96"/>
      <c r="K12" s="94">
        <f t="shared" si="4"/>
        <v>0.56345012753983603</v>
      </c>
      <c r="L12" s="94">
        <f t="shared" si="5"/>
        <v>1.1269002550796721</v>
      </c>
      <c r="M12" s="94">
        <f t="shared" si="6"/>
        <v>1.380165307978702</v>
      </c>
      <c r="N12" s="94">
        <f t="shared" si="7"/>
        <v>1.6903503826195083</v>
      </c>
      <c r="P12" s="103">
        <v>2.1999999999999999E-2</v>
      </c>
      <c r="Q12" s="101">
        <v>1.4E-2</v>
      </c>
      <c r="R12" s="103">
        <v>-1.4999999999999999E-2</v>
      </c>
      <c r="S12" s="103">
        <v>2.5000000000000001E-2</v>
      </c>
      <c r="T12" s="101">
        <v>0</v>
      </c>
      <c r="U12" s="103">
        <v>1.0999999999999999E-2</v>
      </c>
      <c r="V12" s="103">
        <v>1.4999999999999999E-2</v>
      </c>
      <c r="W12" s="101">
        <v>1.6E-2</v>
      </c>
      <c r="X12" s="101">
        <v>-3.0000000000000001E-3</v>
      </c>
      <c r="Y12" s="101">
        <v>4.0000000000000001E-3</v>
      </c>
      <c r="Z12" s="103">
        <v>3.6999999999999998E-2</v>
      </c>
      <c r="AA12" s="101">
        <v>0</v>
      </c>
      <c r="AC12" s="108">
        <v>0.17100000000000001</v>
      </c>
      <c r="AD12" s="101">
        <v>2.3E-2</v>
      </c>
      <c r="AE12" s="101">
        <v>8.3099999999999993E-2</v>
      </c>
    </row>
    <row r="13" spans="1:31" hidden="1" x14ac:dyDescent="0.2">
      <c r="A13" s="90" t="s">
        <v>533</v>
      </c>
      <c r="B13" s="89" t="s">
        <v>323</v>
      </c>
      <c r="C13" s="89">
        <v>123.15</v>
      </c>
      <c r="D13" s="86">
        <v>49965</v>
      </c>
      <c r="E13" s="89">
        <v>0.05</v>
      </c>
      <c r="G13" s="92">
        <v>0.33</v>
      </c>
      <c r="H13" s="92">
        <v>0.25380000000000003</v>
      </c>
      <c r="I13" s="92">
        <v>0.59750000000000003</v>
      </c>
      <c r="J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</row>
    <row r="14" spans="1:31" hidden="1" x14ac:dyDescent="0.2">
      <c r="A14" s="90" t="s">
        <v>753</v>
      </c>
      <c r="B14" s="89" t="s">
        <v>333</v>
      </c>
      <c r="C14" s="89">
        <v>109.73</v>
      </c>
      <c r="D14" s="86">
        <v>86928</v>
      </c>
      <c r="E14" s="89">
        <v>7.0000000000000007E-2</v>
      </c>
      <c r="G14" s="92">
        <v>0.1903</v>
      </c>
      <c r="H14" s="92">
        <v>0.37490000000000001</v>
      </c>
      <c r="I14" s="92">
        <v>0.68340000000000001</v>
      </c>
      <c r="J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</row>
    <row r="15" spans="1:31" x14ac:dyDescent="0.2">
      <c r="A15" s="90" t="s">
        <v>552</v>
      </c>
      <c r="B15" s="89" t="s">
        <v>328</v>
      </c>
      <c r="C15" s="89">
        <v>49.86</v>
      </c>
      <c r="D15" s="86">
        <v>1586452</v>
      </c>
      <c r="E15" s="89">
        <v>0.08</v>
      </c>
      <c r="G15" s="92">
        <v>0.2611</v>
      </c>
      <c r="H15" s="92">
        <v>0.24690000000000001</v>
      </c>
      <c r="I15" s="92">
        <v>0.4294</v>
      </c>
      <c r="J15" s="96"/>
      <c r="K15" s="94">
        <f t="shared" ref="K15:K18" si="8">C15*G15*SQRT(5/365)</f>
        <v>1.5236938545508769</v>
      </c>
      <c r="L15" s="94">
        <f t="shared" ref="L15:L18" si="9">K15*2</f>
        <v>3.0473877091017538</v>
      </c>
      <c r="M15" s="94">
        <f t="shared" ref="M15:M18" si="10">C15*G15*SQRT(30/365)</f>
        <v>3.7322724678641368</v>
      </c>
      <c r="N15" s="94">
        <f t="shared" ref="N15:N18" si="11">C15*G15*SQRT(45/365)</f>
        <v>4.5710815636526316</v>
      </c>
      <c r="P15" s="102">
        <v>-1.4E-2</v>
      </c>
      <c r="Q15" s="104">
        <v>-2E-3</v>
      </c>
      <c r="R15" s="101">
        <v>1.9E-2</v>
      </c>
      <c r="S15" s="101">
        <v>2.3E-2</v>
      </c>
      <c r="T15" s="104">
        <v>1.0999999999999999E-2</v>
      </c>
      <c r="U15" s="101">
        <v>-5.0000000000000001E-3</v>
      </c>
      <c r="V15" s="101">
        <v>0.04</v>
      </c>
      <c r="W15" s="101">
        <v>-1.2E-2</v>
      </c>
      <c r="X15" s="101">
        <v>0</v>
      </c>
      <c r="Y15" s="101">
        <v>1.2E-2</v>
      </c>
      <c r="Z15" s="103">
        <v>6.9000000000000006E-2</v>
      </c>
      <c r="AA15" s="101">
        <v>-2E-3</v>
      </c>
      <c r="AC15" s="108">
        <v>0.15509999999999999</v>
      </c>
      <c r="AD15" s="101">
        <v>1.7399999999999999E-2</v>
      </c>
      <c r="AE15" s="101">
        <v>8.2600000000000007E-2</v>
      </c>
    </row>
    <row r="16" spans="1:31" x14ac:dyDescent="0.2">
      <c r="A16" s="90" t="s">
        <v>81</v>
      </c>
      <c r="B16" s="89" t="s">
        <v>323</v>
      </c>
      <c r="C16" s="89">
        <v>142.57</v>
      </c>
      <c r="D16" s="86">
        <v>10410732</v>
      </c>
      <c r="E16" s="89">
        <v>0.11</v>
      </c>
      <c r="G16" s="92">
        <v>0.35489999999999999</v>
      </c>
      <c r="H16" s="92">
        <v>0.46899999999999997</v>
      </c>
      <c r="I16" s="92">
        <v>0.47560000000000002</v>
      </c>
      <c r="J16" s="96"/>
      <c r="K16" s="94">
        <f t="shared" si="8"/>
        <v>5.9220588506565033</v>
      </c>
      <c r="L16" s="94">
        <f t="shared" si="9"/>
        <v>11.844117701313007</v>
      </c>
      <c r="M16" s="94">
        <f t="shared" si="10"/>
        <v>14.506022410841441</v>
      </c>
      <c r="N16" s="94">
        <f t="shared" si="11"/>
        <v>17.766176551969512</v>
      </c>
      <c r="P16" s="101">
        <v>4.2000000000000003E-2</v>
      </c>
      <c r="Q16" s="101">
        <v>-3.0000000000000001E-3</v>
      </c>
      <c r="R16" s="103">
        <v>1.7999999999999999E-2</v>
      </c>
      <c r="S16" s="103">
        <v>4.5999999999999999E-2</v>
      </c>
      <c r="T16" s="104">
        <v>1.2E-2</v>
      </c>
      <c r="U16" s="103">
        <v>2.4E-2</v>
      </c>
      <c r="V16" s="103">
        <v>7.8E-2</v>
      </c>
      <c r="W16" s="104">
        <v>2.4E-2</v>
      </c>
      <c r="X16" s="102">
        <v>-4.0000000000000001E-3</v>
      </c>
      <c r="Y16" s="101">
        <v>2.7E-2</v>
      </c>
      <c r="Z16" s="103">
        <v>4.7E-2</v>
      </c>
      <c r="AA16" s="101">
        <v>-1.9E-2</v>
      </c>
      <c r="AC16" s="108">
        <v>0.16980000000000001</v>
      </c>
      <c r="AD16" s="101">
        <v>2.0299999999999999E-2</v>
      </c>
      <c r="AE16" s="101">
        <v>8.5400000000000004E-2</v>
      </c>
    </row>
    <row r="17" spans="1:31" x14ac:dyDescent="0.2">
      <c r="A17" s="90" t="s">
        <v>581</v>
      </c>
      <c r="B17" s="89" t="s">
        <v>328</v>
      </c>
      <c r="C17" s="89">
        <v>72.12</v>
      </c>
      <c r="D17" s="86">
        <v>659895</v>
      </c>
      <c r="E17" s="89">
        <v>0.11</v>
      </c>
      <c r="G17" s="92">
        <v>0.2301</v>
      </c>
      <c r="H17" s="92">
        <v>0.4924</v>
      </c>
      <c r="I17" s="92">
        <v>0.6905</v>
      </c>
      <c r="J17" s="96"/>
      <c r="K17" s="94">
        <f t="shared" si="8"/>
        <v>1.9422758339841137</v>
      </c>
      <c r="L17" s="94">
        <f t="shared" si="9"/>
        <v>3.8845516679682275</v>
      </c>
      <c r="M17" s="94">
        <f t="shared" si="10"/>
        <v>4.7575847329997298</v>
      </c>
      <c r="N17" s="94">
        <f t="shared" si="11"/>
        <v>5.8268275019523417</v>
      </c>
      <c r="P17" s="101">
        <v>1.4999999999999999E-2</v>
      </c>
      <c r="Q17" s="103">
        <v>3.5999999999999997E-2</v>
      </c>
      <c r="R17" s="104">
        <v>7.0000000000000001E-3</v>
      </c>
      <c r="S17" s="104">
        <v>4.0000000000000001E-3</v>
      </c>
      <c r="T17" s="104">
        <v>1.4E-2</v>
      </c>
      <c r="U17" s="104">
        <v>1.2E-2</v>
      </c>
      <c r="V17" s="104">
        <v>1.0999999999999999E-2</v>
      </c>
      <c r="W17" s="104">
        <v>-1.6E-2</v>
      </c>
      <c r="X17" s="104">
        <v>6.0000000000000001E-3</v>
      </c>
      <c r="Y17" s="104">
        <v>2.8000000000000001E-2</v>
      </c>
      <c r="Z17" s="104">
        <v>0.02</v>
      </c>
      <c r="AA17" s="103">
        <v>3.9E-2</v>
      </c>
      <c r="AC17" s="108">
        <v>3.3500000000000002E-2</v>
      </c>
      <c r="AD17" s="101">
        <v>1.6199999999999999E-2</v>
      </c>
      <c r="AE17" s="101">
        <v>6.6900000000000001E-2</v>
      </c>
    </row>
    <row r="18" spans="1:31" x14ac:dyDescent="0.2">
      <c r="A18" s="90" t="s">
        <v>133</v>
      </c>
      <c r="B18" s="89" t="s">
        <v>323</v>
      </c>
      <c r="C18" s="89">
        <v>118.19</v>
      </c>
      <c r="D18" s="86">
        <v>3037925</v>
      </c>
      <c r="E18" s="89">
        <v>0.12</v>
      </c>
      <c r="G18" s="92">
        <v>0.28810000000000002</v>
      </c>
      <c r="H18" s="92">
        <v>0.35909999999999997</v>
      </c>
      <c r="I18" s="92">
        <v>0.32836722367625998</v>
      </c>
      <c r="J18" s="96"/>
      <c r="K18" s="94">
        <f t="shared" si="8"/>
        <v>3.9853141472065841</v>
      </c>
      <c r="L18" s="94">
        <f t="shared" si="9"/>
        <v>7.9706282944131681</v>
      </c>
      <c r="M18" s="94">
        <f t="shared" si="10"/>
        <v>9.7619861253512177</v>
      </c>
      <c r="N18" s="94">
        <f t="shared" si="11"/>
        <v>11.955942441619754</v>
      </c>
      <c r="P18" s="103">
        <v>3.9E-2</v>
      </c>
      <c r="Q18" s="104">
        <v>8.0000000000000002E-3</v>
      </c>
      <c r="R18" s="104">
        <v>-1.4E-2</v>
      </c>
      <c r="S18" s="104">
        <v>1.2999999999999999E-2</v>
      </c>
      <c r="T18" s="103">
        <v>3.1E-2</v>
      </c>
      <c r="U18" s="104">
        <v>-1.0999999999999999E-2</v>
      </c>
      <c r="V18" s="103">
        <v>7.9000000000000001E-2</v>
      </c>
      <c r="W18" s="104">
        <v>1.0999999999999999E-2</v>
      </c>
      <c r="X18" s="104">
        <v>-1.2E-2</v>
      </c>
      <c r="Y18" s="103">
        <v>5.7000000000000002E-2</v>
      </c>
      <c r="Z18" s="104">
        <v>0.01</v>
      </c>
      <c r="AA18" s="101">
        <v>8.0000000000000002E-3</v>
      </c>
      <c r="AC18" s="108">
        <v>0.30919999999999997</v>
      </c>
      <c r="AD18" s="101">
        <v>1.9E-2</v>
      </c>
      <c r="AE18" s="101">
        <v>7.0499999999999993E-2</v>
      </c>
    </row>
    <row r="19" spans="1:31" hidden="1" x14ac:dyDescent="0.2">
      <c r="A19" s="90" t="s">
        <v>688</v>
      </c>
      <c r="B19" s="89" t="s">
        <v>804</v>
      </c>
      <c r="C19" s="89">
        <v>60.5</v>
      </c>
      <c r="D19" s="86">
        <v>752</v>
      </c>
      <c r="E19" s="89">
        <v>0.12</v>
      </c>
      <c r="G19" s="92">
        <v>0.60099999999999998</v>
      </c>
      <c r="H19" s="92">
        <v>0.30509999999999998</v>
      </c>
      <c r="I19" s="92">
        <v>0.151</v>
      </c>
      <c r="J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</row>
    <row r="20" spans="1:31" x14ac:dyDescent="0.2">
      <c r="A20" s="90" t="s">
        <v>80</v>
      </c>
      <c r="B20" s="89" t="s">
        <v>323</v>
      </c>
      <c r="C20" s="89">
        <v>108.12</v>
      </c>
      <c r="D20" s="86">
        <v>1222209</v>
      </c>
      <c r="E20" s="89">
        <v>0.15</v>
      </c>
      <c r="G20" s="92">
        <v>0.37730000000000002</v>
      </c>
      <c r="H20" s="92">
        <v>0.47049999999999997</v>
      </c>
      <c r="I20" s="92">
        <v>0.1837</v>
      </c>
      <c r="J20" s="96"/>
      <c r="K20" s="94">
        <f t="shared" ref="K20:K31" si="12">C20*G20*SQRT(5/365)</f>
        <v>4.7745386373872591</v>
      </c>
      <c r="L20" s="94">
        <f t="shared" ref="L20:L31" si="13">K20*2</f>
        <v>9.5490772747745183</v>
      </c>
      <c r="M20" s="94">
        <f t="shared" ref="M20:M31" si="14">C20*G20*SQRT(30/365)</f>
        <v>11.695183418802063</v>
      </c>
      <c r="N20" s="94">
        <f t="shared" ref="N20:N31" si="15">C20*G20*SQRT(45/365)</f>
        <v>14.323615912161777</v>
      </c>
      <c r="P20" s="104">
        <v>-1.9E-2</v>
      </c>
      <c r="Q20" s="104">
        <v>2.4E-2</v>
      </c>
      <c r="R20" s="104">
        <v>-2.1000000000000001E-2</v>
      </c>
      <c r="S20" s="103">
        <v>3.6999999999999998E-2</v>
      </c>
      <c r="T20" s="104">
        <v>-4.0000000000000001E-3</v>
      </c>
      <c r="U20" s="104">
        <v>-7.0000000000000001E-3</v>
      </c>
      <c r="V20" s="103">
        <v>4.1000000000000002E-2</v>
      </c>
      <c r="W20" s="104">
        <v>-1.4999999999999999E-2</v>
      </c>
      <c r="X20" s="104">
        <v>-1.4E-2</v>
      </c>
      <c r="Y20" s="104">
        <v>1.7000000000000001E-2</v>
      </c>
      <c r="Z20" s="103">
        <v>4.8000000000000001E-2</v>
      </c>
      <c r="AA20" s="101">
        <v>0.04</v>
      </c>
      <c r="AC20" s="108">
        <v>9.7100000000000006E-2</v>
      </c>
      <c r="AD20" s="101">
        <v>2.1299999999999999E-2</v>
      </c>
      <c r="AE20" s="101">
        <v>9.5500000000000002E-2</v>
      </c>
    </row>
    <row r="21" spans="1:31" x14ac:dyDescent="0.2">
      <c r="A21" s="90" t="s">
        <v>103</v>
      </c>
      <c r="B21" s="89" t="s">
        <v>333</v>
      </c>
      <c r="C21" s="89">
        <v>20.9</v>
      </c>
      <c r="D21" s="86">
        <v>1933825</v>
      </c>
      <c r="E21" s="89">
        <v>0.17</v>
      </c>
      <c r="G21" s="92">
        <v>0.71699999999999997</v>
      </c>
      <c r="H21" s="92">
        <v>0.27289999999999998</v>
      </c>
      <c r="I21" s="92">
        <v>0.26590000000000003</v>
      </c>
      <c r="J21" s="96"/>
      <c r="K21" s="94">
        <f t="shared" si="12"/>
        <v>1.7538967030781751</v>
      </c>
      <c r="L21" s="94">
        <f t="shared" si="13"/>
        <v>3.5077934061563503</v>
      </c>
      <c r="M21" s="94">
        <f t="shared" si="14"/>
        <v>4.2961519840912237</v>
      </c>
      <c r="N21" s="94">
        <f t="shared" si="15"/>
        <v>5.2616901092345261</v>
      </c>
      <c r="P21" s="104">
        <v>0.03</v>
      </c>
      <c r="Q21" s="104">
        <v>1.0999999999999999E-2</v>
      </c>
      <c r="R21" s="102">
        <v>-0.255</v>
      </c>
      <c r="S21" s="104">
        <v>-2E-3</v>
      </c>
      <c r="T21" s="104">
        <v>-4.8000000000000001E-2</v>
      </c>
      <c r="U21" s="103">
        <v>0.35099999999999998</v>
      </c>
      <c r="V21" s="104">
        <v>0.16400000000000001</v>
      </c>
      <c r="W21" s="104">
        <v>8.1000000000000003E-2</v>
      </c>
      <c r="X21" s="104">
        <v>-0.08</v>
      </c>
      <c r="Y21" s="104">
        <v>0.08</v>
      </c>
      <c r="Z21" s="103">
        <v>0.379</v>
      </c>
      <c r="AA21" s="102">
        <v>9.2999999999999999E-2</v>
      </c>
      <c r="AC21" s="108">
        <v>0.5927</v>
      </c>
      <c r="AD21" s="101">
        <v>5.8200000000000002E-2</v>
      </c>
      <c r="AE21" s="101">
        <v>0.33689999999999998</v>
      </c>
    </row>
    <row r="22" spans="1:31" x14ac:dyDescent="0.2">
      <c r="A22" s="90" t="s">
        <v>84</v>
      </c>
      <c r="B22" s="89" t="s">
        <v>323</v>
      </c>
      <c r="C22" s="89">
        <v>170.57</v>
      </c>
      <c r="D22" s="86">
        <v>2917484</v>
      </c>
      <c r="E22" s="89">
        <v>0.18</v>
      </c>
      <c r="G22" s="92">
        <v>0.42509999999999998</v>
      </c>
      <c r="H22" s="92">
        <v>0.33360000000000001</v>
      </c>
      <c r="I22" s="92">
        <v>7.0900000000000005E-2</v>
      </c>
      <c r="J22" s="96"/>
      <c r="K22" s="94">
        <f t="shared" si="12"/>
        <v>8.4865724736764179</v>
      </c>
      <c r="L22" s="94">
        <f t="shared" si="13"/>
        <v>16.973144947352836</v>
      </c>
      <c r="M22" s="94">
        <f t="shared" si="14"/>
        <v>20.78777222565645</v>
      </c>
      <c r="N22" s="94">
        <f t="shared" si="15"/>
        <v>25.459717421029261</v>
      </c>
      <c r="P22" s="104">
        <v>6.8000000000000005E-2</v>
      </c>
      <c r="Q22" s="102">
        <v>-4.4999999999999998E-2</v>
      </c>
      <c r="R22" s="104">
        <v>-3.0000000000000001E-3</v>
      </c>
      <c r="S22" s="103">
        <v>5.8999999999999997E-2</v>
      </c>
      <c r="T22" s="103">
        <v>7.0000000000000001E-3</v>
      </c>
      <c r="U22" s="103">
        <v>1.2999999999999999E-2</v>
      </c>
      <c r="V22" s="103">
        <v>8.7999999999999995E-2</v>
      </c>
      <c r="W22" s="103">
        <v>3.7999999999999999E-2</v>
      </c>
      <c r="X22" s="104">
        <v>-3.0000000000000001E-3</v>
      </c>
      <c r="Y22" s="104">
        <v>1.2999999999999999E-2</v>
      </c>
      <c r="Z22" s="104">
        <v>-8.9999999999999993E-3</v>
      </c>
      <c r="AA22" s="101">
        <v>1.2E-2</v>
      </c>
      <c r="AC22" s="108">
        <v>0.24629999999999999</v>
      </c>
      <c r="AD22" s="101">
        <v>2.2599999999999999E-2</v>
      </c>
      <c r="AE22" s="101">
        <v>9.1200000000000003E-2</v>
      </c>
    </row>
    <row r="23" spans="1:31" x14ac:dyDescent="0.2">
      <c r="A23" s="90" t="s">
        <v>601</v>
      </c>
      <c r="B23" s="89" t="s">
        <v>333</v>
      </c>
      <c r="C23" s="89">
        <v>89.88</v>
      </c>
      <c r="D23" s="86">
        <v>415290</v>
      </c>
      <c r="E23" s="89">
        <v>0.2</v>
      </c>
      <c r="G23" s="92">
        <v>0.42430000000000001</v>
      </c>
      <c r="H23" s="92">
        <v>0.51880000000000004</v>
      </c>
      <c r="I23" s="92">
        <v>0.52929999999999999</v>
      </c>
      <c r="J23" s="96"/>
      <c r="K23" s="94">
        <f t="shared" si="12"/>
        <v>4.4634910209279992</v>
      </c>
      <c r="L23" s="94">
        <f t="shared" si="13"/>
        <v>8.9269820418559984</v>
      </c>
      <c r="M23" s="94">
        <f t="shared" si="14"/>
        <v>10.933275472767949</v>
      </c>
      <c r="N23" s="94">
        <f t="shared" si="15"/>
        <v>13.390473062783999</v>
      </c>
      <c r="P23" s="104">
        <v>-6.0000000000000001E-3</v>
      </c>
      <c r="Q23" s="104">
        <v>8.9999999999999993E-3</v>
      </c>
      <c r="R23" s="103">
        <v>8.0000000000000002E-3</v>
      </c>
      <c r="S23" s="104">
        <v>6.4000000000000001E-2</v>
      </c>
      <c r="T23" s="104">
        <v>1.9E-2</v>
      </c>
      <c r="U23" s="104">
        <v>-4.0000000000000001E-3</v>
      </c>
      <c r="V23" s="104">
        <v>-2.1000000000000001E-2</v>
      </c>
      <c r="W23" s="104">
        <v>-1.9E-2</v>
      </c>
      <c r="X23" s="104">
        <v>4.4999999999999998E-2</v>
      </c>
      <c r="Y23" s="104">
        <v>5.0000000000000001E-3</v>
      </c>
      <c r="Z23" s="104">
        <v>4.2999999999999997E-2</v>
      </c>
      <c r="AA23" s="101">
        <v>7.0000000000000001E-3</v>
      </c>
      <c r="AC23" s="108">
        <v>9.2999999999999992E-3</v>
      </c>
      <c r="AD23" s="101">
        <v>3.0599999999999999E-2</v>
      </c>
      <c r="AE23" s="101">
        <v>0.1401</v>
      </c>
    </row>
    <row r="24" spans="1:31" x14ac:dyDescent="0.2">
      <c r="A24" s="90" t="s">
        <v>595</v>
      </c>
      <c r="B24" s="89" t="s">
        <v>333</v>
      </c>
      <c r="C24" s="89">
        <v>87.19</v>
      </c>
      <c r="D24" s="86">
        <v>1449055</v>
      </c>
      <c r="E24" s="89">
        <v>0.25</v>
      </c>
      <c r="G24" s="92">
        <v>0.36890000000000001</v>
      </c>
      <c r="H24" s="92">
        <v>0.58779999999999999</v>
      </c>
      <c r="I24" s="92">
        <v>0.65620000000000001</v>
      </c>
      <c r="J24" s="96"/>
      <c r="K24" s="94">
        <f t="shared" si="12"/>
        <v>3.764557221504897</v>
      </c>
      <c r="L24" s="94">
        <f t="shared" si="13"/>
        <v>7.529114443009794</v>
      </c>
      <c r="M24" s="94">
        <f t="shared" si="14"/>
        <v>9.2212443001965863</v>
      </c>
      <c r="N24" s="94">
        <f t="shared" si="15"/>
        <v>11.293671664514692</v>
      </c>
      <c r="P24" s="101">
        <v>1.6E-2</v>
      </c>
      <c r="Q24" s="103">
        <v>1.7999999999999999E-2</v>
      </c>
      <c r="R24" s="103">
        <v>-1.4E-2</v>
      </c>
      <c r="S24" s="103">
        <v>4.2999999999999997E-2</v>
      </c>
      <c r="T24" s="101">
        <v>1.2E-2</v>
      </c>
      <c r="U24" s="101">
        <v>8.9999999999999993E-3</v>
      </c>
      <c r="V24" s="102">
        <v>-1.4999999999999999E-2</v>
      </c>
      <c r="W24" s="102">
        <v>-3.6999999999999998E-2</v>
      </c>
      <c r="X24" s="101">
        <v>3.0000000000000001E-3</v>
      </c>
      <c r="Y24" s="101">
        <v>0.01</v>
      </c>
      <c r="Z24" s="101">
        <v>2.4E-2</v>
      </c>
      <c r="AA24" s="103">
        <v>8.9999999999999993E-3</v>
      </c>
      <c r="AC24" s="108">
        <v>-4.07E-2</v>
      </c>
      <c r="AD24" s="101">
        <v>2.2599999999999999E-2</v>
      </c>
      <c r="AE24" s="101">
        <v>0.1019</v>
      </c>
    </row>
    <row r="25" spans="1:31" x14ac:dyDescent="0.2">
      <c r="A25" s="90" t="s">
        <v>596</v>
      </c>
      <c r="B25" s="89" t="s">
        <v>333</v>
      </c>
      <c r="C25" s="89">
        <v>151.13999999999999</v>
      </c>
      <c r="D25" s="86">
        <v>561712</v>
      </c>
      <c r="E25" s="89">
        <v>0.25</v>
      </c>
      <c r="G25" s="92">
        <v>0.33429999999999999</v>
      </c>
      <c r="H25" s="92">
        <v>0.45989999999999998</v>
      </c>
      <c r="I25" s="92">
        <v>0.65080000000000005</v>
      </c>
      <c r="J25" s="96"/>
      <c r="K25" s="94">
        <f t="shared" si="12"/>
        <v>5.9136329414287054</v>
      </c>
      <c r="L25" s="94">
        <f t="shared" si="13"/>
        <v>11.827265882857411</v>
      </c>
      <c r="M25" s="94">
        <f t="shared" si="14"/>
        <v>14.48538323261433</v>
      </c>
      <c r="N25" s="94">
        <f t="shared" si="15"/>
        <v>17.74089882428612</v>
      </c>
      <c r="P25" s="101">
        <v>-1.4999999999999999E-2</v>
      </c>
      <c r="Q25" s="103">
        <v>2.5000000000000001E-2</v>
      </c>
      <c r="R25" s="103">
        <v>1.2999999999999999E-2</v>
      </c>
      <c r="S25" s="101">
        <v>4.9000000000000002E-2</v>
      </c>
      <c r="T25" s="101">
        <v>3.0000000000000001E-3</v>
      </c>
      <c r="U25" s="101">
        <v>-7.0000000000000001E-3</v>
      </c>
      <c r="V25" s="102">
        <v>3.0000000000000001E-3</v>
      </c>
      <c r="W25" s="102">
        <v>-2.8000000000000001E-2</v>
      </c>
      <c r="X25" s="101">
        <v>-4.0000000000000001E-3</v>
      </c>
      <c r="Y25" s="101">
        <v>1.4999999999999999E-2</v>
      </c>
      <c r="Z25" s="103">
        <v>4.9000000000000002E-2</v>
      </c>
      <c r="AA25" s="101">
        <v>1.0999999999999999E-2</v>
      </c>
      <c r="AC25" s="108">
        <v>3.5900000000000001E-2</v>
      </c>
      <c r="AD25" s="101">
        <v>2.4400000000000002E-2</v>
      </c>
      <c r="AE25" s="101">
        <v>9.6199999999999994E-2</v>
      </c>
    </row>
    <row r="26" spans="1:31" x14ac:dyDescent="0.2">
      <c r="A26" s="90" t="s">
        <v>498</v>
      </c>
      <c r="B26" s="89" t="s">
        <v>804</v>
      </c>
      <c r="C26" s="89">
        <v>213.47</v>
      </c>
      <c r="D26" s="86">
        <v>378011</v>
      </c>
      <c r="E26" s="89">
        <v>0.27</v>
      </c>
      <c r="G26" s="92">
        <v>0.26669999999999999</v>
      </c>
      <c r="H26" s="92">
        <v>0.35289999999999999</v>
      </c>
      <c r="I26" s="92">
        <v>0.48609999999999998</v>
      </c>
      <c r="J26" s="96"/>
      <c r="K26" s="94">
        <f t="shared" si="12"/>
        <v>6.6634391436451956</v>
      </c>
      <c r="L26" s="94">
        <f t="shared" si="13"/>
        <v>13.326878287290391</v>
      </c>
      <c r="M26" s="94">
        <f t="shared" si="14"/>
        <v>16.322025834018831</v>
      </c>
      <c r="N26" s="94">
        <f t="shared" si="15"/>
        <v>19.99031743093559</v>
      </c>
      <c r="P26" s="101">
        <v>0.01</v>
      </c>
      <c r="Q26" s="101">
        <v>2.3E-2</v>
      </c>
      <c r="R26" s="101">
        <v>-1E-3</v>
      </c>
      <c r="S26" s="103">
        <v>2.5999999999999999E-2</v>
      </c>
      <c r="T26" s="103">
        <v>3.1E-2</v>
      </c>
      <c r="U26" s="101">
        <v>-6.0000000000000001E-3</v>
      </c>
      <c r="V26" s="103">
        <v>3.7999999999999999E-2</v>
      </c>
      <c r="W26" s="103">
        <v>1.7999999999999999E-2</v>
      </c>
      <c r="X26" s="101">
        <v>0</v>
      </c>
      <c r="Y26" s="101">
        <v>1.4999999999999999E-2</v>
      </c>
      <c r="Z26" s="103">
        <v>2.5999999999999999E-2</v>
      </c>
      <c r="AA26" s="103">
        <v>2.5000000000000001E-2</v>
      </c>
      <c r="AC26" s="108">
        <v>0.12670000000000001</v>
      </c>
      <c r="AD26" s="101">
        <v>1.9300000000000001E-2</v>
      </c>
      <c r="AE26" s="101">
        <v>7.2300000000000003E-2</v>
      </c>
    </row>
    <row r="27" spans="1:31" x14ac:dyDescent="0.2">
      <c r="A27" s="90" t="s">
        <v>619</v>
      </c>
      <c r="B27" s="89" t="s">
        <v>333</v>
      </c>
      <c r="C27" s="89">
        <v>25.72</v>
      </c>
      <c r="D27" s="86">
        <v>266837</v>
      </c>
      <c r="E27" s="89">
        <v>0.27</v>
      </c>
      <c r="G27" s="92">
        <v>0.23469999999999999</v>
      </c>
      <c r="H27" s="92">
        <v>0.21110000000000001</v>
      </c>
      <c r="I27" s="92">
        <v>0.64390000000000003</v>
      </c>
      <c r="J27" s="96"/>
      <c r="K27" s="94">
        <f t="shared" si="12"/>
        <v>0.70651701239108688</v>
      </c>
      <c r="L27" s="94">
        <f t="shared" si="13"/>
        <v>1.4130340247821738</v>
      </c>
      <c r="M27" s="94">
        <f t="shared" si="14"/>
        <v>1.7306061749537831</v>
      </c>
      <c r="N27" s="94">
        <f t="shared" si="15"/>
        <v>2.1195510371732609</v>
      </c>
      <c r="P27" s="103">
        <v>4.2000000000000003E-2</v>
      </c>
      <c r="Q27" s="102">
        <v>-1.4E-2</v>
      </c>
      <c r="R27" s="101">
        <v>-1.6E-2</v>
      </c>
      <c r="S27" s="103">
        <v>7.0000000000000007E-2</v>
      </c>
      <c r="T27" s="101">
        <v>1.9E-2</v>
      </c>
      <c r="U27" s="101">
        <v>-7.0000000000000001E-3</v>
      </c>
      <c r="V27" s="101">
        <v>1.2E-2</v>
      </c>
      <c r="W27" s="102">
        <v>-0.02</v>
      </c>
      <c r="X27" s="101">
        <v>-1.9E-2</v>
      </c>
      <c r="Y27" s="101">
        <v>0</v>
      </c>
      <c r="Z27" s="101">
        <v>7.0000000000000001E-3</v>
      </c>
      <c r="AA27" s="103">
        <v>2.1000000000000001E-2</v>
      </c>
      <c r="AC27" s="108">
        <v>-5.8999999999999999E-3</v>
      </c>
      <c r="AD27" s="101">
        <v>2.1499999999999998E-2</v>
      </c>
      <c r="AE27" s="101">
        <v>9.7000000000000003E-2</v>
      </c>
    </row>
    <row r="28" spans="1:31" x14ac:dyDescent="0.2">
      <c r="A28" s="90" t="s">
        <v>715</v>
      </c>
      <c r="B28" s="89" t="s">
        <v>802</v>
      </c>
      <c r="C28" s="89">
        <v>92.78</v>
      </c>
      <c r="D28" s="86">
        <v>199004</v>
      </c>
      <c r="E28" s="89">
        <v>0.28999999999999998</v>
      </c>
      <c r="G28" s="92">
        <v>0.25340000000000001</v>
      </c>
      <c r="H28" s="92">
        <v>0.3679</v>
      </c>
      <c r="I28" s="92">
        <v>0.50990000000000002</v>
      </c>
      <c r="J28" s="96"/>
      <c r="K28" s="94">
        <f t="shared" si="12"/>
        <v>2.7516902731795621</v>
      </c>
      <c r="L28" s="94">
        <f t="shared" si="13"/>
        <v>5.5033805463591241</v>
      </c>
      <c r="M28" s="94">
        <f t="shared" si="14"/>
        <v>6.7402370994695788</v>
      </c>
      <c r="N28" s="94">
        <f t="shared" si="15"/>
        <v>8.2550708195386875</v>
      </c>
      <c r="P28" s="103">
        <v>1.6E-2</v>
      </c>
      <c r="Q28" s="103">
        <v>4.3999999999999997E-2</v>
      </c>
      <c r="R28" s="101">
        <v>-2.5999999999999999E-2</v>
      </c>
      <c r="S28" s="101">
        <v>3.3000000000000002E-2</v>
      </c>
      <c r="T28" s="103">
        <v>8.0000000000000002E-3</v>
      </c>
      <c r="U28" s="101">
        <v>-8.9999999999999993E-3</v>
      </c>
      <c r="V28" s="101">
        <v>-1E-3</v>
      </c>
      <c r="W28" s="102">
        <v>-7.0000000000000001E-3</v>
      </c>
      <c r="X28" s="101">
        <v>2E-3</v>
      </c>
      <c r="Y28" s="101">
        <v>7.0000000000000001E-3</v>
      </c>
      <c r="Z28" s="101">
        <v>4.5999999999999999E-2</v>
      </c>
      <c r="AA28" s="103">
        <v>8.9999999999999993E-3</v>
      </c>
      <c r="AC28" s="108">
        <v>1.8200000000000001E-2</v>
      </c>
      <c r="AD28" s="101">
        <v>2.3400000000000001E-2</v>
      </c>
      <c r="AE28" s="101">
        <v>9.6199999999999994E-2</v>
      </c>
    </row>
    <row r="29" spans="1:31" x14ac:dyDescent="0.2">
      <c r="A29" s="90" t="s">
        <v>517</v>
      </c>
      <c r="B29" s="89" t="s">
        <v>323</v>
      </c>
      <c r="C29" s="89">
        <v>160.05000000000001</v>
      </c>
      <c r="D29" s="86">
        <v>188882</v>
      </c>
      <c r="E29" s="89">
        <v>0.3</v>
      </c>
      <c r="G29" s="92">
        <v>0.61980000000000002</v>
      </c>
      <c r="H29" s="92">
        <v>0.40479999999999999</v>
      </c>
      <c r="I29" s="92">
        <v>0.13800000000000001</v>
      </c>
      <c r="J29" s="96"/>
      <c r="K29" s="94">
        <f t="shared" si="12"/>
        <v>11.610363590297483</v>
      </c>
      <c r="L29" s="94">
        <f t="shared" si="13"/>
        <v>23.220727180594967</v>
      </c>
      <c r="M29" s="94">
        <f t="shared" si="14"/>
        <v>28.439466524416961</v>
      </c>
      <c r="N29" s="94">
        <f t="shared" si="15"/>
        <v>34.831090770892459</v>
      </c>
      <c r="P29" s="101">
        <v>0.06</v>
      </c>
      <c r="Q29" s="101">
        <v>-2.1999999999999999E-2</v>
      </c>
      <c r="R29" s="103">
        <v>0.24</v>
      </c>
      <c r="S29" s="101">
        <v>1.2999999999999999E-2</v>
      </c>
      <c r="T29" s="101">
        <v>2.7E-2</v>
      </c>
      <c r="U29" s="103">
        <v>0.13700000000000001</v>
      </c>
      <c r="V29" s="103">
        <v>0.08</v>
      </c>
      <c r="W29" s="103">
        <v>7.2999999999999995E-2</v>
      </c>
      <c r="X29" s="102">
        <v>-0.109</v>
      </c>
      <c r="Y29" s="102">
        <v>0</v>
      </c>
      <c r="Z29" s="103">
        <v>0.126</v>
      </c>
      <c r="AA29" s="102">
        <v>2.5000000000000001E-2</v>
      </c>
      <c r="AC29" s="108">
        <v>0.88739999999999997</v>
      </c>
      <c r="AD29" s="101">
        <v>3.6600000000000001E-2</v>
      </c>
      <c r="AE29" s="101">
        <v>0.15509999999999999</v>
      </c>
    </row>
    <row r="30" spans="1:31" x14ac:dyDescent="0.2">
      <c r="A30" s="90" t="s">
        <v>550</v>
      </c>
      <c r="B30" s="89" t="s">
        <v>328</v>
      </c>
      <c r="C30" s="89">
        <v>171.79</v>
      </c>
      <c r="D30" s="86">
        <v>371246</v>
      </c>
      <c r="E30" s="89">
        <v>0.31</v>
      </c>
      <c r="G30" s="92">
        <v>0.1847</v>
      </c>
      <c r="H30" s="92">
        <v>0.43830000000000002</v>
      </c>
      <c r="I30" s="92">
        <v>0.51880000000000004</v>
      </c>
      <c r="J30" s="96"/>
      <c r="K30" s="94">
        <f t="shared" si="12"/>
        <v>3.7136703056092575</v>
      </c>
      <c r="L30" s="94">
        <f t="shared" si="13"/>
        <v>7.427340611218515</v>
      </c>
      <c r="M30" s="94">
        <f t="shared" si="14"/>
        <v>9.096597321668348</v>
      </c>
      <c r="N30" s="94">
        <f t="shared" si="15"/>
        <v>11.141010916827774</v>
      </c>
      <c r="P30" s="101">
        <v>6.0000000000000001E-3</v>
      </c>
      <c r="Q30" s="101">
        <v>5.0000000000000001E-3</v>
      </c>
      <c r="R30" s="103">
        <v>2.7E-2</v>
      </c>
      <c r="S30" s="101">
        <v>2.4E-2</v>
      </c>
      <c r="T30" s="101">
        <v>1E-3</v>
      </c>
      <c r="U30" s="101">
        <v>1.2E-2</v>
      </c>
      <c r="V30" s="103">
        <v>0.02</v>
      </c>
      <c r="W30" s="101">
        <v>-5.0000000000000001E-3</v>
      </c>
      <c r="X30" s="101">
        <v>-7.0000000000000001E-3</v>
      </c>
      <c r="Y30" s="103">
        <v>0.02</v>
      </c>
      <c r="Z30" s="103">
        <v>1.7000000000000001E-2</v>
      </c>
      <c r="AA30" s="101">
        <v>1.2E-2</v>
      </c>
      <c r="AC30" s="108">
        <v>9.6600000000000005E-2</v>
      </c>
      <c r="AD30" s="101">
        <v>1.4E-2</v>
      </c>
      <c r="AE30" s="101">
        <v>5.5399999999999998E-2</v>
      </c>
    </row>
    <row r="31" spans="1:31" x14ac:dyDescent="0.2">
      <c r="A31" s="90" t="s">
        <v>635</v>
      </c>
      <c r="B31" s="89" t="s">
        <v>333</v>
      </c>
      <c r="C31" s="89">
        <v>87.98</v>
      </c>
      <c r="D31" s="86">
        <v>376404</v>
      </c>
      <c r="E31" s="89">
        <v>0.35</v>
      </c>
      <c r="G31" s="92">
        <v>0.26640000000000003</v>
      </c>
      <c r="H31" s="92">
        <v>0.46529999999999999</v>
      </c>
      <c r="I31" s="92">
        <v>0.78310000000000002</v>
      </c>
      <c r="J31" s="96"/>
      <c r="K31" s="94">
        <f t="shared" si="12"/>
        <v>2.743195426716067</v>
      </c>
      <c r="L31" s="94">
        <f t="shared" si="13"/>
        <v>5.486390853432134</v>
      </c>
      <c r="M31" s="94">
        <f t="shared" si="14"/>
        <v>6.7194290601907296</v>
      </c>
      <c r="N31" s="94">
        <f t="shared" si="15"/>
        <v>8.2295862801482027</v>
      </c>
      <c r="P31" s="103">
        <v>2.9000000000000001E-2</v>
      </c>
      <c r="Q31" s="101">
        <v>-6.0000000000000001E-3</v>
      </c>
      <c r="R31" s="103">
        <v>3.3000000000000002E-2</v>
      </c>
      <c r="S31" s="101">
        <v>-6.0000000000000001E-3</v>
      </c>
      <c r="T31" s="103">
        <v>1.9E-2</v>
      </c>
      <c r="U31" s="103">
        <v>1.9E-2</v>
      </c>
      <c r="V31" s="103">
        <v>4.2000000000000003E-2</v>
      </c>
      <c r="W31" s="101">
        <v>1.2999999999999999E-2</v>
      </c>
      <c r="X31" s="102">
        <v>-1.0999999999999999E-2</v>
      </c>
      <c r="Y31" s="103">
        <v>5.2999999999999999E-2</v>
      </c>
      <c r="Z31" s="101">
        <v>4.0000000000000001E-3</v>
      </c>
      <c r="AA31" s="103">
        <v>2.5000000000000001E-2</v>
      </c>
      <c r="AC31" s="108">
        <v>0.3075</v>
      </c>
      <c r="AD31" s="101">
        <v>1.7500000000000002E-2</v>
      </c>
      <c r="AE31" s="101">
        <v>5.3900000000000003E-2</v>
      </c>
    </row>
    <row r="32" spans="1:31" hidden="1" x14ac:dyDescent="0.2">
      <c r="A32" s="90" t="s">
        <v>585</v>
      </c>
      <c r="B32" s="89" t="s">
        <v>802</v>
      </c>
      <c r="C32" s="89">
        <v>174.31</v>
      </c>
      <c r="D32" s="86">
        <v>29926</v>
      </c>
      <c r="E32" s="89">
        <v>0.47</v>
      </c>
      <c r="G32" s="92">
        <v>0.26390000000000002</v>
      </c>
      <c r="H32" s="92">
        <v>0.4037</v>
      </c>
      <c r="I32" s="92">
        <v>0.21160000000000001</v>
      </c>
      <c r="J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 spans="1:31" x14ac:dyDescent="0.2">
      <c r="A33" s="90" t="s">
        <v>86</v>
      </c>
      <c r="B33" s="89" t="s">
        <v>323</v>
      </c>
      <c r="C33" s="89">
        <v>925.9</v>
      </c>
      <c r="D33" s="86">
        <v>3687370</v>
      </c>
      <c r="E33" s="89">
        <v>0.52</v>
      </c>
      <c r="G33" s="92">
        <v>0.56569999999999998</v>
      </c>
      <c r="H33" s="92">
        <v>0.43409999999999999</v>
      </c>
      <c r="I33" s="92">
        <v>0.49009999999999998</v>
      </c>
      <c r="J33" s="96"/>
      <c r="K33" s="94">
        <f>C33*G33*SQRT(5/365)</f>
        <v>61.304002855459188</v>
      </c>
      <c r="L33" s="94">
        <f>K33*2</f>
        <v>122.60800571091838</v>
      </c>
      <c r="M33" s="94">
        <f>C33*G33*SQRT(30/365)</f>
        <v>150.16352618599794</v>
      </c>
      <c r="N33" s="94">
        <f>C33*G33*SQRT(45/365)</f>
        <v>183.91200856637758</v>
      </c>
      <c r="P33" s="101">
        <v>8.3000000000000004E-2</v>
      </c>
      <c r="Q33" s="101">
        <v>8.9999999999999993E-3</v>
      </c>
      <c r="R33" s="101">
        <v>-1.6E-2</v>
      </c>
      <c r="S33" s="103">
        <v>0.112</v>
      </c>
      <c r="T33" s="101">
        <v>0.05</v>
      </c>
      <c r="U33" s="103">
        <v>0.10100000000000001</v>
      </c>
      <c r="V33" s="101">
        <v>7.8E-2</v>
      </c>
      <c r="W33" s="101">
        <v>0.113</v>
      </c>
      <c r="X33" s="101">
        <v>-0.02</v>
      </c>
      <c r="Y33" s="101">
        <v>5.8000000000000003E-2</v>
      </c>
      <c r="Z33" s="101">
        <v>4.2999999999999997E-2</v>
      </c>
      <c r="AA33" s="101">
        <v>7.2999999999999995E-2</v>
      </c>
      <c r="AC33" s="108">
        <v>1.5122</v>
      </c>
      <c r="AD33" s="101">
        <v>4.24E-2</v>
      </c>
      <c r="AE33" s="101">
        <v>0.22489999999999999</v>
      </c>
    </row>
    <row r="34" spans="1:31" hidden="1" x14ac:dyDescent="0.2">
      <c r="A34" s="90" t="s">
        <v>504</v>
      </c>
      <c r="B34" s="89" t="s">
        <v>323</v>
      </c>
      <c r="C34" s="89">
        <v>242.46</v>
      </c>
      <c r="D34" s="86">
        <v>99674</v>
      </c>
      <c r="E34" s="89">
        <v>0.89</v>
      </c>
      <c r="G34" s="92">
        <v>0.32969999999999999</v>
      </c>
      <c r="H34" s="92">
        <v>0.35049999999999998</v>
      </c>
      <c r="I34" s="92">
        <v>0.30420000000000003</v>
      </c>
      <c r="J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 spans="1:31" hidden="1" x14ac:dyDescent="0.2">
      <c r="A35" s="90" t="s">
        <v>745</v>
      </c>
      <c r="B35" s="89" t="s">
        <v>323</v>
      </c>
      <c r="C35" s="89">
        <v>15.05</v>
      </c>
      <c r="D35" s="86">
        <v>16344</v>
      </c>
      <c r="E35" s="89">
        <v>0.9</v>
      </c>
      <c r="G35" s="92">
        <v>0.54849999999999999</v>
      </c>
      <c r="H35" s="92">
        <v>0.60589999999999999</v>
      </c>
      <c r="I35" s="92">
        <v>0.20760000000000001</v>
      </c>
      <c r="J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>
        <v>1.5122</v>
      </c>
    </row>
    <row r="36" spans="1:31" hidden="1" x14ac:dyDescent="0.2">
      <c r="A36" s="90" t="s">
        <v>541</v>
      </c>
      <c r="B36" s="89" t="s">
        <v>323</v>
      </c>
      <c r="C36" s="89">
        <v>552.79999999999995</v>
      </c>
      <c r="D36" s="93">
        <v>143659</v>
      </c>
      <c r="E36" s="89">
        <v>1.2</v>
      </c>
      <c r="G36" s="92">
        <v>0.33629999999999999</v>
      </c>
      <c r="H36" s="92">
        <v>0.496</v>
      </c>
      <c r="I36" s="92">
        <v>0.41899999999999998</v>
      </c>
      <c r="J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 spans="1:31" hidden="1" x14ac:dyDescent="0.2">
      <c r="A37" s="90" t="s">
        <v>551</v>
      </c>
      <c r="B37" s="89" t="s">
        <v>328</v>
      </c>
      <c r="C37" s="89">
        <v>533.75</v>
      </c>
      <c r="D37" s="86">
        <v>159279</v>
      </c>
      <c r="E37" s="89">
        <v>1.58</v>
      </c>
      <c r="G37" s="92">
        <v>0.2366</v>
      </c>
      <c r="H37" s="92">
        <v>0.40329999999999999</v>
      </c>
      <c r="I37" s="92">
        <v>0.8851</v>
      </c>
      <c r="J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 spans="1:31" hidden="1" x14ac:dyDescent="0.2">
      <c r="A38" s="90" t="s">
        <v>666</v>
      </c>
      <c r="B38" s="89" t="s">
        <v>804</v>
      </c>
      <c r="C38" s="89">
        <v>292.91000000000003</v>
      </c>
      <c r="D38" s="86">
        <v>86928</v>
      </c>
      <c r="E38" s="89">
        <v>1.75</v>
      </c>
      <c r="G38" s="92">
        <v>0.21690000000000001</v>
      </c>
      <c r="H38" s="92">
        <v>0.50480000000000003</v>
      </c>
      <c r="I38" s="92">
        <v>0.2969</v>
      </c>
      <c r="J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 spans="1:31" hidden="1" x14ac:dyDescent="0.2">
      <c r="A39" s="90" t="s">
        <v>639</v>
      </c>
      <c r="B39" s="89" t="s">
        <v>333</v>
      </c>
      <c r="C39" s="89">
        <v>295.82</v>
      </c>
      <c r="D39" s="86">
        <v>169649</v>
      </c>
      <c r="E39" s="89">
        <v>1.85</v>
      </c>
      <c r="G39" s="92">
        <v>0.66249999999999998</v>
      </c>
      <c r="H39" s="92">
        <v>0.34300000000000003</v>
      </c>
      <c r="I39" s="92">
        <v>0.98019999999999996</v>
      </c>
      <c r="J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 spans="1:31" hidden="1" x14ac:dyDescent="0.2">
      <c r="A40" s="90" t="s">
        <v>679</v>
      </c>
      <c r="B40" s="89" t="s">
        <v>804</v>
      </c>
      <c r="C40" s="89">
        <v>102.68</v>
      </c>
      <c r="D40" s="86">
        <v>35952</v>
      </c>
      <c r="E40" s="89">
        <v>2</v>
      </c>
      <c r="G40" s="92">
        <v>0.84650000000000003</v>
      </c>
      <c r="H40" s="92">
        <v>0.1825</v>
      </c>
      <c r="I40" s="92">
        <v>0.27579999999999999</v>
      </c>
      <c r="J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 spans="1:31" hidden="1" x14ac:dyDescent="0.2">
      <c r="A41" s="90" t="s">
        <v>538</v>
      </c>
      <c r="B41" s="89" t="s">
        <v>323</v>
      </c>
      <c r="C41" s="89">
        <v>466.3</v>
      </c>
      <c r="D41" s="86">
        <v>64602</v>
      </c>
      <c r="E41" s="89">
        <v>6.79</v>
      </c>
      <c r="G41" s="92">
        <v>0.41060000000000002</v>
      </c>
      <c r="H41" s="92">
        <v>0.52270000000000005</v>
      </c>
      <c r="I41" s="92">
        <v>0.33600000000000002</v>
      </c>
      <c r="J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 spans="1:31" hidden="1" x14ac:dyDescent="0.2">
      <c r="A42" s="90" t="s">
        <v>743</v>
      </c>
      <c r="B42" s="89" t="s">
        <v>323</v>
      </c>
      <c r="C42" s="89">
        <v>70.3</v>
      </c>
      <c r="D42" s="86">
        <v>7626</v>
      </c>
      <c r="E42" s="89">
        <v>7.3</v>
      </c>
      <c r="G42" s="92">
        <v>0.37890000000000001</v>
      </c>
      <c r="H42" s="92">
        <v>0.57050000000000001</v>
      </c>
      <c r="I42" s="92">
        <v>0.36330000000000001</v>
      </c>
      <c r="J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 spans="1:31" hidden="1" x14ac:dyDescent="0.2">
      <c r="A43" s="90" t="s">
        <v>298</v>
      </c>
      <c r="B43" s="89" t="s">
        <v>328</v>
      </c>
      <c r="C43" s="89">
        <v>109.72</v>
      </c>
      <c r="D43" s="86">
        <v>194109</v>
      </c>
      <c r="E43" s="89">
        <v>7.5</v>
      </c>
      <c r="G43" s="92">
        <v>0.23019999999999999</v>
      </c>
      <c r="H43" s="92">
        <v>0.36930000000000002</v>
      </c>
      <c r="I43" s="92">
        <v>0.20499999999999999</v>
      </c>
      <c r="J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 spans="1:31" hidden="1" x14ac:dyDescent="0.2">
      <c r="A44" s="90" t="s">
        <v>770</v>
      </c>
      <c r="B44" s="89" t="s">
        <v>802</v>
      </c>
      <c r="C44" s="89">
        <v>141.54</v>
      </c>
      <c r="D44" s="86">
        <v>3908</v>
      </c>
      <c r="E44" s="89">
        <v>7.9</v>
      </c>
      <c r="G44" s="92">
        <v>0.22919999999999999</v>
      </c>
      <c r="H44" s="92">
        <v>0.40289999999999998</v>
      </c>
      <c r="I44" s="92">
        <v>0.86299999999999999</v>
      </c>
      <c r="J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 spans="1:31" hidden="1" x14ac:dyDescent="0.2">
      <c r="A45" s="90" t="s">
        <v>783</v>
      </c>
      <c r="B45" s="89" t="s">
        <v>323</v>
      </c>
      <c r="C45" s="89">
        <v>168.02</v>
      </c>
      <c r="D45" s="86">
        <v>9641</v>
      </c>
      <c r="E45" s="89">
        <v>11.73</v>
      </c>
      <c r="G45" s="92">
        <v>0.33479999999999999</v>
      </c>
      <c r="H45" s="92">
        <v>0.56089999999999995</v>
      </c>
      <c r="I45" s="92">
        <v>0.49399999999999999</v>
      </c>
      <c r="J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 spans="1:31" hidden="1" x14ac:dyDescent="0.2">
      <c r="A46" s="90" t="s">
        <v>625</v>
      </c>
      <c r="B46" s="89" t="s">
        <v>333</v>
      </c>
      <c r="C46" s="89">
        <v>32.840000000000003</v>
      </c>
      <c r="D46" s="86">
        <v>13607</v>
      </c>
      <c r="E46" s="89">
        <v>12.57</v>
      </c>
      <c r="G46" s="92">
        <v>0.42480000000000001</v>
      </c>
      <c r="H46" s="92">
        <v>0.23599999999999999</v>
      </c>
      <c r="I46" s="92">
        <v>0.58020000000000005</v>
      </c>
      <c r="J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 spans="1:31" hidden="1" x14ac:dyDescent="0.2">
      <c r="A47" s="90" t="s">
        <v>762</v>
      </c>
      <c r="B47" s="89" t="s">
        <v>802</v>
      </c>
      <c r="C47" s="89">
        <v>166.82</v>
      </c>
      <c r="D47" s="86">
        <v>13837</v>
      </c>
      <c r="E47" s="89">
        <v>18</v>
      </c>
      <c r="G47" s="92">
        <v>0.25559999999999999</v>
      </c>
      <c r="H47" s="92">
        <v>0.36969999999999997</v>
      </c>
      <c r="I47" s="92">
        <v>0.24179999999999999</v>
      </c>
      <c r="J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</sheetData>
  <autoFilter ref="A1:J47" xr:uid="{2C8AC293-9C3D-694F-9BA0-BA7A6152B435}">
    <filterColumn colId="3">
      <customFilters>
        <customFilter operator="greaterThan" val="100000"/>
      </customFilters>
    </filterColumn>
    <filterColumn colId="4">
      <customFilters>
        <customFilter operator="lessThan" val="1"/>
      </customFilters>
    </filterColumn>
    <sortState xmlns:xlrd2="http://schemas.microsoft.com/office/spreadsheetml/2017/richdata2" ref="A2:J47">
      <sortCondition ref="E1:E47"/>
    </sortState>
  </autoFilter>
  <phoneticPr fontId="2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0665-44B3-9C40-B314-964BA3C536E2}">
  <dimension ref="B1:AG33"/>
  <sheetViews>
    <sheetView zoomScale="68" workbookViewId="0">
      <selection activeCell="AE2" sqref="AE2:AF33"/>
    </sheetView>
  </sheetViews>
  <sheetFormatPr baseColWidth="10" defaultRowHeight="16" x14ac:dyDescent="0.2"/>
  <cols>
    <col min="1" max="1" width="3" customWidth="1"/>
    <col min="4" max="29" width="0" hidden="1" customWidth="1"/>
    <col min="30" max="30" width="18" customWidth="1"/>
  </cols>
  <sheetData>
    <row r="1" spans="2:33" ht="18" x14ac:dyDescent="0.2">
      <c r="B1" s="105" t="s">
        <v>31</v>
      </c>
      <c r="C1" s="105" t="s">
        <v>851</v>
      </c>
      <c r="D1" s="105" t="s">
        <v>88</v>
      </c>
      <c r="E1" s="105" t="s">
        <v>78</v>
      </c>
      <c r="F1" s="105" t="s">
        <v>668</v>
      </c>
      <c r="G1" s="105" t="s">
        <v>512</v>
      </c>
      <c r="H1" s="105" t="s">
        <v>44</v>
      </c>
      <c r="I1" s="105" t="s">
        <v>75</v>
      </c>
      <c r="J1" s="105" t="s">
        <v>46</v>
      </c>
      <c r="K1" s="105" t="s">
        <v>667</v>
      </c>
      <c r="L1" s="105" t="s">
        <v>704</v>
      </c>
      <c r="M1" s="105" t="s">
        <v>552</v>
      </c>
      <c r="N1" s="105" t="s">
        <v>81</v>
      </c>
      <c r="O1" s="105" t="s">
        <v>581</v>
      </c>
      <c r="P1" s="105" t="s">
        <v>133</v>
      </c>
      <c r="Q1" s="105" t="s">
        <v>80</v>
      </c>
      <c r="R1" s="105" t="s">
        <v>103</v>
      </c>
      <c r="S1" s="105" t="s">
        <v>84</v>
      </c>
      <c r="T1" s="105" t="s">
        <v>601</v>
      </c>
      <c r="U1" s="105" t="s">
        <v>595</v>
      </c>
      <c r="V1" s="105" t="s">
        <v>596</v>
      </c>
      <c r="W1" s="105" t="s">
        <v>498</v>
      </c>
      <c r="X1" s="105" t="s">
        <v>619</v>
      </c>
      <c r="Y1" s="105" t="s">
        <v>715</v>
      </c>
      <c r="Z1" s="105" t="s">
        <v>517</v>
      </c>
      <c r="AA1" s="105" t="s">
        <v>550</v>
      </c>
      <c r="AB1" s="105" t="s">
        <v>635</v>
      </c>
      <c r="AC1" s="105" t="s">
        <v>86</v>
      </c>
      <c r="AD1" s="105" t="s">
        <v>852</v>
      </c>
      <c r="AE1" s="105" t="s">
        <v>853</v>
      </c>
      <c r="AF1" s="105" t="s">
        <v>854</v>
      </c>
      <c r="AG1" s="105" t="s">
        <v>855</v>
      </c>
    </row>
    <row r="2" spans="2:33" ht="18" x14ac:dyDescent="0.2">
      <c r="B2" s="106" t="s">
        <v>856</v>
      </c>
      <c r="C2" s="106" t="s">
        <v>88</v>
      </c>
      <c r="D2" s="106">
        <v>1</v>
      </c>
      <c r="E2" s="106">
        <v>0.36</v>
      </c>
      <c r="F2" s="106">
        <v>0.32</v>
      </c>
      <c r="G2" s="106">
        <v>0.54</v>
      </c>
      <c r="H2" s="106">
        <v>0.34</v>
      </c>
      <c r="I2" s="106">
        <v>0.6</v>
      </c>
      <c r="J2" s="106">
        <v>0.5</v>
      </c>
      <c r="K2" s="106">
        <v>0.28000000000000003</v>
      </c>
      <c r="L2" s="106">
        <v>0.48</v>
      </c>
      <c r="M2" s="106">
        <v>0.11</v>
      </c>
      <c r="N2" s="106">
        <v>0.65</v>
      </c>
      <c r="O2" s="106">
        <v>0.28000000000000003</v>
      </c>
      <c r="P2" s="106">
        <v>0.44</v>
      </c>
      <c r="Q2" s="106">
        <v>0.38</v>
      </c>
      <c r="R2" s="106">
        <v>0.39</v>
      </c>
      <c r="S2" s="106">
        <v>0.48</v>
      </c>
      <c r="T2" s="106">
        <v>0.42</v>
      </c>
      <c r="U2" s="106">
        <v>0.43</v>
      </c>
      <c r="V2" s="106">
        <v>0.49</v>
      </c>
      <c r="W2" s="106">
        <v>0.54</v>
      </c>
      <c r="X2" s="106">
        <v>0.49</v>
      </c>
      <c r="Y2" s="106">
        <v>0.36</v>
      </c>
      <c r="Z2" s="106">
        <v>0.41</v>
      </c>
      <c r="AA2" s="106">
        <v>0.32</v>
      </c>
      <c r="AB2" s="106">
        <v>-0.04</v>
      </c>
      <c r="AC2" s="106">
        <v>0.28000000000000003</v>
      </c>
      <c r="AD2" s="107">
        <v>0.92320000000000002</v>
      </c>
      <c r="AE2" s="107">
        <v>3.5099999999999999E-2</v>
      </c>
      <c r="AF2" s="107">
        <v>0.1368</v>
      </c>
      <c r="AG2" s="107">
        <v>0.47389999999999999</v>
      </c>
    </row>
    <row r="3" spans="2:33" ht="18" x14ac:dyDescent="0.2"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7"/>
      <c r="AE3" s="107"/>
      <c r="AF3" s="107"/>
      <c r="AG3" s="107"/>
    </row>
    <row r="4" spans="2:33" ht="18" x14ac:dyDescent="0.2">
      <c r="B4" s="106" t="s">
        <v>857</v>
      </c>
      <c r="C4" s="106" t="s">
        <v>78</v>
      </c>
      <c r="D4" s="106">
        <v>0.36</v>
      </c>
      <c r="E4" s="106">
        <v>1</v>
      </c>
      <c r="F4" s="106">
        <v>0.42</v>
      </c>
      <c r="G4" s="106">
        <v>0.53</v>
      </c>
      <c r="H4" s="106">
        <v>0.65</v>
      </c>
      <c r="I4" s="106">
        <v>0.66</v>
      </c>
      <c r="J4" s="106">
        <v>0.49</v>
      </c>
      <c r="K4" s="106">
        <v>0.37</v>
      </c>
      <c r="L4" s="106">
        <v>0.41</v>
      </c>
      <c r="M4" s="106">
        <v>0.32</v>
      </c>
      <c r="N4" s="106">
        <v>0.62</v>
      </c>
      <c r="O4" s="106">
        <v>0.3</v>
      </c>
      <c r="P4" s="106">
        <v>0.5</v>
      </c>
      <c r="Q4" s="106">
        <v>0.43</v>
      </c>
      <c r="R4" s="106">
        <v>0.36</v>
      </c>
      <c r="S4" s="106">
        <v>0.64</v>
      </c>
      <c r="T4" s="106">
        <v>0.28000000000000003</v>
      </c>
      <c r="U4" s="106">
        <v>0.33</v>
      </c>
      <c r="V4" s="106">
        <v>0.28999999999999998</v>
      </c>
      <c r="W4" s="106">
        <v>0.48</v>
      </c>
      <c r="X4" s="106">
        <v>0.37</v>
      </c>
      <c r="Y4" s="106">
        <v>0.41</v>
      </c>
      <c r="Z4" s="106">
        <v>0.33</v>
      </c>
      <c r="AA4" s="106">
        <v>0.51</v>
      </c>
      <c r="AB4" s="106">
        <v>0.3</v>
      </c>
      <c r="AC4" s="106">
        <v>0.61</v>
      </c>
      <c r="AD4" s="107">
        <v>0.4375</v>
      </c>
      <c r="AE4" s="107">
        <v>2.1899999999999999E-2</v>
      </c>
      <c r="AF4" s="107">
        <v>9.3100000000000002E-2</v>
      </c>
      <c r="AG4" s="107">
        <v>0.32240000000000002</v>
      </c>
    </row>
    <row r="5" spans="2:33" ht="18" x14ac:dyDescent="0.2">
      <c r="B5" s="106" t="s">
        <v>858</v>
      </c>
      <c r="C5" s="106" t="s">
        <v>668</v>
      </c>
      <c r="D5" s="106">
        <v>0.32</v>
      </c>
      <c r="E5" s="106">
        <v>0.42</v>
      </c>
      <c r="F5" s="106">
        <v>1</v>
      </c>
      <c r="G5" s="106">
        <v>0.57999999999999996</v>
      </c>
      <c r="H5" s="106">
        <v>0.31</v>
      </c>
      <c r="I5" s="106">
        <v>0.5</v>
      </c>
      <c r="J5" s="106">
        <v>0.34</v>
      </c>
      <c r="K5" s="106">
        <v>0.93</v>
      </c>
      <c r="L5" s="106">
        <v>0.71</v>
      </c>
      <c r="M5" s="106">
        <v>0.25</v>
      </c>
      <c r="N5" s="106">
        <v>0.4</v>
      </c>
      <c r="O5" s="106">
        <v>0.35</v>
      </c>
      <c r="P5" s="106">
        <v>0.63</v>
      </c>
      <c r="Q5" s="106">
        <v>0.68</v>
      </c>
      <c r="R5" s="106">
        <v>0.3</v>
      </c>
      <c r="S5" s="106">
        <v>0.61</v>
      </c>
      <c r="T5" s="106">
        <v>0.75</v>
      </c>
      <c r="U5" s="106">
        <v>0.81</v>
      </c>
      <c r="V5" s="106">
        <v>0.76</v>
      </c>
      <c r="W5" s="106">
        <v>0.51</v>
      </c>
      <c r="X5" s="106">
        <v>0.74</v>
      </c>
      <c r="Y5" s="106">
        <v>0.82</v>
      </c>
      <c r="Z5" s="106">
        <v>0.08</v>
      </c>
      <c r="AA5" s="106">
        <v>0.51</v>
      </c>
      <c r="AB5" s="106">
        <v>7.0000000000000007E-2</v>
      </c>
      <c r="AC5" s="106">
        <v>0.33</v>
      </c>
      <c r="AD5" s="107">
        <v>0.16120000000000001</v>
      </c>
      <c r="AE5" s="107">
        <v>2.4299999999999999E-2</v>
      </c>
      <c r="AF5" s="107">
        <v>9.4899999999999998E-2</v>
      </c>
      <c r="AG5" s="107">
        <v>0.32869999999999999</v>
      </c>
    </row>
    <row r="6" spans="2:33" ht="18" x14ac:dyDescent="0.2">
      <c r="B6" s="106" t="s">
        <v>859</v>
      </c>
      <c r="C6" s="106" t="s">
        <v>512</v>
      </c>
      <c r="D6" s="106">
        <v>0.54</v>
      </c>
      <c r="E6" s="106">
        <v>0.53</v>
      </c>
      <c r="F6" s="106">
        <v>0.57999999999999996</v>
      </c>
      <c r="G6" s="106">
        <v>1</v>
      </c>
      <c r="H6" s="106">
        <v>0.51</v>
      </c>
      <c r="I6" s="106">
        <v>0.55000000000000004</v>
      </c>
      <c r="J6" s="106">
        <v>0.45</v>
      </c>
      <c r="K6" s="106">
        <v>0.5</v>
      </c>
      <c r="L6" s="106">
        <v>0.57999999999999996</v>
      </c>
      <c r="M6" s="106">
        <v>0.08</v>
      </c>
      <c r="N6" s="106">
        <v>0.56999999999999995</v>
      </c>
      <c r="O6" s="106">
        <v>0.15</v>
      </c>
      <c r="P6" s="106">
        <v>0.57999999999999996</v>
      </c>
      <c r="Q6" s="106">
        <v>0.47</v>
      </c>
      <c r="R6" s="106">
        <v>0.57999999999999996</v>
      </c>
      <c r="S6" s="106">
        <v>0.56999999999999995</v>
      </c>
      <c r="T6" s="106">
        <v>0.45</v>
      </c>
      <c r="U6" s="106">
        <v>0.45</v>
      </c>
      <c r="V6" s="106">
        <v>0.44</v>
      </c>
      <c r="W6" s="106">
        <v>0.49</v>
      </c>
      <c r="X6" s="106">
        <v>0.55000000000000004</v>
      </c>
      <c r="Y6" s="106">
        <v>0.54</v>
      </c>
      <c r="Z6" s="106">
        <v>0.42</v>
      </c>
      <c r="AA6" s="106">
        <v>0.25</v>
      </c>
      <c r="AB6" s="106">
        <v>0.13</v>
      </c>
      <c r="AC6" s="106">
        <v>0.55000000000000004</v>
      </c>
      <c r="AD6" s="107">
        <v>0.16250000000000001</v>
      </c>
      <c r="AE6" s="107">
        <v>3.6999999999999998E-2</v>
      </c>
      <c r="AF6" s="107">
        <v>0.1696</v>
      </c>
      <c r="AG6" s="107">
        <v>0.58740000000000003</v>
      </c>
    </row>
    <row r="7" spans="2:33" ht="18" x14ac:dyDescent="0.2">
      <c r="B7" s="106" t="s">
        <v>860</v>
      </c>
      <c r="C7" s="106" t="s">
        <v>44</v>
      </c>
      <c r="D7" s="106">
        <v>0.34</v>
      </c>
      <c r="E7" s="106">
        <v>0.65</v>
      </c>
      <c r="F7" s="106">
        <v>0.31</v>
      </c>
      <c r="G7" s="106">
        <v>0.51</v>
      </c>
      <c r="H7" s="106">
        <v>1</v>
      </c>
      <c r="I7" s="106">
        <v>0.54</v>
      </c>
      <c r="J7" s="106">
        <v>0.56000000000000005</v>
      </c>
      <c r="K7" s="106">
        <v>0.2</v>
      </c>
      <c r="L7" s="106">
        <v>0.19</v>
      </c>
      <c r="M7" s="106">
        <v>0.21</v>
      </c>
      <c r="N7" s="106">
        <v>0.5</v>
      </c>
      <c r="O7" s="106">
        <v>0.13</v>
      </c>
      <c r="P7" s="106">
        <v>0.38</v>
      </c>
      <c r="Q7" s="106">
        <v>0.09</v>
      </c>
      <c r="R7" s="106">
        <v>0.26</v>
      </c>
      <c r="S7" s="106">
        <v>0.46</v>
      </c>
      <c r="T7" s="106">
        <v>0.21</v>
      </c>
      <c r="U7" s="106">
        <v>0.25</v>
      </c>
      <c r="V7" s="106">
        <v>0.23</v>
      </c>
      <c r="W7" s="106">
        <v>0.23</v>
      </c>
      <c r="X7" s="106">
        <v>0.22</v>
      </c>
      <c r="Y7" s="106">
        <v>0.27</v>
      </c>
      <c r="Z7" s="106">
        <v>0.39</v>
      </c>
      <c r="AA7" s="106">
        <v>0.17</v>
      </c>
      <c r="AB7" s="106">
        <v>0.06</v>
      </c>
      <c r="AC7" s="106">
        <v>0.35</v>
      </c>
      <c r="AD7" s="107">
        <v>0.55720000000000003</v>
      </c>
      <c r="AE7" s="107">
        <v>3.2199999999999999E-2</v>
      </c>
      <c r="AF7" s="107">
        <v>0.1333</v>
      </c>
      <c r="AG7" s="107">
        <v>0.46160000000000001</v>
      </c>
    </row>
    <row r="8" spans="2:33" ht="18" x14ac:dyDescent="0.2">
      <c r="B8" s="106" t="s">
        <v>861</v>
      </c>
      <c r="C8" s="106" t="s">
        <v>75</v>
      </c>
      <c r="D8" s="106">
        <v>0.6</v>
      </c>
      <c r="E8" s="106">
        <v>0.66</v>
      </c>
      <c r="F8" s="106">
        <v>0.5</v>
      </c>
      <c r="G8" s="106">
        <v>0.55000000000000004</v>
      </c>
      <c r="H8" s="106">
        <v>0.54</v>
      </c>
      <c r="I8" s="106">
        <v>1</v>
      </c>
      <c r="J8" s="106">
        <v>0.46</v>
      </c>
      <c r="K8" s="106">
        <v>0.41</v>
      </c>
      <c r="L8" s="106">
        <v>0.45</v>
      </c>
      <c r="M8" s="106">
        <v>0.19</v>
      </c>
      <c r="N8" s="106">
        <v>0.69</v>
      </c>
      <c r="O8" s="106">
        <v>0.37</v>
      </c>
      <c r="P8" s="106">
        <v>0.63</v>
      </c>
      <c r="Q8" s="106">
        <v>0.45</v>
      </c>
      <c r="R8" s="106">
        <v>0.34</v>
      </c>
      <c r="S8" s="106">
        <v>0.51</v>
      </c>
      <c r="T8" s="106">
        <v>0.35</v>
      </c>
      <c r="U8" s="106">
        <v>0.49</v>
      </c>
      <c r="V8" s="106">
        <v>0.48</v>
      </c>
      <c r="W8" s="106">
        <v>0.51</v>
      </c>
      <c r="X8" s="106">
        <v>0.41</v>
      </c>
      <c r="Y8" s="106">
        <v>0.49</v>
      </c>
      <c r="Z8" s="106">
        <v>0.37</v>
      </c>
      <c r="AA8" s="106">
        <v>0.54</v>
      </c>
      <c r="AB8" s="106">
        <v>0.22</v>
      </c>
      <c r="AC8" s="106">
        <v>0.54</v>
      </c>
      <c r="AD8" s="107">
        <v>0.41</v>
      </c>
      <c r="AE8" s="107">
        <v>1.9599999999999999E-2</v>
      </c>
      <c r="AF8" s="107">
        <v>5.8999999999999997E-2</v>
      </c>
      <c r="AG8" s="107">
        <v>0.20449999999999999</v>
      </c>
    </row>
    <row r="9" spans="2:33" ht="18" x14ac:dyDescent="0.2"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107"/>
      <c r="AF9" s="107"/>
      <c r="AG9" s="107"/>
    </row>
    <row r="10" spans="2:33" ht="18" x14ac:dyDescent="0.2">
      <c r="B10" s="106" t="s">
        <v>862</v>
      </c>
      <c r="C10" s="106" t="s">
        <v>46</v>
      </c>
      <c r="D10" s="106">
        <v>0.5</v>
      </c>
      <c r="E10" s="106">
        <v>0.49</v>
      </c>
      <c r="F10" s="106">
        <v>0.34</v>
      </c>
      <c r="G10" s="106">
        <v>0.45</v>
      </c>
      <c r="H10" s="106">
        <v>0.56000000000000005</v>
      </c>
      <c r="I10" s="106">
        <v>0.46</v>
      </c>
      <c r="J10" s="106">
        <v>1</v>
      </c>
      <c r="K10" s="106">
        <v>0.26</v>
      </c>
      <c r="L10" s="106">
        <v>0.13</v>
      </c>
      <c r="M10" s="106">
        <v>0.53</v>
      </c>
      <c r="N10" s="106">
        <v>0.7</v>
      </c>
      <c r="O10" s="106">
        <v>0.3</v>
      </c>
      <c r="P10" s="106">
        <v>0.4</v>
      </c>
      <c r="Q10" s="106">
        <v>0.23</v>
      </c>
      <c r="R10" s="106">
        <v>0.39</v>
      </c>
      <c r="S10" s="106">
        <v>0.52</v>
      </c>
      <c r="T10" s="106">
        <v>0.2</v>
      </c>
      <c r="U10" s="106">
        <v>0.2</v>
      </c>
      <c r="V10" s="106">
        <v>0.31</v>
      </c>
      <c r="W10" s="106">
        <v>0.3</v>
      </c>
      <c r="X10" s="106">
        <v>0.25</v>
      </c>
      <c r="Y10" s="106">
        <v>0.28000000000000003</v>
      </c>
      <c r="Z10" s="106">
        <v>0.41</v>
      </c>
      <c r="AA10" s="106">
        <v>0.31</v>
      </c>
      <c r="AB10" s="106">
        <v>0.27</v>
      </c>
      <c r="AC10" s="106">
        <v>0.28000000000000003</v>
      </c>
      <c r="AD10" s="107">
        <v>0.60560000000000003</v>
      </c>
      <c r="AE10" s="107">
        <v>3.5499999999999997E-2</v>
      </c>
      <c r="AF10" s="107">
        <v>0.15240000000000001</v>
      </c>
      <c r="AG10" s="107">
        <v>0.52790000000000004</v>
      </c>
    </row>
    <row r="11" spans="2:33" ht="18" x14ac:dyDescent="0.2">
      <c r="B11" s="106" t="s">
        <v>863</v>
      </c>
      <c r="C11" s="106" t="s">
        <v>667</v>
      </c>
      <c r="D11" s="106">
        <v>0.28000000000000003</v>
      </c>
      <c r="E11" s="106">
        <v>0.37</v>
      </c>
      <c r="F11" s="106">
        <v>0.93</v>
      </c>
      <c r="G11" s="106">
        <v>0.5</v>
      </c>
      <c r="H11" s="106">
        <v>0.2</v>
      </c>
      <c r="I11" s="106">
        <v>0.41</v>
      </c>
      <c r="J11" s="106">
        <v>0.26</v>
      </c>
      <c r="K11" s="106">
        <v>1</v>
      </c>
      <c r="L11" s="106">
        <v>0.74</v>
      </c>
      <c r="M11" s="106">
        <v>0.21</v>
      </c>
      <c r="N11" s="106">
        <v>0.26</v>
      </c>
      <c r="O11" s="106">
        <v>0.35</v>
      </c>
      <c r="P11" s="106">
        <v>0.59</v>
      </c>
      <c r="Q11" s="106">
        <v>0.75</v>
      </c>
      <c r="R11" s="106">
        <v>0.27</v>
      </c>
      <c r="S11" s="106">
        <v>0.51</v>
      </c>
      <c r="T11" s="106">
        <v>0.72</v>
      </c>
      <c r="U11" s="106">
        <v>0.76</v>
      </c>
      <c r="V11" s="106">
        <v>0.71</v>
      </c>
      <c r="W11" s="106">
        <v>0.51</v>
      </c>
      <c r="X11" s="106">
        <v>0.71</v>
      </c>
      <c r="Y11" s="106">
        <v>0.84</v>
      </c>
      <c r="Z11" s="106">
        <v>0.01</v>
      </c>
      <c r="AA11" s="106">
        <v>0.5</v>
      </c>
      <c r="AB11" s="106">
        <v>0.1</v>
      </c>
      <c r="AC11" s="106">
        <v>0.28999999999999998</v>
      </c>
      <c r="AD11" s="107">
        <v>0.1439</v>
      </c>
      <c r="AE11" s="107">
        <v>2.1899999999999999E-2</v>
      </c>
      <c r="AF11" s="107">
        <v>7.8799999999999995E-2</v>
      </c>
      <c r="AG11" s="107">
        <v>0.27300000000000002</v>
      </c>
    </row>
    <row r="12" spans="2:33" ht="18" x14ac:dyDescent="0.2">
      <c r="B12" s="106" t="s">
        <v>864</v>
      </c>
      <c r="C12" s="106" t="s">
        <v>704</v>
      </c>
      <c r="D12" s="106">
        <v>0.48</v>
      </c>
      <c r="E12" s="106">
        <v>0.41</v>
      </c>
      <c r="F12" s="106">
        <v>0.71</v>
      </c>
      <c r="G12" s="106">
        <v>0.57999999999999996</v>
      </c>
      <c r="H12" s="106">
        <v>0.19</v>
      </c>
      <c r="I12" s="106">
        <v>0.45</v>
      </c>
      <c r="J12" s="106">
        <v>0.13</v>
      </c>
      <c r="K12" s="106">
        <v>0.74</v>
      </c>
      <c r="L12" s="106">
        <v>1</v>
      </c>
      <c r="M12" s="106">
        <v>0.21</v>
      </c>
      <c r="N12" s="106">
        <v>0.22</v>
      </c>
      <c r="O12" s="106">
        <v>0.33</v>
      </c>
      <c r="P12" s="106">
        <v>0.6</v>
      </c>
      <c r="Q12" s="106">
        <v>0.66</v>
      </c>
      <c r="R12" s="106">
        <v>0.28000000000000003</v>
      </c>
      <c r="S12" s="106">
        <v>0.5</v>
      </c>
      <c r="T12" s="106">
        <v>0.77</v>
      </c>
      <c r="U12" s="106">
        <v>0.78</v>
      </c>
      <c r="V12" s="106">
        <v>0.77</v>
      </c>
      <c r="W12" s="106">
        <v>0.66</v>
      </c>
      <c r="X12" s="106">
        <v>0.89</v>
      </c>
      <c r="Y12" s="106">
        <v>0.8</v>
      </c>
      <c r="Z12" s="106">
        <v>0.12</v>
      </c>
      <c r="AA12" s="106">
        <v>0.46</v>
      </c>
      <c r="AB12" s="106">
        <v>0.17</v>
      </c>
      <c r="AC12" s="106">
        <v>0.39</v>
      </c>
      <c r="AD12" s="107">
        <v>0.17100000000000001</v>
      </c>
      <c r="AE12" s="107">
        <v>2.3E-2</v>
      </c>
      <c r="AF12" s="107">
        <v>8.3099999999999993E-2</v>
      </c>
      <c r="AG12" s="107">
        <v>0.28799999999999998</v>
      </c>
    </row>
    <row r="13" spans="2:33" ht="18" x14ac:dyDescent="0.2"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7"/>
      <c r="AE13" s="107"/>
      <c r="AF13" s="107"/>
      <c r="AG13" s="107"/>
    </row>
    <row r="14" spans="2:33" ht="18" x14ac:dyDescent="0.2"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7"/>
      <c r="AE14" s="107"/>
      <c r="AF14" s="107"/>
      <c r="AG14" s="107"/>
    </row>
    <row r="15" spans="2:33" ht="18" x14ac:dyDescent="0.2">
      <c r="B15" s="106" t="s">
        <v>865</v>
      </c>
      <c r="C15" s="106" t="s">
        <v>552</v>
      </c>
      <c r="D15" s="106">
        <v>0.11</v>
      </c>
      <c r="E15" s="106">
        <v>0.32</v>
      </c>
      <c r="F15" s="106">
        <v>0.25</v>
      </c>
      <c r="G15" s="106">
        <v>0.08</v>
      </c>
      <c r="H15" s="106">
        <v>0.21</v>
      </c>
      <c r="I15" s="106">
        <v>0.19</v>
      </c>
      <c r="J15" s="106">
        <v>0.53</v>
      </c>
      <c r="K15" s="106">
        <v>0.21</v>
      </c>
      <c r="L15" s="106">
        <v>0.21</v>
      </c>
      <c r="M15" s="106">
        <v>1</v>
      </c>
      <c r="N15" s="106">
        <v>0.33</v>
      </c>
      <c r="O15" s="106">
        <v>0.31</v>
      </c>
      <c r="P15" s="106">
        <v>0.24</v>
      </c>
      <c r="Q15" s="106">
        <v>0.14000000000000001</v>
      </c>
      <c r="R15" s="106">
        <v>0.01</v>
      </c>
      <c r="S15" s="106">
        <v>0.35</v>
      </c>
      <c r="T15" s="106">
        <v>0.22</v>
      </c>
      <c r="U15" s="106">
        <v>0.21</v>
      </c>
      <c r="V15" s="106">
        <v>0.37</v>
      </c>
      <c r="W15" s="106">
        <v>0.21</v>
      </c>
      <c r="X15" s="106">
        <v>0.26</v>
      </c>
      <c r="Y15" s="106">
        <v>0.24</v>
      </c>
      <c r="Z15" s="106">
        <v>0.09</v>
      </c>
      <c r="AA15" s="106">
        <v>0.51</v>
      </c>
      <c r="AB15" s="106">
        <v>0.38</v>
      </c>
      <c r="AC15" s="106">
        <v>0.19</v>
      </c>
      <c r="AD15" s="107">
        <v>0.15509999999999999</v>
      </c>
      <c r="AE15" s="107">
        <v>1.7399999999999999E-2</v>
      </c>
      <c r="AF15" s="107">
        <v>8.2600000000000007E-2</v>
      </c>
      <c r="AG15" s="107">
        <v>0.28610000000000002</v>
      </c>
    </row>
    <row r="16" spans="2:33" ht="18" x14ac:dyDescent="0.2">
      <c r="B16" s="106" t="s">
        <v>866</v>
      </c>
      <c r="C16" s="106" t="s">
        <v>81</v>
      </c>
      <c r="D16" s="106">
        <v>0.65</v>
      </c>
      <c r="E16" s="106">
        <v>0.62</v>
      </c>
      <c r="F16" s="106">
        <v>0.4</v>
      </c>
      <c r="G16" s="106">
        <v>0.56999999999999995</v>
      </c>
      <c r="H16" s="106">
        <v>0.5</v>
      </c>
      <c r="I16" s="106">
        <v>0.69</v>
      </c>
      <c r="J16" s="106">
        <v>0.7</v>
      </c>
      <c r="K16" s="106">
        <v>0.26</v>
      </c>
      <c r="L16" s="106">
        <v>0.22</v>
      </c>
      <c r="M16" s="106">
        <v>0.33</v>
      </c>
      <c r="N16" s="106">
        <v>1</v>
      </c>
      <c r="O16" s="106">
        <v>0.25</v>
      </c>
      <c r="P16" s="106">
        <v>0.53</v>
      </c>
      <c r="Q16" s="106">
        <v>0.28999999999999998</v>
      </c>
      <c r="R16" s="106">
        <v>0.36</v>
      </c>
      <c r="S16" s="106">
        <v>0.68</v>
      </c>
      <c r="T16" s="106">
        <v>0.26</v>
      </c>
      <c r="U16" s="106">
        <v>0.33</v>
      </c>
      <c r="V16" s="106">
        <v>0.35</v>
      </c>
      <c r="W16" s="106">
        <v>0.39</v>
      </c>
      <c r="X16" s="106">
        <v>0.35</v>
      </c>
      <c r="Y16" s="106">
        <v>0.3</v>
      </c>
      <c r="Z16" s="106">
        <v>0.45</v>
      </c>
      <c r="AA16" s="106">
        <v>0.43</v>
      </c>
      <c r="AB16" s="106">
        <v>0.11</v>
      </c>
      <c r="AC16" s="106">
        <v>0.42</v>
      </c>
      <c r="AD16" s="107">
        <v>0.16980000000000001</v>
      </c>
      <c r="AE16" s="107">
        <v>2.0299999999999999E-2</v>
      </c>
      <c r="AF16" s="107">
        <v>8.5400000000000004E-2</v>
      </c>
      <c r="AG16" s="107">
        <v>0.29599999999999999</v>
      </c>
    </row>
    <row r="17" spans="2:33" ht="18" x14ac:dyDescent="0.2">
      <c r="B17" s="106" t="s">
        <v>867</v>
      </c>
      <c r="C17" s="106" t="s">
        <v>581</v>
      </c>
      <c r="D17" s="106">
        <v>0.28000000000000003</v>
      </c>
      <c r="E17" s="106">
        <v>0.3</v>
      </c>
      <c r="F17" s="106">
        <v>0.35</v>
      </c>
      <c r="G17" s="106">
        <v>0.15</v>
      </c>
      <c r="H17" s="106">
        <v>0.13</v>
      </c>
      <c r="I17" s="106">
        <v>0.37</v>
      </c>
      <c r="J17" s="106">
        <v>0.3</v>
      </c>
      <c r="K17" s="106">
        <v>0.35</v>
      </c>
      <c r="L17" s="106">
        <v>0.33</v>
      </c>
      <c r="M17" s="106">
        <v>0.31</v>
      </c>
      <c r="N17" s="106">
        <v>0.25</v>
      </c>
      <c r="O17" s="106">
        <v>1</v>
      </c>
      <c r="P17" s="106">
        <v>0.38</v>
      </c>
      <c r="Q17" s="106">
        <v>0.28999999999999998</v>
      </c>
      <c r="R17" s="106">
        <v>0.21</v>
      </c>
      <c r="S17" s="106">
        <v>0.3</v>
      </c>
      <c r="T17" s="106">
        <v>0.31</v>
      </c>
      <c r="U17" s="106">
        <v>0.28999999999999998</v>
      </c>
      <c r="V17" s="106">
        <v>0.38</v>
      </c>
      <c r="W17" s="106">
        <v>0.51</v>
      </c>
      <c r="X17" s="106">
        <v>0.28999999999999998</v>
      </c>
      <c r="Y17" s="106">
        <v>0.46</v>
      </c>
      <c r="Z17" s="106">
        <v>-0.24</v>
      </c>
      <c r="AA17" s="106">
        <v>0.54</v>
      </c>
      <c r="AB17" s="106">
        <v>0.18</v>
      </c>
      <c r="AC17" s="106">
        <v>0.23</v>
      </c>
      <c r="AD17" s="107">
        <v>3.3500000000000002E-2</v>
      </c>
      <c r="AE17" s="107">
        <v>1.6199999999999999E-2</v>
      </c>
      <c r="AF17" s="107">
        <v>6.6900000000000001E-2</v>
      </c>
      <c r="AG17" s="107">
        <v>0.23180000000000001</v>
      </c>
    </row>
    <row r="18" spans="2:33" ht="18" x14ac:dyDescent="0.2">
      <c r="B18" s="106" t="s">
        <v>868</v>
      </c>
      <c r="C18" s="106" t="s">
        <v>133</v>
      </c>
      <c r="D18" s="106">
        <v>0.44</v>
      </c>
      <c r="E18" s="106">
        <v>0.5</v>
      </c>
      <c r="F18" s="106">
        <v>0.63</v>
      </c>
      <c r="G18" s="106">
        <v>0.57999999999999996</v>
      </c>
      <c r="H18" s="106">
        <v>0.38</v>
      </c>
      <c r="I18" s="106">
        <v>0.63</v>
      </c>
      <c r="J18" s="106">
        <v>0.4</v>
      </c>
      <c r="K18" s="106">
        <v>0.59</v>
      </c>
      <c r="L18" s="106">
        <v>0.6</v>
      </c>
      <c r="M18" s="106">
        <v>0.24</v>
      </c>
      <c r="N18" s="106">
        <v>0.53</v>
      </c>
      <c r="O18" s="106">
        <v>0.38</v>
      </c>
      <c r="P18" s="106">
        <v>1</v>
      </c>
      <c r="Q18" s="106">
        <v>0.49</v>
      </c>
      <c r="R18" s="106">
        <v>0.31</v>
      </c>
      <c r="S18" s="106">
        <v>0.61</v>
      </c>
      <c r="T18" s="106">
        <v>0.48</v>
      </c>
      <c r="U18" s="106">
        <v>0.54</v>
      </c>
      <c r="V18" s="106">
        <v>0.56000000000000005</v>
      </c>
      <c r="W18" s="106">
        <v>0.53</v>
      </c>
      <c r="X18" s="106">
        <v>0.71</v>
      </c>
      <c r="Y18" s="106">
        <v>0.61</v>
      </c>
      <c r="Z18" s="106">
        <v>0.3</v>
      </c>
      <c r="AA18" s="106">
        <v>0.37</v>
      </c>
      <c r="AB18" s="106">
        <v>0.27</v>
      </c>
      <c r="AC18" s="106">
        <v>0.38</v>
      </c>
      <c r="AD18" s="107">
        <v>0.30919999999999997</v>
      </c>
      <c r="AE18" s="107">
        <v>1.9E-2</v>
      </c>
      <c r="AF18" s="107">
        <v>7.0499999999999993E-2</v>
      </c>
      <c r="AG18" s="107">
        <v>0.24440000000000001</v>
      </c>
    </row>
    <row r="19" spans="2:33" ht="18" x14ac:dyDescent="0.2"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7"/>
      <c r="AE19" s="107"/>
      <c r="AF19" s="107"/>
      <c r="AG19" s="107"/>
    </row>
    <row r="20" spans="2:33" ht="18" x14ac:dyDescent="0.2">
      <c r="B20" s="106" t="s">
        <v>869</v>
      </c>
      <c r="C20" s="106" t="s">
        <v>80</v>
      </c>
      <c r="D20" s="106">
        <v>0.38</v>
      </c>
      <c r="E20" s="106">
        <v>0.43</v>
      </c>
      <c r="F20" s="106">
        <v>0.68</v>
      </c>
      <c r="G20" s="106">
        <v>0.47</v>
      </c>
      <c r="H20" s="106">
        <v>0.09</v>
      </c>
      <c r="I20" s="106">
        <v>0.45</v>
      </c>
      <c r="J20" s="106">
        <v>0.23</v>
      </c>
      <c r="K20" s="106">
        <v>0.75</v>
      </c>
      <c r="L20" s="106">
        <v>0.66</v>
      </c>
      <c r="M20" s="106">
        <v>0.14000000000000001</v>
      </c>
      <c r="N20" s="106">
        <v>0.28999999999999998</v>
      </c>
      <c r="O20" s="106">
        <v>0.28999999999999998</v>
      </c>
      <c r="P20" s="106">
        <v>0.49</v>
      </c>
      <c r="Q20" s="106">
        <v>1</v>
      </c>
      <c r="R20" s="106">
        <v>0.24</v>
      </c>
      <c r="S20" s="106">
        <v>0.52</v>
      </c>
      <c r="T20" s="106">
        <v>0.52</v>
      </c>
      <c r="U20" s="106">
        <v>0.56000000000000005</v>
      </c>
      <c r="V20" s="106">
        <v>0.53</v>
      </c>
      <c r="W20" s="106">
        <v>0.69</v>
      </c>
      <c r="X20" s="106">
        <v>0.54</v>
      </c>
      <c r="Y20" s="106">
        <v>0.67</v>
      </c>
      <c r="Z20" s="106">
        <v>0.28999999999999998</v>
      </c>
      <c r="AA20" s="106">
        <v>0.53</v>
      </c>
      <c r="AB20" s="106">
        <v>0.1</v>
      </c>
      <c r="AC20" s="106">
        <v>0.28999999999999998</v>
      </c>
      <c r="AD20" s="107">
        <v>9.7100000000000006E-2</v>
      </c>
      <c r="AE20" s="107">
        <v>2.1299999999999999E-2</v>
      </c>
      <c r="AF20" s="107">
        <v>9.5500000000000002E-2</v>
      </c>
      <c r="AG20" s="107">
        <v>0.33069999999999999</v>
      </c>
    </row>
    <row r="21" spans="2:33" ht="18" x14ac:dyDescent="0.2">
      <c r="B21" s="106" t="s">
        <v>870</v>
      </c>
      <c r="C21" s="106" t="s">
        <v>103</v>
      </c>
      <c r="D21" s="106">
        <v>0.39</v>
      </c>
      <c r="E21" s="106">
        <v>0.36</v>
      </c>
      <c r="F21" s="106">
        <v>0.3</v>
      </c>
      <c r="G21" s="106">
        <v>0.57999999999999996</v>
      </c>
      <c r="H21" s="106">
        <v>0.26</v>
      </c>
      <c r="I21" s="106">
        <v>0.34</v>
      </c>
      <c r="J21" s="106">
        <v>0.39</v>
      </c>
      <c r="K21" s="106">
        <v>0.27</v>
      </c>
      <c r="L21" s="106">
        <v>0.28000000000000003</v>
      </c>
      <c r="M21" s="106">
        <v>0.01</v>
      </c>
      <c r="N21" s="106">
        <v>0.36</v>
      </c>
      <c r="O21" s="106">
        <v>0.21</v>
      </c>
      <c r="P21" s="106">
        <v>0.31</v>
      </c>
      <c r="Q21" s="106">
        <v>0.24</v>
      </c>
      <c r="R21" s="106">
        <v>1</v>
      </c>
      <c r="S21" s="106">
        <v>0.27</v>
      </c>
      <c r="T21" s="106">
        <v>0.22</v>
      </c>
      <c r="U21" s="106">
        <v>0.2</v>
      </c>
      <c r="V21" s="106">
        <v>0.22</v>
      </c>
      <c r="W21" s="106">
        <v>0.18</v>
      </c>
      <c r="X21" s="106">
        <v>0.32</v>
      </c>
      <c r="Y21" s="106">
        <v>0.22</v>
      </c>
      <c r="Z21" s="106">
        <v>0.17</v>
      </c>
      <c r="AA21" s="106">
        <v>0.11</v>
      </c>
      <c r="AB21" s="106">
        <v>0</v>
      </c>
      <c r="AC21" s="106">
        <v>0.48</v>
      </c>
      <c r="AD21" s="107">
        <v>0.5927</v>
      </c>
      <c r="AE21" s="107">
        <v>5.8200000000000002E-2</v>
      </c>
      <c r="AF21" s="107">
        <v>0.33689999999999998</v>
      </c>
      <c r="AG21" s="107">
        <v>1.1671</v>
      </c>
    </row>
    <row r="22" spans="2:33" ht="18" x14ac:dyDescent="0.2">
      <c r="B22" s="106" t="s">
        <v>145</v>
      </c>
      <c r="C22" s="106" t="s">
        <v>84</v>
      </c>
      <c r="D22" s="106">
        <v>0.48</v>
      </c>
      <c r="E22" s="106">
        <v>0.64</v>
      </c>
      <c r="F22" s="106">
        <v>0.61</v>
      </c>
      <c r="G22" s="106">
        <v>0.56999999999999995</v>
      </c>
      <c r="H22" s="106">
        <v>0.46</v>
      </c>
      <c r="I22" s="106">
        <v>0.51</v>
      </c>
      <c r="J22" s="106">
        <v>0.52</v>
      </c>
      <c r="K22" s="106">
        <v>0.51</v>
      </c>
      <c r="L22" s="106">
        <v>0.5</v>
      </c>
      <c r="M22" s="106">
        <v>0.35</v>
      </c>
      <c r="N22" s="106">
        <v>0.68</v>
      </c>
      <c r="O22" s="106">
        <v>0.3</v>
      </c>
      <c r="P22" s="106">
        <v>0.61</v>
      </c>
      <c r="Q22" s="106">
        <v>0.52</v>
      </c>
      <c r="R22" s="106">
        <v>0.27</v>
      </c>
      <c r="S22" s="106">
        <v>1</v>
      </c>
      <c r="T22" s="106">
        <v>0.36</v>
      </c>
      <c r="U22" s="106">
        <v>0.4</v>
      </c>
      <c r="V22" s="106">
        <v>0.42</v>
      </c>
      <c r="W22" s="106">
        <v>0.53</v>
      </c>
      <c r="X22" s="106">
        <v>0.6</v>
      </c>
      <c r="Y22" s="106">
        <v>0.55000000000000004</v>
      </c>
      <c r="Z22" s="106">
        <v>0.26</v>
      </c>
      <c r="AA22" s="106">
        <v>0.48</v>
      </c>
      <c r="AB22" s="106">
        <v>0.14000000000000001</v>
      </c>
      <c r="AC22" s="106">
        <v>0.28000000000000003</v>
      </c>
      <c r="AD22" s="107">
        <v>0.24629999999999999</v>
      </c>
      <c r="AE22" s="107">
        <v>2.2599999999999999E-2</v>
      </c>
      <c r="AF22" s="107">
        <v>9.1200000000000003E-2</v>
      </c>
      <c r="AG22" s="107">
        <v>0.316</v>
      </c>
    </row>
    <row r="23" spans="2:33" ht="18" x14ac:dyDescent="0.2">
      <c r="B23" s="106" t="s">
        <v>871</v>
      </c>
      <c r="C23" s="106" t="s">
        <v>601</v>
      </c>
      <c r="D23" s="106">
        <v>0.42</v>
      </c>
      <c r="E23" s="106">
        <v>0.28000000000000003</v>
      </c>
      <c r="F23" s="106">
        <v>0.75</v>
      </c>
      <c r="G23" s="106">
        <v>0.45</v>
      </c>
      <c r="H23" s="106">
        <v>0.21</v>
      </c>
      <c r="I23" s="106">
        <v>0.35</v>
      </c>
      <c r="J23" s="106">
        <v>0.2</v>
      </c>
      <c r="K23" s="106">
        <v>0.72</v>
      </c>
      <c r="L23" s="106">
        <v>0.77</v>
      </c>
      <c r="M23" s="106">
        <v>0.22</v>
      </c>
      <c r="N23" s="106">
        <v>0.26</v>
      </c>
      <c r="O23" s="106">
        <v>0.31</v>
      </c>
      <c r="P23" s="106">
        <v>0.48</v>
      </c>
      <c r="Q23" s="106">
        <v>0.52</v>
      </c>
      <c r="R23" s="106">
        <v>0.22</v>
      </c>
      <c r="S23" s="106">
        <v>0.36</v>
      </c>
      <c r="T23" s="106">
        <v>1</v>
      </c>
      <c r="U23" s="106">
        <v>0.9</v>
      </c>
      <c r="V23" s="106">
        <v>0.91</v>
      </c>
      <c r="W23" s="106">
        <v>0.52</v>
      </c>
      <c r="X23" s="106">
        <v>0.76</v>
      </c>
      <c r="Y23" s="106">
        <v>0.75</v>
      </c>
      <c r="Z23" s="106">
        <v>0.04</v>
      </c>
      <c r="AA23" s="106">
        <v>0.39</v>
      </c>
      <c r="AB23" s="106">
        <v>-0.23</v>
      </c>
      <c r="AC23" s="106">
        <v>0.32</v>
      </c>
      <c r="AD23" s="107">
        <v>9.2999999999999992E-3</v>
      </c>
      <c r="AE23" s="107">
        <v>3.0599999999999999E-2</v>
      </c>
      <c r="AF23" s="107">
        <v>0.1401</v>
      </c>
      <c r="AG23" s="107">
        <v>0.48530000000000001</v>
      </c>
    </row>
    <row r="24" spans="2:33" ht="18" x14ac:dyDescent="0.2">
      <c r="B24" s="106" t="s">
        <v>872</v>
      </c>
      <c r="C24" s="106" t="s">
        <v>595</v>
      </c>
      <c r="D24" s="106">
        <v>0.43</v>
      </c>
      <c r="E24" s="106">
        <v>0.33</v>
      </c>
      <c r="F24" s="106">
        <v>0.81</v>
      </c>
      <c r="G24" s="106">
        <v>0.45</v>
      </c>
      <c r="H24" s="106">
        <v>0.25</v>
      </c>
      <c r="I24" s="106">
        <v>0.49</v>
      </c>
      <c r="J24" s="106">
        <v>0.2</v>
      </c>
      <c r="K24" s="106">
        <v>0.76</v>
      </c>
      <c r="L24" s="106">
        <v>0.78</v>
      </c>
      <c r="M24" s="106">
        <v>0.21</v>
      </c>
      <c r="N24" s="106">
        <v>0.33</v>
      </c>
      <c r="O24" s="106">
        <v>0.28999999999999998</v>
      </c>
      <c r="P24" s="106">
        <v>0.54</v>
      </c>
      <c r="Q24" s="106">
        <v>0.56000000000000005</v>
      </c>
      <c r="R24" s="106">
        <v>0.2</v>
      </c>
      <c r="S24" s="106">
        <v>0.4</v>
      </c>
      <c r="T24" s="106">
        <v>0.9</v>
      </c>
      <c r="U24" s="106">
        <v>1</v>
      </c>
      <c r="V24" s="106">
        <v>0.91</v>
      </c>
      <c r="W24" s="106">
        <v>0.54</v>
      </c>
      <c r="X24" s="106">
        <v>0.8</v>
      </c>
      <c r="Y24" s="106">
        <v>0.73</v>
      </c>
      <c r="Z24" s="106">
        <v>0.1</v>
      </c>
      <c r="AA24" s="106">
        <v>0.5</v>
      </c>
      <c r="AB24" s="106">
        <v>-0.09</v>
      </c>
      <c r="AC24" s="106">
        <v>0.26</v>
      </c>
      <c r="AD24" s="107">
        <v>-4.07E-2</v>
      </c>
      <c r="AE24" s="107">
        <v>2.2599999999999999E-2</v>
      </c>
      <c r="AF24" s="107">
        <v>0.1019</v>
      </c>
      <c r="AG24" s="107">
        <v>0.35299999999999998</v>
      </c>
    </row>
    <row r="25" spans="2:33" ht="18" x14ac:dyDescent="0.2">
      <c r="B25" s="106" t="s">
        <v>873</v>
      </c>
      <c r="C25" s="106" t="s">
        <v>596</v>
      </c>
      <c r="D25" s="106">
        <v>0.49</v>
      </c>
      <c r="E25" s="106">
        <v>0.28999999999999998</v>
      </c>
      <c r="F25" s="106">
        <v>0.76</v>
      </c>
      <c r="G25" s="106">
        <v>0.44</v>
      </c>
      <c r="H25" s="106">
        <v>0.23</v>
      </c>
      <c r="I25" s="106">
        <v>0.48</v>
      </c>
      <c r="J25" s="106">
        <v>0.31</v>
      </c>
      <c r="K25" s="106">
        <v>0.71</v>
      </c>
      <c r="L25" s="106">
        <v>0.77</v>
      </c>
      <c r="M25" s="106">
        <v>0.37</v>
      </c>
      <c r="N25" s="106">
        <v>0.35</v>
      </c>
      <c r="O25" s="106">
        <v>0.38</v>
      </c>
      <c r="P25" s="106">
        <v>0.56000000000000005</v>
      </c>
      <c r="Q25" s="106">
        <v>0.53</v>
      </c>
      <c r="R25" s="106">
        <v>0.22</v>
      </c>
      <c r="S25" s="106">
        <v>0.42</v>
      </c>
      <c r="T25" s="106">
        <v>0.91</v>
      </c>
      <c r="U25" s="106">
        <v>0.91</v>
      </c>
      <c r="V25" s="106">
        <v>1</v>
      </c>
      <c r="W25" s="106">
        <v>0.59</v>
      </c>
      <c r="X25" s="106">
        <v>0.8</v>
      </c>
      <c r="Y25" s="106">
        <v>0.77</v>
      </c>
      <c r="Z25" s="106">
        <v>0.09</v>
      </c>
      <c r="AA25" s="106">
        <v>0.49</v>
      </c>
      <c r="AB25" s="106">
        <v>-0.09</v>
      </c>
      <c r="AC25" s="106">
        <v>0.3</v>
      </c>
      <c r="AD25" s="107">
        <v>3.5900000000000001E-2</v>
      </c>
      <c r="AE25" s="107">
        <v>2.4400000000000002E-2</v>
      </c>
      <c r="AF25" s="107">
        <v>9.6199999999999994E-2</v>
      </c>
      <c r="AG25" s="107">
        <v>0.3332</v>
      </c>
    </row>
    <row r="26" spans="2:33" ht="18" x14ac:dyDescent="0.2">
      <c r="B26" s="106" t="s">
        <v>874</v>
      </c>
      <c r="C26" s="106" t="s">
        <v>498</v>
      </c>
      <c r="D26" s="106">
        <v>0.54</v>
      </c>
      <c r="E26" s="106">
        <v>0.48</v>
      </c>
      <c r="F26" s="106">
        <v>0.51</v>
      </c>
      <c r="G26" s="106">
        <v>0.49</v>
      </c>
      <c r="H26" s="106">
        <v>0.23</v>
      </c>
      <c r="I26" s="106">
        <v>0.51</v>
      </c>
      <c r="J26" s="106">
        <v>0.3</v>
      </c>
      <c r="K26" s="106">
        <v>0.51</v>
      </c>
      <c r="L26" s="106">
        <v>0.66</v>
      </c>
      <c r="M26" s="106">
        <v>0.21</v>
      </c>
      <c r="N26" s="106">
        <v>0.39</v>
      </c>
      <c r="O26" s="106">
        <v>0.51</v>
      </c>
      <c r="P26" s="106">
        <v>0.53</v>
      </c>
      <c r="Q26" s="106">
        <v>0.69</v>
      </c>
      <c r="R26" s="106">
        <v>0.18</v>
      </c>
      <c r="S26" s="106">
        <v>0.53</v>
      </c>
      <c r="T26" s="106">
        <v>0.52</v>
      </c>
      <c r="U26" s="106">
        <v>0.54</v>
      </c>
      <c r="V26" s="106">
        <v>0.59</v>
      </c>
      <c r="W26" s="106">
        <v>1</v>
      </c>
      <c r="X26" s="106">
        <v>0.5</v>
      </c>
      <c r="Y26" s="106">
        <v>0.75</v>
      </c>
      <c r="Z26" s="106">
        <v>0.27</v>
      </c>
      <c r="AA26" s="106">
        <v>0.54</v>
      </c>
      <c r="AB26" s="106">
        <v>0.08</v>
      </c>
      <c r="AC26" s="106">
        <v>0.31</v>
      </c>
      <c r="AD26" s="107">
        <v>0.12670000000000001</v>
      </c>
      <c r="AE26" s="107">
        <v>1.9300000000000001E-2</v>
      </c>
      <c r="AF26" s="107">
        <v>7.2300000000000003E-2</v>
      </c>
      <c r="AG26" s="107">
        <v>0.25059999999999999</v>
      </c>
    </row>
    <row r="27" spans="2:33" ht="18" x14ac:dyDescent="0.2">
      <c r="B27" s="106" t="s">
        <v>875</v>
      </c>
      <c r="C27" s="106" t="s">
        <v>619</v>
      </c>
      <c r="D27" s="106">
        <v>0.49</v>
      </c>
      <c r="E27" s="106">
        <v>0.37</v>
      </c>
      <c r="F27" s="106">
        <v>0.74</v>
      </c>
      <c r="G27" s="106">
        <v>0.55000000000000004</v>
      </c>
      <c r="H27" s="106">
        <v>0.22</v>
      </c>
      <c r="I27" s="106">
        <v>0.41</v>
      </c>
      <c r="J27" s="106">
        <v>0.25</v>
      </c>
      <c r="K27" s="106">
        <v>0.71</v>
      </c>
      <c r="L27" s="106">
        <v>0.89</v>
      </c>
      <c r="M27" s="106">
        <v>0.26</v>
      </c>
      <c r="N27" s="106">
        <v>0.35</v>
      </c>
      <c r="O27" s="106">
        <v>0.28999999999999998</v>
      </c>
      <c r="P27" s="106">
        <v>0.71</v>
      </c>
      <c r="Q27" s="106">
        <v>0.54</v>
      </c>
      <c r="R27" s="106">
        <v>0.32</v>
      </c>
      <c r="S27" s="106">
        <v>0.6</v>
      </c>
      <c r="T27" s="106">
        <v>0.76</v>
      </c>
      <c r="U27" s="106">
        <v>0.8</v>
      </c>
      <c r="V27" s="106">
        <v>0.8</v>
      </c>
      <c r="W27" s="106">
        <v>0.5</v>
      </c>
      <c r="X27" s="106">
        <v>1</v>
      </c>
      <c r="Y27" s="106">
        <v>0.72</v>
      </c>
      <c r="Z27" s="106">
        <v>0.15</v>
      </c>
      <c r="AA27" s="106">
        <v>0.42</v>
      </c>
      <c r="AB27" s="106">
        <v>0.14000000000000001</v>
      </c>
      <c r="AC27" s="106">
        <v>0.28999999999999998</v>
      </c>
      <c r="AD27" s="107">
        <v>-5.8999999999999999E-3</v>
      </c>
      <c r="AE27" s="107">
        <v>2.1499999999999998E-2</v>
      </c>
      <c r="AF27" s="107">
        <v>9.7000000000000003E-2</v>
      </c>
      <c r="AG27" s="107">
        <v>0.3362</v>
      </c>
    </row>
    <row r="28" spans="2:33" ht="18" x14ac:dyDescent="0.2">
      <c r="B28" s="106" t="s">
        <v>876</v>
      </c>
      <c r="C28" s="106" t="s">
        <v>715</v>
      </c>
      <c r="D28" s="106">
        <v>0.36</v>
      </c>
      <c r="E28" s="106">
        <v>0.41</v>
      </c>
      <c r="F28" s="106">
        <v>0.82</v>
      </c>
      <c r="G28" s="106">
        <v>0.54</v>
      </c>
      <c r="H28" s="106">
        <v>0.27</v>
      </c>
      <c r="I28" s="106">
        <v>0.49</v>
      </c>
      <c r="J28" s="106">
        <v>0.28000000000000003</v>
      </c>
      <c r="K28" s="106">
        <v>0.84</v>
      </c>
      <c r="L28" s="106">
        <v>0.8</v>
      </c>
      <c r="M28" s="106">
        <v>0.24</v>
      </c>
      <c r="N28" s="106">
        <v>0.3</v>
      </c>
      <c r="O28" s="106">
        <v>0.46</v>
      </c>
      <c r="P28" s="106">
        <v>0.61</v>
      </c>
      <c r="Q28" s="106">
        <v>0.67</v>
      </c>
      <c r="R28" s="106">
        <v>0.22</v>
      </c>
      <c r="S28" s="106">
        <v>0.55000000000000004</v>
      </c>
      <c r="T28" s="106">
        <v>0.75</v>
      </c>
      <c r="U28" s="106">
        <v>0.73</v>
      </c>
      <c r="V28" s="106">
        <v>0.77</v>
      </c>
      <c r="W28" s="106">
        <v>0.75</v>
      </c>
      <c r="X28" s="106">
        <v>0.72</v>
      </c>
      <c r="Y28" s="106">
        <v>1</v>
      </c>
      <c r="Z28" s="106">
        <v>0.05</v>
      </c>
      <c r="AA28" s="106">
        <v>0.51</v>
      </c>
      <c r="AB28" s="106">
        <v>0.03</v>
      </c>
      <c r="AC28" s="106">
        <v>0.31</v>
      </c>
      <c r="AD28" s="107">
        <v>1.8200000000000001E-2</v>
      </c>
      <c r="AE28" s="107">
        <v>2.3400000000000001E-2</v>
      </c>
      <c r="AF28" s="107">
        <v>9.6199999999999994E-2</v>
      </c>
      <c r="AG28" s="107">
        <v>0.33339999999999997</v>
      </c>
    </row>
    <row r="29" spans="2:33" ht="18" x14ac:dyDescent="0.2">
      <c r="B29" s="106" t="s">
        <v>877</v>
      </c>
      <c r="C29" s="106" t="s">
        <v>517</v>
      </c>
      <c r="D29" s="106">
        <v>0.41</v>
      </c>
      <c r="E29" s="106">
        <v>0.33</v>
      </c>
      <c r="F29" s="106">
        <v>0.08</v>
      </c>
      <c r="G29" s="106">
        <v>0.42</v>
      </c>
      <c r="H29" s="106">
        <v>0.39</v>
      </c>
      <c r="I29" s="106">
        <v>0.37</v>
      </c>
      <c r="J29" s="106">
        <v>0.41</v>
      </c>
      <c r="K29" s="106">
        <v>0.01</v>
      </c>
      <c r="L29" s="106">
        <v>0.12</v>
      </c>
      <c r="M29" s="106">
        <v>0.09</v>
      </c>
      <c r="N29" s="106">
        <v>0.45</v>
      </c>
      <c r="O29" s="106">
        <v>-0.24</v>
      </c>
      <c r="P29" s="106">
        <v>0.3</v>
      </c>
      <c r="Q29" s="106">
        <v>0.28999999999999998</v>
      </c>
      <c r="R29" s="106">
        <v>0.17</v>
      </c>
      <c r="S29" s="106">
        <v>0.26</v>
      </c>
      <c r="T29" s="106">
        <v>0.04</v>
      </c>
      <c r="U29" s="106">
        <v>0.1</v>
      </c>
      <c r="V29" s="106">
        <v>0.09</v>
      </c>
      <c r="W29" s="106">
        <v>0.27</v>
      </c>
      <c r="X29" s="106">
        <v>0.15</v>
      </c>
      <c r="Y29" s="106">
        <v>0.05</v>
      </c>
      <c r="Z29" s="106">
        <v>1</v>
      </c>
      <c r="AA29" s="106">
        <v>0.17</v>
      </c>
      <c r="AB29" s="106">
        <v>0.19</v>
      </c>
      <c r="AC29" s="106">
        <v>0.17</v>
      </c>
      <c r="AD29" s="107">
        <v>0.88739999999999997</v>
      </c>
      <c r="AE29" s="107">
        <v>3.6600000000000001E-2</v>
      </c>
      <c r="AF29" s="107">
        <v>0.15509999999999999</v>
      </c>
      <c r="AG29" s="107">
        <v>0.5373</v>
      </c>
    </row>
    <row r="30" spans="2:33" ht="18" x14ac:dyDescent="0.2">
      <c r="B30" s="106" t="s">
        <v>878</v>
      </c>
      <c r="C30" s="106" t="s">
        <v>550</v>
      </c>
      <c r="D30" s="106">
        <v>0.32</v>
      </c>
      <c r="E30" s="106">
        <v>0.51</v>
      </c>
      <c r="F30" s="106">
        <v>0.51</v>
      </c>
      <c r="G30" s="106">
        <v>0.25</v>
      </c>
      <c r="H30" s="106">
        <v>0.17</v>
      </c>
      <c r="I30" s="106">
        <v>0.54</v>
      </c>
      <c r="J30" s="106">
        <v>0.31</v>
      </c>
      <c r="K30" s="106">
        <v>0.5</v>
      </c>
      <c r="L30" s="106">
        <v>0.46</v>
      </c>
      <c r="M30" s="106">
        <v>0.51</v>
      </c>
      <c r="N30" s="106">
        <v>0.43</v>
      </c>
      <c r="O30" s="106">
        <v>0.54</v>
      </c>
      <c r="P30" s="106">
        <v>0.37</v>
      </c>
      <c r="Q30" s="106">
        <v>0.53</v>
      </c>
      <c r="R30" s="106">
        <v>0.11</v>
      </c>
      <c r="S30" s="106">
        <v>0.48</v>
      </c>
      <c r="T30" s="106">
        <v>0.39</v>
      </c>
      <c r="U30" s="106">
        <v>0.5</v>
      </c>
      <c r="V30" s="106">
        <v>0.49</v>
      </c>
      <c r="W30" s="106">
        <v>0.54</v>
      </c>
      <c r="X30" s="106">
        <v>0.42</v>
      </c>
      <c r="Y30" s="106">
        <v>0.51</v>
      </c>
      <c r="Z30" s="106">
        <v>0.17</v>
      </c>
      <c r="AA30" s="106">
        <v>1</v>
      </c>
      <c r="AB30" s="106">
        <v>0.31</v>
      </c>
      <c r="AC30" s="106">
        <v>0.42</v>
      </c>
      <c r="AD30" s="107">
        <v>9.6600000000000005E-2</v>
      </c>
      <c r="AE30" s="107">
        <v>1.4E-2</v>
      </c>
      <c r="AF30" s="107">
        <v>5.5399999999999998E-2</v>
      </c>
      <c r="AG30" s="107">
        <v>0.192</v>
      </c>
    </row>
    <row r="31" spans="2:33" ht="18" x14ac:dyDescent="0.2">
      <c r="B31" s="106" t="s">
        <v>879</v>
      </c>
      <c r="C31" s="106" t="s">
        <v>635</v>
      </c>
      <c r="D31" s="106">
        <v>-0.04</v>
      </c>
      <c r="E31" s="106">
        <v>0.3</v>
      </c>
      <c r="F31" s="106">
        <v>7.0000000000000007E-2</v>
      </c>
      <c r="G31" s="106">
        <v>0.13</v>
      </c>
      <c r="H31" s="106">
        <v>0.06</v>
      </c>
      <c r="I31" s="106">
        <v>0.22</v>
      </c>
      <c r="J31" s="106">
        <v>0.27</v>
      </c>
      <c r="K31" s="106">
        <v>0.1</v>
      </c>
      <c r="L31" s="106">
        <v>0.17</v>
      </c>
      <c r="M31" s="106">
        <v>0.38</v>
      </c>
      <c r="N31" s="106">
        <v>0.11</v>
      </c>
      <c r="O31" s="106">
        <v>0.18</v>
      </c>
      <c r="P31" s="106">
        <v>0.27</v>
      </c>
      <c r="Q31" s="106">
        <v>0.1</v>
      </c>
      <c r="R31" s="106">
        <v>0</v>
      </c>
      <c r="S31" s="106">
        <v>0.14000000000000001</v>
      </c>
      <c r="T31" s="106">
        <v>-0.23</v>
      </c>
      <c r="U31" s="106">
        <v>-0.09</v>
      </c>
      <c r="V31" s="106">
        <v>-0.09</v>
      </c>
      <c r="W31" s="106">
        <v>0.08</v>
      </c>
      <c r="X31" s="106">
        <v>0.14000000000000001</v>
      </c>
      <c r="Y31" s="106">
        <v>0.03</v>
      </c>
      <c r="Z31" s="106">
        <v>0.19</v>
      </c>
      <c r="AA31" s="106">
        <v>0.31</v>
      </c>
      <c r="AB31" s="106">
        <v>1</v>
      </c>
      <c r="AC31" s="106">
        <v>0.22</v>
      </c>
      <c r="AD31" s="107">
        <v>0.3075</v>
      </c>
      <c r="AE31" s="107">
        <v>1.7500000000000002E-2</v>
      </c>
      <c r="AF31" s="107">
        <v>5.3900000000000003E-2</v>
      </c>
      <c r="AG31" s="107">
        <v>0.18679999999999999</v>
      </c>
    </row>
    <row r="32" spans="2:33" ht="18" x14ac:dyDescent="0.2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7"/>
      <c r="AE32" s="107"/>
      <c r="AF32" s="107"/>
      <c r="AG32" s="107"/>
    </row>
    <row r="33" spans="2:33" ht="18" x14ac:dyDescent="0.2">
      <c r="B33" s="106" t="s">
        <v>140</v>
      </c>
      <c r="C33" s="106" t="s">
        <v>86</v>
      </c>
      <c r="D33" s="106">
        <v>0.28000000000000003</v>
      </c>
      <c r="E33" s="106">
        <v>0.61</v>
      </c>
      <c r="F33" s="106">
        <v>0.33</v>
      </c>
      <c r="G33" s="106">
        <v>0.55000000000000004</v>
      </c>
      <c r="H33" s="106">
        <v>0.35</v>
      </c>
      <c r="I33" s="106">
        <v>0.54</v>
      </c>
      <c r="J33" s="106">
        <v>0.28000000000000003</v>
      </c>
      <c r="K33" s="106">
        <v>0.28999999999999998</v>
      </c>
      <c r="L33" s="106">
        <v>0.39</v>
      </c>
      <c r="M33" s="106">
        <v>0.19</v>
      </c>
      <c r="N33" s="106">
        <v>0.42</v>
      </c>
      <c r="O33" s="106">
        <v>0.23</v>
      </c>
      <c r="P33" s="106">
        <v>0.38</v>
      </c>
      <c r="Q33" s="106">
        <v>0.28999999999999998</v>
      </c>
      <c r="R33" s="106">
        <v>0.48</v>
      </c>
      <c r="S33" s="106">
        <v>0.28000000000000003</v>
      </c>
      <c r="T33" s="106">
        <v>0.32</v>
      </c>
      <c r="U33" s="106">
        <v>0.26</v>
      </c>
      <c r="V33" s="106">
        <v>0.3</v>
      </c>
      <c r="W33" s="106">
        <v>0.31</v>
      </c>
      <c r="X33" s="106">
        <v>0.28999999999999998</v>
      </c>
      <c r="Y33" s="106">
        <v>0.31</v>
      </c>
      <c r="Z33" s="106">
        <v>0.17</v>
      </c>
      <c r="AA33" s="106">
        <v>0.42</v>
      </c>
      <c r="AB33" s="106">
        <v>0.22</v>
      </c>
      <c r="AC33" s="106">
        <v>1</v>
      </c>
      <c r="AD33" s="107">
        <v>1.5122</v>
      </c>
      <c r="AE33" s="107">
        <v>4.24E-2</v>
      </c>
      <c r="AF33" s="107">
        <v>0.22489999999999999</v>
      </c>
      <c r="AG33" s="107">
        <v>0.77900000000000003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B115-707E-D74F-9A5C-C3E11A75017C}">
  <dimension ref="A2:O84"/>
  <sheetViews>
    <sheetView topLeftCell="J3" workbookViewId="0">
      <selection activeCell="B59" sqref="B59:B84"/>
    </sheetView>
  </sheetViews>
  <sheetFormatPr baseColWidth="10" defaultRowHeight="16" x14ac:dyDescent="0.2"/>
  <cols>
    <col min="1" max="1" width="15" customWidth="1"/>
    <col min="2" max="2" width="11" customWidth="1"/>
    <col min="3" max="3" width="10.1640625" customWidth="1"/>
    <col min="4" max="4" width="10" customWidth="1"/>
  </cols>
  <sheetData>
    <row r="2" spans="1:15" x14ac:dyDescent="0.2">
      <c r="A2" s="7" t="s">
        <v>30</v>
      </c>
      <c r="I2" s="6" t="s">
        <v>72</v>
      </c>
      <c r="J2" s="34" t="s">
        <v>73</v>
      </c>
      <c r="K2" s="34" t="s">
        <v>74</v>
      </c>
      <c r="L2" s="6" t="s">
        <v>75</v>
      </c>
      <c r="M2" s="34" t="s">
        <v>76</v>
      </c>
      <c r="N2" s="6" t="s">
        <v>77</v>
      </c>
      <c r="O2" s="6" t="s">
        <v>78</v>
      </c>
    </row>
    <row r="3" spans="1:15" x14ac:dyDescent="0.2">
      <c r="A3" s="7" t="s">
        <v>31</v>
      </c>
      <c r="H3" s="7" t="s">
        <v>37</v>
      </c>
      <c r="I3" s="2">
        <v>0.32969999999999999</v>
      </c>
      <c r="J3" s="2">
        <v>0.59789999999999999</v>
      </c>
      <c r="K3" s="2">
        <v>0.71</v>
      </c>
      <c r="L3" s="2">
        <v>0.34229999999999999</v>
      </c>
      <c r="M3" s="2">
        <v>0.54630000000000001</v>
      </c>
      <c r="N3" s="2">
        <v>0.48799999999999999</v>
      </c>
      <c r="O3" s="2">
        <v>0.32219999999999999</v>
      </c>
    </row>
    <row r="4" spans="1:15" x14ac:dyDescent="0.2">
      <c r="A4" s="7" t="s">
        <v>32</v>
      </c>
    </row>
    <row r="5" spans="1:15" x14ac:dyDescent="0.2">
      <c r="A5" s="7" t="s">
        <v>33</v>
      </c>
    </row>
    <row r="6" spans="1:15" x14ac:dyDescent="0.2">
      <c r="A6" s="7" t="s">
        <v>34</v>
      </c>
    </row>
    <row r="7" spans="1:15" x14ac:dyDescent="0.2">
      <c r="A7" s="7" t="s">
        <v>35</v>
      </c>
      <c r="J7" t="s">
        <v>79</v>
      </c>
      <c r="L7" t="s">
        <v>85</v>
      </c>
    </row>
    <row r="8" spans="1:15" x14ac:dyDescent="0.2">
      <c r="A8" s="7" t="s">
        <v>36</v>
      </c>
      <c r="J8" t="s">
        <v>80</v>
      </c>
      <c r="L8" s="29" t="s">
        <v>86</v>
      </c>
    </row>
    <row r="9" spans="1:15" x14ac:dyDescent="0.2">
      <c r="A9" s="7" t="s">
        <v>37</v>
      </c>
      <c r="J9" t="s">
        <v>81</v>
      </c>
      <c r="L9" t="s">
        <v>87</v>
      </c>
    </row>
    <row r="10" spans="1:15" x14ac:dyDescent="0.2">
      <c r="A10" s="7" t="s">
        <v>38</v>
      </c>
      <c r="J10" t="s">
        <v>44</v>
      </c>
      <c r="L10" s="29" t="s">
        <v>88</v>
      </c>
    </row>
    <row r="11" spans="1:15" x14ac:dyDescent="0.2">
      <c r="A11" s="7" t="s">
        <v>39</v>
      </c>
      <c r="J11" t="s">
        <v>78</v>
      </c>
      <c r="L11" t="s">
        <v>89</v>
      </c>
    </row>
    <row r="12" spans="1:15" x14ac:dyDescent="0.2">
      <c r="J12" t="s">
        <v>82</v>
      </c>
      <c r="L12" s="29" t="s">
        <v>90</v>
      </c>
    </row>
    <row r="13" spans="1:15" x14ac:dyDescent="0.2">
      <c r="A13" s="73" t="s">
        <v>243</v>
      </c>
      <c r="J13" t="s">
        <v>75</v>
      </c>
      <c r="L13" t="s">
        <v>91</v>
      </c>
    </row>
    <row r="14" spans="1:15" x14ac:dyDescent="0.2">
      <c r="A14" s="74"/>
      <c r="J14" t="s">
        <v>83</v>
      </c>
      <c r="L14" t="s">
        <v>92</v>
      </c>
    </row>
    <row r="15" spans="1:15" x14ac:dyDescent="0.2">
      <c r="A15" s="73" t="s">
        <v>244</v>
      </c>
      <c r="J15" t="s">
        <v>84</v>
      </c>
      <c r="L15" t="s">
        <v>93</v>
      </c>
    </row>
    <row r="16" spans="1:15" x14ac:dyDescent="0.2">
      <c r="L16" t="s">
        <v>94</v>
      </c>
    </row>
    <row r="17" spans="1:12" x14ac:dyDescent="0.2">
      <c r="L17" t="s">
        <v>95</v>
      </c>
    </row>
    <row r="18" spans="1:12" x14ac:dyDescent="0.2">
      <c r="B18" s="37" t="s">
        <v>4</v>
      </c>
      <c r="C18" t="s">
        <v>1</v>
      </c>
      <c r="D18" t="s">
        <v>38</v>
      </c>
      <c r="E18" t="s">
        <v>128</v>
      </c>
      <c r="F18" t="s">
        <v>127</v>
      </c>
      <c r="G18" t="s">
        <v>61</v>
      </c>
      <c r="H18" t="s">
        <v>60</v>
      </c>
      <c r="L18" s="29" t="s">
        <v>40</v>
      </c>
    </row>
    <row r="19" spans="1:12" x14ac:dyDescent="0.2">
      <c r="A19" s="37">
        <v>44774</v>
      </c>
      <c r="B19" s="6" t="s">
        <v>42</v>
      </c>
      <c r="C19" s="11">
        <v>0.85399999999999998</v>
      </c>
      <c r="D19" s="12">
        <v>0.98</v>
      </c>
      <c r="E19" s="13">
        <v>0.9768</v>
      </c>
      <c r="F19" s="11"/>
      <c r="G19" s="11"/>
      <c r="H19" s="11"/>
      <c r="L19" t="s">
        <v>96</v>
      </c>
    </row>
    <row r="20" spans="1:12" x14ac:dyDescent="0.2">
      <c r="B20" s="34" t="s">
        <v>28</v>
      </c>
      <c r="C20" s="11">
        <v>0.67210000000000003</v>
      </c>
      <c r="D20" s="12">
        <v>0.9</v>
      </c>
      <c r="E20" s="9">
        <v>1.5046999999999999</v>
      </c>
      <c r="L20" t="s">
        <v>97</v>
      </c>
    </row>
    <row r="21" spans="1:12" x14ac:dyDescent="0.2">
      <c r="B21" s="6" t="s">
        <v>40</v>
      </c>
      <c r="C21" s="11">
        <v>0.49270000000000003</v>
      </c>
      <c r="D21" s="12">
        <v>0.77</v>
      </c>
      <c r="E21" s="13">
        <v>0.65700000000000003</v>
      </c>
      <c r="L21" t="s">
        <v>98</v>
      </c>
    </row>
    <row r="22" spans="1:12" x14ac:dyDescent="0.2">
      <c r="B22" s="6" t="s">
        <v>44</v>
      </c>
      <c r="C22" s="11">
        <v>0.47260000000000002</v>
      </c>
      <c r="D22" s="12">
        <v>0.63</v>
      </c>
      <c r="E22" s="9">
        <v>0.56459999999999999</v>
      </c>
      <c r="L22" t="s">
        <v>99</v>
      </c>
    </row>
    <row r="23" spans="1:12" x14ac:dyDescent="0.2">
      <c r="B23" s="6" t="s">
        <v>46</v>
      </c>
      <c r="C23" s="11">
        <v>0.46600000000000003</v>
      </c>
      <c r="D23" s="12">
        <v>0.4</v>
      </c>
      <c r="E23" s="9">
        <v>0.52810000000000001</v>
      </c>
      <c r="L23" t="s">
        <v>76</v>
      </c>
    </row>
    <row r="24" spans="1:12" x14ac:dyDescent="0.2">
      <c r="L24" t="s">
        <v>100</v>
      </c>
    </row>
    <row r="25" spans="1:12" x14ac:dyDescent="0.2">
      <c r="L25" t="s">
        <v>77</v>
      </c>
    </row>
    <row r="26" spans="1:12" x14ac:dyDescent="0.2">
      <c r="L26" t="s">
        <v>101</v>
      </c>
    </row>
    <row r="27" spans="1:12" x14ac:dyDescent="0.2">
      <c r="L27" t="s">
        <v>102</v>
      </c>
    </row>
    <row r="28" spans="1:12" x14ac:dyDescent="0.2">
      <c r="L28" t="s">
        <v>103</v>
      </c>
    </row>
    <row r="29" spans="1:12" x14ac:dyDescent="0.2">
      <c r="B29" t="s">
        <v>104</v>
      </c>
      <c r="L29" t="s">
        <v>104</v>
      </c>
    </row>
    <row r="30" spans="1:12" x14ac:dyDescent="0.2">
      <c r="B30" t="s">
        <v>98</v>
      </c>
      <c r="L30" t="s">
        <v>74</v>
      </c>
    </row>
    <row r="31" spans="1:12" x14ac:dyDescent="0.2">
      <c r="B31" t="s">
        <v>129</v>
      </c>
      <c r="L31" t="s">
        <v>105</v>
      </c>
    </row>
    <row r="32" spans="1:12" x14ac:dyDescent="0.2">
      <c r="B32" s="6" t="s">
        <v>46</v>
      </c>
      <c r="L32" t="s">
        <v>106</v>
      </c>
    </row>
    <row r="33" spans="2:12" x14ac:dyDescent="0.2">
      <c r="B33" t="s">
        <v>44</v>
      </c>
      <c r="C33" s="34" t="s">
        <v>74</v>
      </c>
      <c r="D33" s="6" t="s">
        <v>44</v>
      </c>
      <c r="L33" t="s">
        <v>107</v>
      </c>
    </row>
    <row r="34" spans="2:12" x14ac:dyDescent="0.2">
      <c r="B34" s="6" t="s">
        <v>40</v>
      </c>
      <c r="L34" t="s">
        <v>108</v>
      </c>
    </row>
    <row r="35" spans="2:12" x14ac:dyDescent="0.2">
      <c r="L35" t="s">
        <v>109</v>
      </c>
    </row>
    <row r="36" spans="2:12" x14ac:dyDescent="0.2">
      <c r="L36" t="s">
        <v>72</v>
      </c>
    </row>
    <row r="37" spans="2:12" x14ac:dyDescent="0.2">
      <c r="L37" t="s">
        <v>110</v>
      </c>
    </row>
    <row r="38" spans="2:12" x14ac:dyDescent="0.2">
      <c r="C38" t="s">
        <v>81</v>
      </c>
      <c r="L38" t="s">
        <v>111</v>
      </c>
    </row>
    <row r="39" spans="2:12" x14ac:dyDescent="0.2">
      <c r="B39" t="s">
        <v>130</v>
      </c>
      <c r="L39" t="s">
        <v>112</v>
      </c>
    </row>
    <row r="40" spans="2:12" x14ac:dyDescent="0.2">
      <c r="B40" t="s">
        <v>86</v>
      </c>
    </row>
    <row r="41" spans="2:12" x14ac:dyDescent="0.2">
      <c r="B41" t="s">
        <v>131</v>
      </c>
    </row>
    <row r="42" spans="2:12" x14ac:dyDescent="0.2">
      <c r="B42" t="s">
        <v>132</v>
      </c>
    </row>
    <row r="43" spans="2:12" x14ac:dyDescent="0.2">
      <c r="B43" t="s">
        <v>133</v>
      </c>
    </row>
    <row r="44" spans="2:12" x14ac:dyDescent="0.2">
      <c r="B44" t="s">
        <v>134</v>
      </c>
    </row>
    <row r="45" spans="2:12" x14ac:dyDescent="0.2">
      <c r="B45" t="s">
        <v>84</v>
      </c>
    </row>
    <row r="46" spans="2:12" x14ac:dyDescent="0.2">
      <c r="B46" t="s">
        <v>72</v>
      </c>
    </row>
    <row r="47" spans="2:12" x14ac:dyDescent="0.2">
      <c r="B47" t="s">
        <v>147</v>
      </c>
    </row>
    <row r="48" spans="2:12" x14ac:dyDescent="0.2">
      <c r="B48" t="s">
        <v>75</v>
      </c>
    </row>
    <row r="49" spans="2:2" x14ac:dyDescent="0.2">
      <c r="B49" t="s">
        <v>103</v>
      </c>
    </row>
    <row r="50" spans="2:2" x14ac:dyDescent="0.2">
      <c r="B50" t="s">
        <v>78</v>
      </c>
    </row>
    <row r="59" spans="2:2" x14ac:dyDescent="0.2">
      <c r="B59" s="90" t="s">
        <v>88</v>
      </c>
    </row>
    <row r="60" spans="2:2" x14ac:dyDescent="0.2">
      <c r="B60" s="90" t="s">
        <v>78</v>
      </c>
    </row>
    <row r="61" spans="2:2" x14ac:dyDescent="0.2">
      <c r="B61" s="90" t="s">
        <v>668</v>
      </c>
    </row>
    <row r="62" spans="2:2" x14ac:dyDescent="0.2">
      <c r="B62" s="90" t="s">
        <v>512</v>
      </c>
    </row>
    <row r="63" spans="2:2" x14ac:dyDescent="0.2">
      <c r="B63" s="90" t="s">
        <v>44</v>
      </c>
    </row>
    <row r="64" spans="2:2" x14ac:dyDescent="0.2">
      <c r="B64" s="90" t="s">
        <v>75</v>
      </c>
    </row>
    <row r="65" spans="2:2" x14ac:dyDescent="0.2">
      <c r="B65" s="90" t="s">
        <v>46</v>
      </c>
    </row>
    <row r="66" spans="2:2" x14ac:dyDescent="0.2">
      <c r="B66" s="90" t="s">
        <v>667</v>
      </c>
    </row>
    <row r="67" spans="2:2" x14ac:dyDescent="0.2">
      <c r="B67" s="90" t="s">
        <v>704</v>
      </c>
    </row>
    <row r="68" spans="2:2" x14ac:dyDescent="0.2">
      <c r="B68" s="90" t="s">
        <v>552</v>
      </c>
    </row>
    <row r="69" spans="2:2" x14ac:dyDescent="0.2">
      <c r="B69" s="90" t="s">
        <v>81</v>
      </c>
    </row>
    <row r="70" spans="2:2" x14ac:dyDescent="0.2">
      <c r="B70" s="90" t="s">
        <v>581</v>
      </c>
    </row>
    <row r="71" spans="2:2" x14ac:dyDescent="0.2">
      <c r="B71" s="90" t="s">
        <v>133</v>
      </c>
    </row>
    <row r="72" spans="2:2" x14ac:dyDescent="0.2">
      <c r="B72" s="90" t="s">
        <v>80</v>
      </c>
    </row>
    <row r="73" spans="2:2" x14ac:dyDescent="0.2">
      <c r="B73" s="90" t="s">
        <v>103</v>
      </c>
    </row>
    <row r="74" spans="2:2" x14ac:dyDescent="0.2">
      <c r="B74" s="90" t="s">
        <v>84</v>
      </c>
    </row>
    <row r="75" spans="2:2" x14ac:dyDescent="0.2">
      <c r="B75" s="90" t="s">
        <v>601</v>
      </c>
    </row>
    <row r="76" spans="2:2" x14ac:dyDescent="0.2">
      <c r="B76" s="90" t="s">
        <v>595</v>
      </c>
    </row>
    <row r="77" spans="2:2" x14ac:dyDescent="0.2">
      <c r="B77" s="90" t="s">
        <v>596</v>
      </c>
    </row>
    <row r="78" spans="2:2" x14ac:dyDescent="0.2">
      <c r="B78" s="90" t="s">
        <v>498</v>
      </c>
    </row>
    <row r="79" spans="2:2" x14ac:dyDescent="0.2">
      <c r="B79" s="90" t="s">
        <v>619</v>
      </c>
    </row>
    <row r="80" spans="2:2" x14ac:dyDescent="0.2">
      <c r="B80" s="90" t="s">
        <v>715</v>
      </c>
    </row>
    <row r="81" spans="2:2" x14ac:dyDescent="0.2">
      <c r="B81" s="90" t="s">
        <v>517</v>
      </c>
    </row>
    <row r="82" spans="2:2" x14ac:dyDescent="0.2">
      <c r="B82" s="90" t="s">
        <v>550</v>
      </c>
    </row>
    <row r="83" spans="2:2" x14ac:dyDescent="0.2">
      <c r="B83" s="90" t="s">
        <v>635</v>
      </c>
    </row>
    <row r="84" spans="2:2" x14ac:dyDescent="0.2">
      <c r="B84" s="90" t="s">
        <v>86</v>
      </c>
    </row>
  </sheetData>
  <hyperlinks>
    <hyperlink ref="I2" r:id="rId1" display="https://www.barchart.com/stocks/quotes/AMD/overview" xr:uid="{B5EA1278-6C0B-0744-B277-7FA358A8CB9F}"/>
    <hyperlink ref="J2" r:id="rId2" display="https://www.barchart.com/stocks/quotes/AMD/overview" xr:uid="{EF1A458C-1A5B-8C4D-8BDC-78349D0AFB47}"/>
    <hyperlink ref="K2" r:id="rId3" display="https://www.barchart.com/stocks/quotes/AMD/overview" xr:uid="{94BC6BCD-7A0D-F04E-8C1B-58F591732E2B}"/>
    <hyperlink ref="L2" r:id="rId4" display="https://www.barchart.com/stocks/quotes/AMD/overview" xr:uid="{8DAB94F3-4FF9-934E-8337-F80F902630CB}"/>
    <hyperlink ref="M2" r:id="rId5" display="https://www.barchart.com/stocks/quotes/AMD/overview" xr:uid="{8C97087A-A0A8-794E-AA15-48139CF626B1}"/>
    <hyperlink ref="N2" r:id="rId6" display="https://www.barchart.com/stocks/quotes/AMD/overview" xr:uid="{AF866CAD-B139-5444-864D-DE3C2FFB1F16}"/>
    <hyperlink ref="O2" r:id="rId7" display="https://www.barchart.com/stocks/quotes/AMD/overview" xr:uid="{F666778B-6BB7-704E-93BA-9BB40893D7A9}"/>
    <hyperlink ref="C33" r:id="rId8" display="https://www.barchart.com/stocks/quotes/AMD/overview" xr:uid="{38881FF4-96F9-B344-99DC-D3EEADB60FEA}"/>
    <hyperlink ref="B34" r:id="rId9" display="https://www.barchart.com/stocks/quotes/BABA/overview" xr:uid="{F28C666F-C5FF-7844-925A-D1A84CD37757}"/>
    <hyperlink ref="D33" r:id="rId10" display="https://www.barchart.com/stocks/quotes/NVDA/overview" xr:uid="{072276D9-00A2-B24C-A371-91A52A8C64DE}"/>
    <hyperlink ref="B32" r:id="rId11" display="https://www.barchart.com/stocks/quotes/AMD/overview" xr:uid="{69EB0A2A-F7C0-0143-A908-559FFAD5CE10}"/>
    <hyperlink ref="B20" r:id="rId12" display="https://www.barchart.com/stocks/quotes/MARA/overview" xr:uid="{BDEEA507-2CDD-E64F-800F-0DE3C1D7D393}"/>
    <hyperlink ref="B21" r:id="rId13" display="https://www.barchart.com/stocks/quotes/BABA/overview" xr:uid="{CA1FD5C7-5F05-E242-96C2-0A09DAE94742}"/>
    <hyperlink ref="B19" r:id="rId14" display="https://www.barchart.com/stocks/quotes/PBR/overview" xr:uid="{2D425F6B-4AAB-7645-AD1F-E126993409B2}"/>
    <hyperlink ref="B22" r:id="rId15" display="https://www.barchart.com/stocks/quotes/NVDA/overview" xr:uid="{3401C085-6682-1F47-89FF-FA701728E8A9}"/>
    <hyperlink ref="B23" r:id="rId16" display="https://www.barchart.com/stocks/quotes/AMD/overview" xr:uid="{95FBFF13-3B76-AA48-B4A7-56E43CD12F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B6F2-2D76-6D4C-91AC-5DD04AB9F3B0}">
  <dimension ref="A1:Q71"/>
  <sheetViews>
    <sheetView topLeftCell="A45" workbookViewId="0">
      <selection activeCell="J48" sqref="J48"/>
    </sheetView>
  </sheetViews>
  <sheetFormatPr baseColWidth="10" defaultRowHeight="16" x14ac:dyDescent="0.2"/>
  <cols>
    <col min="1" max="1" width="10" customWidth="1"/>
    <col min="2" max="2" width="14.1640625" customWidth="1"/>
    <col min="3" max="3" width="13.6640625" customWidth="1"/>
    <col min="4" max="4" width="14.83203125" customWidth="1"/>
    <col min="5" max="5" width="10.6640625" customWidth="1"/>
    <col min="8" max="8" width="4.1640625" customWidth="1"/>
    <col min="9" max="9" width="13" customWidth="1"/>
    <col min="10" max="10" width="16.1640625" customWidth="1"/>
    <col min="11" max="11" width="14.83203125" customWidth="1"/>
  </cols>
  <sheetData>
    <row r="1" spans="1:17" x14ac:dyDescent="0.2">
      <c r="A1" s="29" t="s">
        <v>4</v>
      </c>
      <c r="I1" s="114"/>
      <c r="J1" s="114"/>
      <c r="K1" s="114"/>
      <c r="L1" s="114"/>
      <c r="M1" s="114"/>
      <c r="Q1" s="1"/>
    </row>
    <row r="2" spans="1:17" x14ac:dyDescent="0.2">
      <c r="A2" s="30" t="s">
        <v>28</v>
      </c>
      <c r="B2" s="22" t="s">
        <v>3</v>
      </c>
      <c r="C2" t="s">
        <v>60</v>
      </c>
      <c r="D2" t="s">
        <v>61</v>
      </c>
      <c r="E2" s="22" t="s">
        <v>62</v>
      </c>
      <c r="I2" t="s">
        <v>113</v>
      </c>
      <c r="J2">
        <v>5</v>
      </c>
      <c r="K2">
        <v>10</v>
      </c>
      <c r="L2">
        <v>30</v>
      </c>
      <c r="M2">
        <v>45</v>
      </c>
    </row>
    <row r="3" spans="1:17" x14ac:dyDescent="0.2">
      <c r="B3" s="22">
        <v>12.99</v>
      </c>
      <c r="C3" s="15">
        <v>5.2</v>
      </c>
      <c r="D3" s="20">
        <v>83.45</v>
      </c>
      <c r="E3" s="35">
        <v>9.9000000000000005E-2</v>
      </c>
      <c r="I3" s="27">
        <v>1</v>
      </c>
      <c r="J3" s="26">
        <f>I3*($B$3*$B$6*SQRT(J$2/365))</f>
        <v>2.2876924662763694</v>
      </c>
      <c r="K3" s="20">
        <f>I3*($B$3*$B$6*SQRT(K$2/365))</f>
        <v>3.235285712346796</v>
      </c>
      <c r="L3" s="20">
        <f>I3*($B$3*$B$6*SQRT(L$2/365))</f>
        <v>5.6036792307863186</v>
      </c>
      <c r="M3" s="20">
        <f>I3*($B$3*$B$6*SQRT(M$2/365))</f>
        <v>6.8630773988291089</v>
      </c>
    </row>
    <row r="4" spans="1:17" x14ac:dyDescent="0.2">
      <c r="I4" s="27">
        <v>2</v>
      </c>
      <c r="J4" s="20">
        <f>I4*($B$3*$B$6*SQRT(J$2/365))</f>
        <v>4.5753849325527387</v>
      </c>
      <c r="K4" s="20">
        <f>I4*($B$3*$B$6*SQRT(K$2/365))</f>
        <v>6.4705714246935919</v>
      </c>
      <c r="L4" s="20">
        <f>I4*($B$3*$B$6*SQRT(L$2/365))</f>
        <v>11.207358461572637</v>
      </c>
      <c r="M4" s="20">
        <f>I4*($B$3*$B$6*SQRT(M$2/365))</f>
        <v>13.726154797658218</v>
      </c>
    </row>
    <row r="5" spans="1:17" x14ac:dyDescent="0.2">
      <c r="B5" s="22" t="s">
        <v>2</v>
      </c>
      <c r="C5" t="s">
        <v>55</v>
      </c>
      <c r="D5" s="22" t="s">
        <v>1</v>
      </c>
      <c r="E5" t="s">
        <v>52</v>
      </c>
      <c r="F5" t="s">
        <v>53</v>
      </c>
      <c r="G5" t="s">
        <v>54</v>
      </c>
      <c r="I5" s="27">
        <v>3</v>
      </c>
      <c r="J5" s="20">
        <f>I5*($B$3*$B$6*SQRT(J$2/365))</f>
        <v>6.8630773988291081</v>
      </c>
      <c r="K5" s="20">
        <f>I5*($B$3*$B$6*SQRT(K$2/365))</f>
        <v>9.7058571370403879</v>
      </c>
      <c r="L5" s="20">
        <f>I5*($B$3*$B$6*SQRT(L$2/365))</f>
        <v>16.811037692358955</v>
      </c>
      <c r="M5" s="20">
        <f>I5*($B$3*$B$6*SQRT(M$2/365))</f>
        <v>20.589232196487327</v>
      </c>
    </row>
    <row r="6" spans="1:17" x14ac:dyDescent="0.2">
      <c r="B6" s="24">
        <v>1.5046999999999999</v>
      </c>
      <c r="C6" s="21">
        <v>1.6820999999999999</v>
      </c>
      <c r="D6" s="23">
        <v>0.67210000000000003</v>
      </c>
      <c r="E6" s="12">
        <v>0.9</v>
      </c>
      <c r="F6" s="21">
        <v>0.88260000000000005</v>
      </c>
      <c r="G6" s="21">
        <v>1.8083</v>
      </c>
      <c r="J6" s="20"/>
      <c r="K6" s="20"/>
      <c r="L6" s="20"/>
      <c r="M6" s="20"/>
    </row>
    <row r="7" spans="1:17" x14ac:dyDescent="0.2">
      <c r="I7" t="s">
        <v>63</v>
      </c>
      <c r="J7" s="25">
        <f>$B$3-J3</f>
        <v>10.70230753372363</v>
      </c>
      <c r="K7" s="20">
        <f>$B$3-K3</f>
        <v>9.7547142876532043</v>
      </c>
      <c r="L7" s="20">
        <f>$B$3-L3</f>
        <v>7.3863207692136816</v>
      </c>
      <c r="M7" s="20">
        <f>$B$3-M3</f>
        <v>6.1269226011708913</v>
      </c>
    </row>
    <row r="8" spans="1:17" x14ac:dyDescent="0.2">
      <c r="B8" t="s">
        <v>58</v>
      </c>
      <c r="C8" t="s">
        <v>59</v>
      </c>
      <c r="D8" t="s">
        <v>56</v>
      </c>
      <c r="E8" t="s">
        <v>57</v>
      </c>
      <c r="I8" t="s">
        <v>64</v>
      </c>
      <c r="J8" s="25">
        <f>$B$3+J3</f>
        <v>15.27769246627637</v>
      </c>
      <c r="K8" s="20">
        <f>$B$3+K3</f>
        <v>16.225285712346796</v>
      </c>
      <c r="L8" s="20">
        <f>$B$3+L3</f>
        <v>18.593679230786318</v>
      </c>
      <c r="M8" s="20">
        <f>$B$3+M3</f>
        <v>19.853077398829107</v>
      </c>
    </row>
    <row r="9" spans="1:17" x14ac:dyDescent="0.2">
      <c r="B9" s="17">
        <v>245972</v>
      </c>
      <c r="C9" s="16">
        <v>73026</v>
      </c>
      <c r="D9" s="18">
        <v>2123838</v>
      </c>
      <c r="E9" s="19">
        <v>1779293</v>
      </c>
    </row>
    <row r="10" spans="1:17" x14ac:dyDescent="0.2">
      <c r="I10" s="114" t="s">
        <v>5</v>
      </c>
      <c r="J10" s="114"/>
      <c r="K10" s="114"/>
      <c r="L10" s="114"/>
      <c r="M10" s="114"/>
      <c r="N10" s="114"/>
      <c r="O10" s="114"/>
      <c r="P10" s="114"/>
    </row>
    <row r="11" spans="1:17" x14ac:dyDescent="0.2">
      <c r="B11" t="s">
        <v>48</v>
      </c>
      <c r="C11" t="s">
        <v>50</v>
      </c>
      <c r="D11" t="s">
        <v>49</v>
      </c>
      <c r="E11" t="s">
        <v>51</v>
      </c>
      <c r="F11" s="22" t="s">
        <v>0</v>
      </c>
      <c r="J11" t="s">
        <v>114</v>
      </c>
      <c r="K11" t="s">
        <v>115</v>
      </c>
      <c r="L11" t="s">
        <v>7</v>
      </c>
      <c r="M11" t="s">
        <v>65</v>
      </c>
      <c r="N11" t="s">
        <v>66</v>
      </c>
    </row>
    <row r="12" spans="1:17" x14ac:dyDescent="0.2">
      <c r="B12" s="15">
        <v>14.26</v>
      </c>
      <c r="C12" s="17">
        <v>3100</v>
      </c>
      <c r="D12" s="15">
        <v>14.39</v>
      </c>
      <c r="E12" s="17">
        <v>28000</v>
      </c>
      <c r="F12" s="28">
        <f>ABS(B12-D12)</f>
        <v>0.13000000000000078</v>
      </c>
      <c r="I12" t="s">
        <v>6</v>
      </c>
      <c r="J12">
        <v>9.32</v>
      </c>
      <c r="K12">
        <v>14.86</v>
      </c>
      <c r="L12">
        <v>8.66</v>
      </c>
      <c r="M12">
        <v>10.7</v>
      </c>
      <c r="N12">
        <v>15.28</v>
      </c>
    </row>
    <row r="13" spans="1:17" x14ac:dyDescent="0.2">
      <c r="I13" t="s">
        <v>67</v>
      </c>
      <c r="J13">
        <v>7</v>
      </c>
      <c r="M13">
        <v>30</v>
      </c>
    </row>
    <row r="16" spans="1:17" x14ac:dyDescent="0.2">
      <c r="A16" s="30" t="s">
        <v>74</v>
      </c>
      <c r="B16" s="22" t="s">
        <v>3</v>
      </c>
      <c r="C16" t="s">
        <v>60</v>
      </c>
      <c r="D16" t="s">
        <v>61</v>
      </c>
      <c r="E16" s="22" t="s">
        <v>62</v>
      </c>
      <c r="I16" t="s">
        <v>113</v>
      </c>
      <c r="J16">
        <v>5</v>
      </c>
      <c r="K16">
        <v>10</v>
      </c>
      <c r="L16">
        <v>30</v>
      </c>
      <c r="M16">
        <v>45</v>
      </c>
    </row>
    <row r="17" spans="1:15" x14ac:dyDescent="0.2">
      <c r="B17" s="22">
        <v>111.17</v>
      </c>
      <c r="C17" s="15">
        <v>86.71</v>
      </c>
      <c r="D17" s="20">
        <v>212.58</v>
      </c>
      <c r="E17" s="35">
        <v>0.19209999999999999</v>
      </c>
      <c r="I17" s="27">
        <v>1</v>
      </c>
      <c r="J17" s="26">
        <f>$I17*($B17*$B20*SQRT(J16/365))</f>
        <v>8.4366334740319218</v>
      </c>
      <c r="K17" s="26">
        <f t="shared" ref="J17:M19" si="0">$I17*($B$17*$B$20*SQRT(K$16/365))</f>
        <v>11.931201479746786</v>
      </c>
      <c r="L17" s="26">
        <f t="shared" si="0"/>
        <v>20.665447158262403</v>
      </c>
      <c r="M17" s="26">
        <f t="shared" si="0"/>
        <v>25.309900422095769</v>
      </c>
    </row>
    <row r="18" spans="1:15" x14ac:dyDescent="0.2">
      <c r="I18" s="27">
        <v>2</v>
      </c>
      <c r="J18" s="26">
        <f t="shared" si="0"/>
        <v>16.873266948063844</v>
      </c>
      <c r="K18" s="26">
        <f t="shared" si="0"/>
        <v>23.862402959493572</v>
      </c>
      <c r="L18" s="26">
        <f t="shared" si="0"/>
        <v>41.330894316524805</v>
      </c>
      <c r="M18" s="26">
        <f t="shared" si="0"/>
        <v>50.619800844191538</v>
      </c>
    </row>
    <row r="19" spans="1:15" x14ac:dyDescent="0.2">
      <c r="B19" s="22" t="s">
        <v>2</v>
      </c>
      <c r="C19" t="s">
        <v>55</v>
      </c>
      <c r="D19" s="22" t="s">
        <v>1</v>
      </c>
      <c r="E19" t="s">
        <v>52</v>
      </c>
      <c r="F19" t="s">
        <v>53</v>
      </c>
      <c r="G19" t="s">
        <v>54</v>
      </c>
      <c r="I19" s="27">
        <v>3</v>
      </c>
      <c r="J19" s="26">
        <f t="shared" si="0"/>
        <v>25.309900422095765</v>
      </c>
      <c r="K19" s="26">
        <f t="shared" si="0"/>
        <v>35.793604439240355</v>
      </c>
      <c r="L19" s="26">
        <f t="shared" si="0"/>
        <v>61.996341474787208</v>
      </c>
      <c r="M19" s="26">
        <f t="shared" si="0"/>
        <v>75.92970126628731</v>
      </c>
    </row>
    <row r="20" spans="1:15" x14ac:dyDescent="0.2">
      <c r="B20" s="24">
        <v>0.64839999999999998</v>
      </c>
      <c r="C20" s="21">
        <v>0.5897</v>
      </c>
      <c r="D20" s="23">
        <v>0.71319999999999995</v>
      </c>
      <c r="E20" s="12">
        <v>0.8</v>
      </c>
      <c r="F20" s="21">
        <v>0.34649999999999997</v>
      </c>
      <c r="G20" s="21">
        <v>0.76980000000000004</v>
      </c>
      <c r="J20" s="20"/>
      <c r="K20" s="20"/>
      <c r="L20" s="20"/>
      <c r="M20" s="20"/>
    </row>
    <row r="21" spans="1:15" x14ac:dyDescent="0.2">
      <c r="I21" t="s">
        <v>63</v>
      </c>
      <c r="J21" s="25">
        <f>B17-J17</f>
        <v>102.73336652596808</v>
      </c>
      <c r="K21" s="20">
        <f>B17-K17</f>
        <v>99.238798520253212</v>
      </c>
      <c r="L21" s="20">
        <f>B17-L17</f>
        <v>90.504552841737592</v>
      </c>
      <c r="M21" s="20">
        <f>B17-M17</f>
        <v>85.860099577904236</v>
      </c>
    </row>
    <row r="22" spans="1:15" x14ac:dyDescent="0.2">
      <c r="B22" t="s">
        <v>58</v>
      </c>
      <c r="C22" t="s">
        <v>59</v>
      </c>
      <c r="D22" t="s">
        <v>56</v>
      </c>
      <c r="E22" t="s">
        <v>57</v>
      </c>
      <c r="I22" t="s">
        <v>64</v>
      </c>
      <c r="J22" s="25">
        <f>B17+J17</f>
        <v>119.60663347403192</v>
      </c>
      <c r="K22" s="20">
        <f>B17+K17</f>
        <v>123.10120147974679</v>
      </c>
      <c r="L22" s="20">
        <f>B17+L17</f>
        <v>131.83544715826241</v>
      </c>
      <c r="M22" s="20">
        <f>B17+M17</f>
        <v>136.47990042209577</v>
      </c>
    </row>
    <row r="23" spans="1:15" x14ac:dyDescent="0.2">
      <c r="B23" s="17">
        <v>35703</v>
      </c>
      <c r="C23" s="17">
        <v>36803</v>
      </c>
      <c r="D23" s="18">
        <v>532037</v>
      </c>
      <c r="E23" s="19">
        <v>543643</v>
      </c>
    </row>
    <row r="24" spans="1:15" x14ac:dyDescent="0.2">
      <c r="I24" s="114" t="s">
        <v>5</v>
      </c>
      <c r="J24" s="114"/>
      <c r="K24" s="114"/>
      <c r="L24" s="114"/>
      <c r="M24" s="114"/>
      <c r="N24" s="114"/>
    </row>
    <row r="25" spans="1:15" x14ac:dyDescent="0.2">
      <c r="B25" t="s">
        <v>48</v>
      </c>
      <c r="C25" t="s">
        <v>49</v>
      </c>
      <c r="D25" s="22" t="s">
        <v>0</v>
      </c>
      <c r="J25" t="s">
        <v>114</v>
      </c>
      <c r="K25" t="s">
        <v>115</v>
      </c>
      <c r="L25" t="s">
        <v>7</v>
      </c>
      <c r="M25" t="s">
        <v>65</v>
      </c>
      <c r="N25" t="s">
        <v>66</v>
      </c>
    </row>
    <row r="26" spans="1:15" x14ac:dyDescent="0.2">
      <c r="B26" s="15">
        <v>110.89</v>
      </c>
      <c r="C26" s="15">
        <v>110.92</v>
      </c>
      <c r="D26" s="28">
        <f>ABS(B26-C26)</f>
        <v>3.0000000000001137E-2</v>
      </c>
      <c r="I26" t="s">
        <v>6</v>
      </c>
      <c r="J26">
        <v>104.34</v>
      </c>
      <c r="K26">
        <v>114.44</v>
      </c>
      <c r="M26" s="20">
        <f>J21</f>
        <v>102.73336652596808</v>
      </c>
      <c r="N26" s="20">
        <f>J22</f>
        <v>119.60663347403192</v>
      </c>
    </row>
    <row r="27" spans="1:15" x14ac:dyDescent="0.2">
      <c r="I27" t="s">
        <v>67</v>
      </c>
      <c r="J27">
        <v>7</v>
      </c>
      <c r="M27">
        <v>30</v>
      </c>
    </row>
    <row r="30" spans="1:15" x14ac:dyDescent="0.2">
      <c r="A30" s="30" t="s">
        <v>104</v>
      </c>
      <c r="B30" s="33" t="s">
        <v>3</v>
      </c>
      <c r="C30" s="33" t="s">
        <v>62</v>
      </c>
      <c r="E30" t="s">
        <v>60</v>
      </c>
      <c r="F30" t="s">
        <v>61</v>
      </c>
      <c r="I30" t="s">
        <v>113</v>
      </c>
      <c r="J30">
        <v>5</v>
      </c>
      <c r="K30">
        <v>10</v>
      </c>
      <c r="L30">
        <v>30</v>
      </c>
      <c r="M30">
        <v>45</v>
      </c>
      <c r="O30" t="s">
        <v>155</v>
      </c>
    </row>
    <row r="31" spans="1:15" x14ac:dyDescent="0.2">
      <c r="B31" s="22">
        <v>24.6</v>
      </c>
      <c r="C31" s="35">
        <v>0.19400000000000001</v>
      </c>
      <c r="E31" s="15">
        <v>86.71</v>
      </c>
      <c r="F31" s="20">
        <v>212.58</v>
      </c>
      <c r="I31" s="27">
        <v>1</v>
      </c>
      <c r="J31" s="26">
        <f>I31*(B31*B34*SQRT(J30/365))</f>
        <v>1.859683173559926</v>
      </c>
      <c r="K31" s="26">
        <f>J31*(B31*B34*SQRT(K30/365))</f>
        <v>4.8909465982189806</v>
      </c>
      <c r="L31" s="26">
        <f>I31*(B31*B34*SQRT(L30/365))</f>
        <v>4.5552748584615079</v>
      </c>
      <c r="M31" s="26">
        <f>I31*(B31*B34*SQRT(M30/365))</f>
        <v>5.5790495206797788</v>
      </c>
      <c r="O31" t="s">
        <v>158</v>
      </c>
    </row>
    <row r="32" spans="1:15" x14ac:dyDescent="0.2">
      <c r="I32" s="27">
        <v>2</v>
      </c>
      <c r="J32" s="26">
        <f>I32*(B31*B34*SQRT(J30/365))</f>
        <v>3.7193663471198519</v>
      </c>
      <c r="K32" s="26">
        <f>I32*(B31*B34*SQRT(K30/365))</f>
        <v>5.2599783315309718</v>
      </c>
      <c r="L32" s="26">
        <f>I32*(B31*B34*SQRT(L30/365))</f>
        <v>9.1105497169230159</v>
      </c>
      <c r="M32" s="26">
        <f>I32*(B31*B34*SQRT(M30/365))</f>
        <v>11.158099041359558</v>
      </c>
    </row>
    <row r="33" spans="1:15" x14ac:dyDescent="0.2">
      <c r="B33" s="33" t="s">
        <v>2</v>
      </c>
      <c r="C33" s="33" t="s">
        <v>1</v>
      </c>
      <c r="D33" t="s">
        <v>52</v>
      </c>
      <c r="E33" t="s">
        <v>53</v>
      </c>
      <c r="F33" t="s">
        <v>54</v>
      </c>
      <c r="G33" t="s">
        <v>55</v>
      </c>
      <c r="I33" s="27">
        <v>3</v>
      </c>
      <c r="J33" s="26">
        <f>I33*(B31*B34*SQRT(J30/365))</f>
        <v>5.5790495206797779</v>
      </c>
      <c r="K33" s="26">
        <f>I33*(B31*B34*SQRT(K30/365))</f>
        <v>7.8899674972964577</v>
      </c>
      <c r="L33" s="26">
        <f>I33*(B31*B34*SQRT(L30/365))</f>
        <v>13.665824575384523</v>
      </c>
      <c r="M33" s="26">
        <f>I33*(B31*B34*SQRT(M30/365))</f>
        <v>16.737148562039337</v>
      </c>
    </row>
    <row r="34" spans="1:15" x14ac:dyDescent="0.2">
      <c r="B34" s="24">
        <v>0.64590000000000003</v>
      </c>
      <c r="C34" s="23">
        <v>0.70740000000000003</v>
      </c>
      <c r="D34" s="12">
        <v>0.79</v>
      </c>
      <c r="E34" s="21">
        <v>0.34649999999999997</v>
      </c>
      <c r="F34" s="21">
        <v>0.76980000000000004</v>
      </c>
      <c r="G34" s="21">
        <v>0.58860000000000001</v>
      </c>
      <c r="J34" s="20"/>
      <c r="K34" s="20"/>
      <c r="L34" s="20"/>
      <c r="M34" s="20"/>
    </row>
    <row r="35" spans="1:15" x14ac:dyDescent="0.2">
      <c r="I35" t="s">
        <v>63</v>
      </c>
      <c r="J35" s="25">
        <f>B31-J31</f>
        <v>22.740316826440075</v>
      </c>
      <c r="K35" s="20">
        <f>B31-K31</f>
        <v>19.70905340178102</v>
      </c>
      <c r="L35" s="20">
        <f>B31-L31</f>
        <v>20.044725141538493</v>
      </c>
      <c r="M35" s="20">
        <f>B31-M31</f>
        <v>19.020950479320224</v>
      </c>
    </row>
    <row r="36" spans="1:15" x14ac:dyDescent="0.2">
      <c r="B36" t="s">
        <v>58</v>
      </c>
      <c r="C36" t="s">
        <v>59</v>
      </c>
      <c r="D36" t="s">
        <v>56</v>
      </c>
      <c r="E36" t="s">
        <v>57</v>
      </c>
      <c r="I36" t="s">
        <v>64</v>
      </c>
      <c r="J36" s="25">
        <f>B31+J31</f>
        <v>26.459683173559927</v>
      </c>
      <c r="K36" s="20">
        <f>B31+K31</f>
        <v>29.490946598218983</v>
      </c>
      <c r="L36" s="20">
        <f>B31+L31</f>
        <v>29.15527485846151</v>
      </c>
      <c r="M36" s="20">
        <f>B31+M31</f>
        <v>30.179049520679779</v>
      </c>
    </row>
    <row r="37" spans="1:15" x14ac:dyDescent="0.2">
      <c r="B37" s="17">
        <v>55182</v>
      </c>
      <c r="C37" s="17">
        <v>37777</v>
      </c>
      <c r="D37" s="18">
        <v>531653</v>
      </c>
      <c r="E37" s="19">
        <v>543624</v>
      </c>
    </row>
    <row r="38" spans="1:15" x14ac:dyDescent="0.2">
      <c r="I38" s="114" t="s">
        <v>5</v>
      </c>
      <c r="J38" s="114"/>
      <c r="K38" s="114"/>
      <c r="L38" s="114"/>
      <c r="M38" s="114"/>
      <c r="N38" s="114"/>
    </row>
    <row r="39" spans="1:15" x14ac:dyDescent="0.2">
      <c r="B39" t="s">
        <v>48</v>
      </c>
      <c r="C39" t="s">
        <v>49</v>
      </c>
      <c r="D39" s="33" t="s">
        <v>0</v>
      </c>
      <c r="J39" t="s">
        <v>114</v>
      </c>
      <c r="K39" t="s">
        <v>115</v>
      </c>
      <c r="L39" t="s">
        <v>7</v>
      </c>
      <c r="M39" t="s">
        <v>65</v>
      </c>
      <c r="N39" t="s">
        <v>66</v>
      </c>
    </row>
    <row r="40" spans="1:15" x14ac:dyDescent="0.2">
      <c r="B40" s="15">
        <v>24.12</v>
      </c>
      <c r="C40" s="15">
        <v>27.93</v>
      </c>
      <c r="D40" s="28">
        <f>ABS(B40-C40)</f>
        <v>3.8099999999999987</v>
      </c>
      <c r="I40" t="s">
        <v>6</v>
      </c>
      <c r="M40" s="20"/>
      <c r="N40" s="20"/>
    </row>
    <row r="41" spans="1:15" x14ac:dyDescent="0.2">
      <c r="I41" t="s">
        <v>67</v>
      </c>
    </row>
    <row r="46" spans="1:15" x14ac:dyDescent="0.2">
      <c r="A46" s="30" t="s">
        <v>98</v>
      </c>
      <c r="B46" s="59" t="s">
        <v>3</v>
      </c>
      <c r="C46" s="59" t="s">
        <v>62</v>
      </c>
      <c r="E46" t="s">
        <v>60</v>
      </c>
      <c r="F46" t="s">
        <v>61</v>
      </c>
      <c r="I46" s="48" t="s">
        <v>113</v>
      </c>
      <c r="J46" s="48">
        <v>5</v>
      </c>
      <c r="K46" s="48">
        <v>10</v>
      </c>
      <c r="L46" s="48">
        <v>30</v>
      </c>
      <c r="M46" s="48">
        <v>45</v>
      </c>
      <c r="O46" t="s">
        <v>155</v>
      </c>
    </row>
    <row r="47" spans="1:15" x14ac:dyDescent="0.2">
      <c r="B47" s="59">
        <v>19.989999999999998</v>
      </c>
      <c r="C47" s="64">
        <v>0.15340000000000001</v>
      </c>
      <c r="E47" s="15">
        <v>16.14</v>
      </c>
      <c r="F47" s="20">
        <v>66</v>
      </c>
      <c r="I47" s="65">
        <v>1</v>
      </c>
      <c r="J47" s="39">
        <f>I47*(B47*B50*SQRT(J46/365))</f>
        <v>2.3174258333923685</v>
      </c>
      <c r="K47" s="39">
        <f>J47*(B47*B50*SQRT(K46/365))</f>
        <v>7.5949808942045616</v>
      </c>
      <c r="L47" s="39">
        <f>I47*(B47*B50*SQRT(L46/365))</f>
        <v>5.6765108085553653</v>
      </c>
      <c r="M47" s="39">
        <f>I47*(B47*B50*SQRT(M46/365))</f>
        <v>6.9522775001771064</v>
      </c>
      <c r="O47" t="s">
        <v>156</v>
      </c>
    </row>
    <row r="48" spans="1:15" x14ac:dyDescent="0.2">
      <c r="B48" s="33"/>
      <c r="C48" s="33"/>
      <c r="I48" s="65">
        <v>2</v>
      </c>
      <c r="J48" s="39">
        <f>I48*(B47*B50*SQRT(J46/365))</f>
        <v>4.634851666784737</v>
      </c>
      <c r="K48" s="39">
        <f>I48*(B47*B50*SQRT(K46/365))</f>
        <v>6.5546700867545207</v>
      </c>
      <c r="L48" s="39">
        <f>I48*(B47*B50*SQRT(L46/365))</f>
        <v>11.353021617110731</v>
      </c>
      <c r="M48" s="39">
        <f>I48*(B47*B50*SQRT(M46/365))</f>
        <v>13.904555000354213</v>
      </c>
      <c r="O48" t="s">
        <v>157</v>
      </c>
    </row>
    <row r="49" spans="1:14" x14ac:dyDescent="0.2">
      <c r="B49" s="59" t="s">
        <v>2</v>
      </c>
      <c r="C49" s="59" t="s">
        <v>1</v>
      </c>
      <c r="D49" t="s">
        <v>52</v>
      </c>
      <c r="E49" t="s">
        <v>53</v>
      </c>
      <c r="F49" t="s">
        <v>54</v>
      </c>
      <c r="G49" t="s">
        <v>55</v>
      </c>
      <c r="I49" s="65">
        <v>3</v>
      </c>
      <c r="J49" s="39">
        <f>I49*(B47*B50*SQRT(J46/365))</f>
        <v>6.9522775001771056</v>
      </c>
      <c r="K49" s="39">
        <f>I49*(B47*B50*SQRT(K46/365))</f>
        <v>9.8320051301317815</v>
      </c>
      <c r="L49" s="39">
        <f>I49*(B47*B50*SQRT(L46/365))</f>
        <v>17.029532425666098</v>
      </c>
      <c r="M49" s="39">
        <f>I49*(B47*B50*SQRT(M46/365))</f>
        <v>20.856832500531318</v>
      </c>
    </row>
    <row r="50" spans="1:14" x14ac:dyDescent="0.2">
      <c r="B50" s="62">
        <v>0.99050000000000005</v>
      </c>
      <c r="C50" s="63">
        <v>0.78169999999999995</v>
      </c>
      <c r="D50" s="12">
        <v>0.96</v>
      </c>
      <c r="E50" s="21">
        <v>0.3674</v>
      </c>
      <c r="F50" s="21">
        <v>1.1646000000000001</v>
      </c>
      <c r="G50" s="21">
        <v>1.0368999999999999</v>
      </c>
      <c r="J50" s="20"/>
      <c r="K50" s="20"/>
      <c r="L50" s="20"/>
      <c r="M50" s="20"/>
    </row>
    <row r="51" spans="1:14" x14ac:dyDescent="0.2">
      <c r="I51" s="48" t="s">
        <v>63</v>
      </c>
      <c r="J51" s="25">
        <f>B47-J47</f>
        <v>17.672574166607632</v>
      </c>
      <c r="K51" s="39">
        <f>B47-K47</f>
        <v>12.395019105795438</v>
      </c>
      <c r="L51" s="39">
        <f>B47-L47</f>
        <v>14.313489191444633</v>
      </c>
      <c r="M51" s="39">
        <f>B47-M47</f>
        <v>13.037722499822891</v>
      </c>
    </row>
    <row r="52" spans="1:14" x14ac:dyDescent="0.2">
      <c r="B52" t="s">
        <v>58</v>
      </c>
      <c r="C52" t="s">
        <v>59</v>
      </c>
      <c r="D52" t="s">
        <v>56</v>
      </c>
      <c r="E52" t="s">
        <v>57</v>
      </c>
      <c r="I52" s="48" t="s">
        <v>64</v>
      </c>
      <c r="J52" s="25">
        <f>B47+J47</f>
        <v>22.307425833392365</v>
      </c>
      <c r="K52" s="39">
        <f>B47+K47</f>
        <v>27.584980894204559</v>
      </c>
      <c r="L52" s="39">
        <f>B47+L47</f>
        <v>25.666510808555365</v>
      </c>
      <c r="M52" s="39">
        <f>B47+M47</f>
        <v>26.942277500177106</v>
      </c>
    </row>
    <row r="53" spans="1:14" x14ac:dyDescent="0.2">
      <c r="B53" s="17">
        <v>254314</v>
      </c>
      <c r="C53" s="17">
        <v>74912</v>
      </c>
      <c r="D53" s="18">
        <v>1207139</v>
      </c>
      <c r="E53" s="19">
        <v>1216995</v>
      </c>
    </row>
    <row r="54" spans="1:14" x14ac:dyDescent="0.2">
      <c r="I54" s="114" t="s">
        <v>5</v>
      </c>
      <c r="J54" s="114"/>
      <c r="K54" s="114"/>
      <c r="L54" s="114"/>
      <c r="M54" s="114"/>
      <c r="N54" s="114"/>
    </row>
    <row r="55" spans="1:14" x14ac:dyDescent="0.2">
      <c r="B55" s="60" t="s">
        <v>48</v>
      </c>
      <c r="C55" s="60" t="s">
        <v>49</v>
      </c>
      <c r="D55" s="33" t="s">
        <v>0</v>
      </c>
      <c r="J55" t="s">
        <v>114</v>
      </c>
      <c r="K55" t="s">
        <v>115</v>
      </c>
      <c r="L55" t="s">
        <v>7</v>
      </c>
      <c r="M55" t="s">
        <v>65</v>
      </c>
      <c r="N55" t="s">
        <v>66</v>
      </c>
    </row>
    <row r="56" spans="1:14" x14ac:dyDescent="0.2">
      <c r="B56" s="61">
        <v>23.68</v>
      </c>
      <c r="C56" s="61">
        <v>23.69</v>
      </c>
      <c r="D56" s="28">
        <f>ABS(B56-C56)</f>
        <v>1.0000000000001563E-2</v>
      </c>
      <c r="I56" t="s">
        <v>6</v>
      </c>
      <c r="J56" s="60"/>
      <c r="K56" s="60"/>
      <c r="L56" s="60"/>
      <c r="M56" s="66"/>
      <c r="N56" s="66"/>
    </row>
    <row r="57" spans="1:14" x14ac:dyDescent="0.2">
      <c r="I57" t="s">
        <v>67</v>
      </c>
      <c r="J57" s="60"/>
      <c r="K57" s="60"/>
      <c r="L57" s="60"/>
      <c r="M57" s="60"/>
      <c r="N57" s="60"/>
    </row>
    <row r="60" spans="1:14" x14ac:dyDescent="0.2">
      <c r="A60" s="30" t="s">
        <v>129</v>
      </c>
      <c r="B60" s="59" t="s">
        <v>3</v>
      </c>
      <c r="C60" s="59" t="s">
        <v>62</v>
      </c>
      <c r="E60" t="s">
        <v>60</v>
      </c>
      <c r="F60" t="s">
        <v>61</v>
      </c>
      <c r="I60" s="48" t="s">
        <v>113</v>
      </c>
      <c r="J60" s="48">
        <v>5</v>
      </c>
      <c r="K60" s="48">
        <v>10</v>
      </c>
      <c r="L60" s="48">
        <v>30</v>
      </c>
      <c r="M60" s="48">
        <v>45</v>
      </c>
    </row>
    <row r="61" spans="1:14" x14ac:dyDescent="0.2">
      <c r="B61" s="59">
        <v>84.31</v>
      </c>
      <c r="C61" s="64"/>
      <c r="E61" s="15">
        <v>73.739999999999995</v>
      </c>
      <c r="F61" s="20">
        <v>145</v>
      </c>
      <c r="I61" s="65">
        <v>1</v>
      </c>
      <c r="J61" s="39">
        <f>I61*(B61*B64*SQRT(J60/365))</f>
        <v>3.6856005613595042</v>
      </c>
      <c r="K61" s="39">
        <f>J61*(B61*B64*SQRT(K60/365))</f>
        <v>19.210184174870584</v>
      </c>
      <c r="L61" s="39">
        <f>I61*(B61*B64*SQRT(L60/365))</f>
        <v>9.0278407710460282</v>
      </c>
      <c r="M61" s="39">
        <f>I61*(B61*B64*SQRT(M60/365))</f>
        <v>11.056801684078513</v>
      </c>
    </row>
    <row r="62" spans="1:14" x14ac:dyDescent="0.2">
      <c r="B62" s="33"/>
      <c r="C62" s="33"/>
      <c r="I62" s="65">
        <v>2</v>
      </c>
      <c r="J62" s="39">
        <f>I62*(B61*B64*SQRT(J60/365))</f>
        <v>7.3712011227190084</v>
      </c>
      <c r="K62" s="39">
        <f>I62*(B61*B64*SQRT(K60/365))</f>
        <v>10.424452598729006</v>
      </c>
      <c r="L62" s="39">
        <f>I62*(B61*B64*SQRT(L60/365))</f>
        <v>18.055681542092056</v>
      </c>
      <c r="M62" s="39">
        <f>I62*(B61*B64*SQRT(M60/365))</f>
        <v>22.113603368157026</v>
      </c>
    </row>
    <row r="63" spans="1:14" x14ac:dyDescent="0.2">
      <c r="B63" s="59" t="s">
        <v>2</v>
      </c>
      <c r="C63" s="59" t="s">
        <v>1</v>
      </c>
      <c r="D63" t="s">
        <v>52</v>
      </c>
      <c r="E63" t="s">
        <v>53</v>
      </c>
      <c r="F63" t="s">
        <v>54</v>
      </c>
      <c r="G63" t="s">
        <v>55</v>
      </c>
      <c r="I63" s="65">
        <v>3</v>
      </c>
      <c r="J63" s="39">
        <f>I63*(B61*B64*SQRT(J60/365))</f>
        <v>11.056801684078513</v>
      </c>
      <c r="K63" s="39">
        <f>I63*(B61*B64*SQRT(K60/365))</f>
        <v>15.636678898093511</v>
      </c>
      <c r="L63" s="39">
        <f>I63*(B61*B64*SQRT(L60/365))</f>
        <v>27.083522313138083</v>
      </c>
      <c r="M63" s="39">
        <f>I63*(B61*B64*SQRT(M60/365))</f>
        <v>33.170405052235537</v>
      </c>
    </row>
    <row r="64" spans="1:14" x14ac:dyDescent="0.2">
      <c r="B64" s="62">
        <v>0.3735</v>
      </c>
      <c r="C64" s="63">
        <v>0.56410000000000005</v>
      </c>
      <c r="D64" s="12">
        <v>0.71</v>
      </c>
      <c r="E64" s="21">
        <v>0.21</v>
      </c>
      <c r="F64" s="21">
        <v>0.49990000000000001</v>
      </c>
      <c r="G64" s="21">
        <v>0.39750000000000002</v>
      </c>
      <c r="J64" s="20"/>
      <c r="K64" s="20"/>
      <c r="L64" s="20"/>
      <c r="M64" s="20"/>
    </row>
    <row r="65" spans="2:14" x14ac:dyDescent="0.2">
      <c r="I65" s="48" t="s">
        <v>63</v>
      </c>
      <c r="J65" s="25">
        <f>B61-J61</f>
        <v>80.624399438640495</v>
      </c>
      <c r="K65" s="39">
        <f>B61-K61</f>
        <v>65.099815825129411</v>
      </c>
      <c r="L65" s="39">
        <f>B61-L61</f>
        <v>75.282159228953972</v>
      </c>
      <c r="M65" s="39">
        <f>B61-M61</f>
        <v>73.253198315921495</v>
      </c>
    </row>
    <row r="66" spans="2:14" x14ac:dyDescent="0.2">
      <c r="B66" t="s">
        <v>58</v>
      </c>
      <c r="C66" t="s">
        <v>59</v>
      </c>
      <c r="D66" t="s">
        <v>56</v>
      </c>
      <c r="E66" t="s">
        <v>57</v>
      </c>
      <c r="I66" s="48" t="s">
        <v>64</v>
      </c>
      <c r="J66" s="25">
        <f>B61+J61</f>
        <v>87.99560056135951</v>
      </c>
      <c r="K66" s="39">
        <f>B61+K61</f>
        <v>103.52018417487059</v>
      </c>
      <c r="L66" s="39">
        <f>B61+L61</f>
        <v>93.337840771046032</v>
      </c>
      <c r="M66" s="39">
        <f>B61+M61</f>
        <v>95.36680168407851</v>
      </c>
    </row>
    <row r="67" spans="2:14" x14ac:dyDescent="0.2">
      <c r="B67" s="17">
        <v>254314</v>
      </c>
      <c r="C67" s="17">
        <v>74912</v>
      </c>
      <c r="D67" s="18">
        <v>1207139</v>
      </c>
      <c r="E67" s="19">
        <v>1216995</v>
      </c>
    </row>
    <row r="68" spans="2:14" x14ac:dyDescent="0.2">
      <c r="I68" s="114" t="s">
        <v>5</v>
      </c>
      <c r="J68" s="114"/>
      <c r="K68" s="114"/>
      <c r="L68" s="114"/>
      <c r="M68" s="114"/>
      <c r="N68" s="114"/>
    </row>
    <row r="69" spans="2:14" x14ac:dyDescent="0.2">
      <c r="B69" s="60" t="s">
        <v>48</v>
      </c>
      <c r="C69" s="60" t="s">
        <v>49</v>
      </c>
      <c r="D69" s="33" t="s">
        <v>0</v>
      </c>
      <c r="J69" t="s">
        <v>114</v>
      </c>
      <c r="K69" t="s">
        <v>115</v>
      </c>
      <c r="L69" t="s">
        <v>7</v>
      </c>
      <c r="M69" t="s">
        <v>65</v>
      </c>
      <c r="N69" t="s">
        <v>66</v>
      </c>
    </row>
    <row r="70" spans="2:14" x14ac:dyDescent="0.2">
      <c r="B70" s="61">
        <v>84.35</v>
      </c>
      <c r="C70" s="61">
        <v>84.49</v>
      </c>
      <c r="D70" s="28">
        <f>ABS(B70-C70)</f>
        <v>0.14000000000000057</v>
      </c>
      <c r="I70" t="s">
        <v>6</v>
      </c>
      <c r="J70" s="60"/>
      <c r="K70" s="60"/>
      <c r="L70" s="60"/>
      <c r="M70" s="66"/>
      <c r="N70" s="66"/>
    </row>
    <row r="71" spans="2:14" x14ac:dyDescent="0.2">
      <c r="I71" t="s">
        <v>67</v>
      </c>
      <c r="J71" s="60"/>
      <c r="K71" s="60"/>
      <c r="L71" s="60"/>
      <c r="M71" s="60"/>
      <c r="N71" s="60"/>
    </row>
  </sheetData>
  <mergeCells count="6">
    <mergeCell ref="I68:N68"/>
    <mergeCell ref="I1:M1"/>
    <mergeCell ref="I10:P10"/>
    <mergeCell ref="I24:N24"/>
    <mergeCell ref="I38:N38"/>
    <mergeCell ref="I54:N54"/>
  </mergeCells>
  <hyperlinks>
    <hyperlink ref="A2" r:id="rId1" display="https://www.barchart.com/stocks/quotes/PBR/overview" xr:uid="{00E87107-59AA-0649-BEE8-22BFF0112EE8}"/>
    <hyperlink ref="A16" r:id="rId2" display="https://www.barchart.com/stocks/quotes/PBR/overview" xr:uid="{7131C5FB-555E-E24F-8046-9B33B9A73ED7}"/>
    <hyperlink ref="A30" r:id="rId3" display="https://www.barchart.com/stocks/quotes/PBR/overview" xr:uid="{7ACFAFBC-DFE9-0345-91A0-8042820A862E}"/>
    <hyperlink ref="A46" r:id="rId4" display="https://www.barchart.com/stocks/quotes/PBR/overview" xr:uid="{899280AD-B926-F348-8A8D-4ADBAA000C3B}"/>
    <hyperlink ref="A60" r:id="rId5" display="https://www.barchart.com/stocks/quotes/PBR/overview" xr:uid="{2D9587DE-1489-E040-9A4F-62098AF8C4A5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8DF5-D1CB-8548-8611-F9D13D21369F}">
  <dimension ref="A1:R128"/>
  <sheetViews>
    <sheetView tabSelected="1" topLeftCell="A116" zoomScaleNormal="100" workbookViewId="0">
      <pane xSplit="1" topLeftCell="B1" activePane="topRight" state="frozen"/>
      <selection pane="topRight" activeCell="E125" sqref="E125"/>
    </sheetView>
  </sheetViews>
  <sheetFormatPr baseColWidth="10" defaultRowHeight="16" x14ac:dyDescent="0.2"/>
  <cols>
    <col min="2" max="2" width="35.1640625" customWidth="1"/>
    <col min="5" max="5" width="16.33203125" customWidth="1"/>
    <col min="8" max="8" width="15.5" customWidth="1"/>
    <col min="9" max="9" width="17.6640625" customWidth="1"/>
    <col min="13" max="13" width="3.5" style="38" customWidth="1"/>
    <col min="14" max="14" width="13.6640625" customWidth="1"/>
  </cols>
  <sheetData>
    <row r="1" spans="1:18" x14ac:dyDescent="0.2">
      <c r="A1" s="30" t="s">
        <v>28</v>
      </c>
      <c r="B1" s="3"/>
      <c r="C1" s="114" t="s">
        <v>14</v>
      </c>
      <c r="D1" s="114"/>
      <c r="E1" s="114" t="s">
        <v>15</v>
      </c>
      <c r="F1" s="114"/>
      <c r="H1" t="s">
        <v>23</v>
      </c>
      <c r="I1" s="5">
        <v>2500</v>
      </c>
    </row>
    <row r="2" spans="1:18" x14ac:dyDescent="0.2">
      <c r="C2" t="s">
        <v>8</v>
      </c>
      <c r="D2" t="s">
        <v>9</v>
      </c>
      <c r="E2" t="s">
        <v>10</v>
      </c>
      <c r="F2" t="s">
        <v>11</v>
      </c>
      <c r="H2" t="s">
        <v>24</v>
      </c>
      <c r="I2" s="4">
        <v>0.05</v>
      </c>
      <c r="J2" s="5">
        <f>I1*I2</f>
        <v>125</v>
      </c>
      <c r="N2" s="29" t="s">
        <v>838</v>
      </c>
      <c r="O2" s="60" t="s">
        <v>8</v>
      </c>
      <c r="P2" s="60" t="s">
        <v>9</v>
      </c>
      <c r="Q2" s="60" t="s">
        <v>10</v>
      </c>
      <c r="R2" s="60" t="s">
        <v>11</v>
      </c>
    </row>
    <row r="3" spans="1:18" x14ac:dyDescent="0.2">
      <c r="B3" t="s">
        <v>12</v>
      </c>
      <c r="C3">
        <v>14.86</v>
      </c>
      <c r="D3">
        <v>15.28</v>
      </c>
      <c r="E3">
        <v>10.7</v>
      </c>
      <c r="F3">
        <v>9.32</v>
      </c>
      <c r="O3" s="60">
        <v>14.86</v>
      </c>
      <c r="P3" s="60">
        <v>15.28</v>
      </c>
      <c r="Q3" s="60">
        <v>10.7</v>
      </c>
      <c r="R3" s="60">
        <v>9.32</v>
      </c>
    </row>
    <row r="4" spans="1:18" x14ac:dyDescent="0.2">
      <c r="B4" t="s">
        <v>13</v>
      </c>
      <c r="C4" s="5">
        <v>0.44</v>
      </c>
      <c r="D4" s="5">
        <v>-0.3</v>
      </c>
      <c r="E4" s="5">
        <v>0.39</v>
      </c>
      <c r="F4" s="5">
        <v>-0.14000000000000001</v>
      </c>
      <c r="O4" s="98">
        <v>0.11</v>
      </c>
      <c r="P4" s="98">
        <v>-0.05</v>
      </c>
      <c r="Q4" s="98">
        <v>0.01</v>
      </c>
      <c r="R4" s="98">
        <v>-0.01</v>
      </c>
    </row>
    <row r="5" spans="1:18" x14ac:dyDescent="0.2">
      <c r="B5" t="s">
        <v>17</v>
      </c>
      <c r="C5" s="5">
        <f>C4+D4</f>
        <v>0.14000000000000001</v>
      </c>
      <c r="E5" s="5">
        <f>E4+F4</f>
        <v>0.25</v>
      </c>
      <c r="H5" t="s">
        <v>116</v>
      </c>
      <c r="I5" s="22">
        <f>E6*(1-E12)</f>
        <v>0.25</v>
      </c>
    </row>
    <row r="6" spans="1:18" x14ac:dyDescent="0.2">
      <c r="B6" t="s">
        <v>22</v>
      </c>
      <c r="C6">
        <f>ABS(C3-D3)</f>
        <v>0.41999999999999993</v>
      </c>
      <c r="E6">
        <f>ABS(E3-F3)</f>
        <v>1.379999999999999</v>
      </c>
      <c r="N6" s="29" t="s">
        <v>882</v>
      </c>
      <c r="O6" s="79">
        <v>31.5</v>
      </c>
    </row>
    <row r="7" spans="1:18" x14ac:dyDescent="0.2">
      <c r="K7" t="s">
        <v>68</v>
      </c>
      <c r="M7" s="38" t="s">
        <v>489</v>
      </c>
      <c r="N7" s="112" t="s">
        <v>881</v>
      </c>
      <c r="O7" s="60" t="s">
        <v>883</v>
      </c>
      <c r="P7" s="60"/>
      <c r="Q7" s="60"/>
      <c r="R7" s="60"/>
    </row>
    <row r="8" spans="1:18" x14ac:dyDescent="0.2">
      <c r="B8" t="s">
        <v>16</v>
      </c>
      <c r="C8" s="20">
        <f>C$3+C5</f>
        <v>15</v>
      </c>
      <c r="E8" s="20">
        <f>E$3-E5</f>
        <v>10.45</v>
      </c>
      <c r="K8" t="s">
        <v>69</v>
      </c>
      <c r="L8">
        <f>20%*86.5*100</f>
        <v>1730</v>
      </c>
      <c r="O8" s="60" t="s">
        <v>9</v>
      </c>
      <c r="P8" s="60" t="s">
        <v>8</v>
      </c>
      <c r="Q8" s="60" t="s">
        <v>11</v>
      </c>
      <c r="R8" s="60" t="s">
        <v>10</v>
      </c>
    </row>
    <row r="9" spans="1:18" x14ac:dyDescent="0.2">
      <c r="B9" t="s">
        <v>19</v>
      </c>
      <c r="C9" s="31">
        <f>C5*100</f>
        <v>14.000000000000002</v>
      </c>
      <c r="E9" s="31">
        <f>E5*100</f>
        <v>25</v>
      </c>
      <c r="K9" t="s">
        <v>70</v>
      </c>
      <c r="L9">
        <f>0.18/(1.5-0.18)</f>
        <v>0.13636363636363635</v>
      </c>
      <c r="O9" s="60">
        <v>14.5</v>
      </c>
      <c r="P9" s="60">
        <v>15.5</v>
      </c>
      <c r="Q9" s="60">
        <v>10.5</v>
      </c>
      <c r="R9" s="60">
        <v>9</v>
      </c>
    </row>
    <row r="10" spans="1:18" x14ac:dyDescent="0.2">
      <c r="B10" t="s">
        <v>18</v>
      </c>
      <c r="C10" s="32">
        <f>(C6-C5)*100</f>
        <v>27.999999999999993</v>
      </c>
      <c r="E10" s="32">
        <f>(E6-E5)*100</f>
        <v>112.9999999999999</v>
      </c>
      <c r="H10" t="s">
        <v>117</v>
      </c>
      <c r="I10" s="5">
        <f>C10+E10</f>
        <v>140.99999999999989</v>
      </c>
      <c r="N10" s="111" t="s">
        <v>884</v>
      </c>
      <c r="R10">
        <v>10</v>
      </c>
    </row>
    <row r="11" spans="1:18" x14ac:dyDescent="0.2">
      <c r="B11" t="s">
        <v>71</v>
      </c>
      <c r="C11" s="5">
        <f>C3*0.2*100</f>
        <v>297.2</v>
      </c>
      <c r="E11" s="5">
        <f>E3*0.2*100</f>
        <v>214</v>
      </c>
      <c r="H11" t="s">
        <v>69</v>
      </c>
      <c r="I11" s="5">
        <f>C11+E11</f>
        <v>511.2</v>
      </c>
      <c r="N11" s="111" t="s">
        <v>885</v>
      </c>
      <c r="R11">
        <v>2.6</v>
      </c>
    </row>
    <row r="12" spans="1:18" x14ac:dyDescent="0.2">
      <c r="B12" t="s">
        <v>20</v>
      </c>
      <c r="C12">
        <f>1-(C5/C6)</f>
        <v>0.66666666666666652</v>
      </c>
      <c r="E12">
        <f>1-(E5/E6)</f>
        <v>0.81884057971014479</v>
      </c>
      <c r="N12" s="111" t="s">
        <v>886</v>
      </c>
      <c r="R12" s="109">
        <f>R10+R11</f>
        <v>12.6</v>
      </c>
    </row>
    <row r="13" spans="1:18" x14ac:dyDescent="0.2">
      <c r="B13" t="s">
        <v>21</v>
      </c>
      <c r="C13">
        <f>C5/C6</f>
        <v>0.33333333333333343</v>
      </c>
      <c r="E13" s="33">
        <f>E5/E6</f>
        <v>0.18115942028985521</v>
      </c>
      <c r="N13" s="113" t="s">
        <v>887</v>
      </c>
      <c r="R13" s="110">
        <f>O6-R12</f>
        <v>18.899999999999999</v>
      </c>
    </row>
    <row r="14" spans="1:18" x14ac:dyDescent="0.2">
      <c r="M14" s="97"/>
    </row>
    <row r="15" spans="1:18" x14ac:dyDescent="0.2">
      <c r="B15" t="s">
        <v>27</v>
      </c>
      <c r="C15">
        <f>1/3*C6</f>
        <v>0.13999999999999996</v>
      </c>
      <c r="E15">
        <f>1/3*E6</f>
        <v>0.45999999999999963</v>
      </c>
      <c r="M15" s="97"/>
    </row>
    <row r="16" spans="1:18" x14ac:dyDescent="0.2">
      <c r="B16" t="s">
        <v>26</v>
      </c>
      <c r="C16" s="5">
        <f>C9*50%</f>
        <v>7.0000000000000009</v>
      </c>
      <c r="E16" s="5">
        <f>E9*50%</f>
        <v>12.5</v>
      </c>
    </row>
    <row r="17" spans="1:16" x14ac:dyDescent="0.2">
      <c r="B17" t="s">
        <v>25</v>
      </c>
      <c r="C17" s="5">
        <f>C9</f>
        <v>14.000000000000002</v>
      </c>
      <c r="E17" s="5">
        <f>E9</f>
        <v>25</v>
      </c>
    </row>
    <row r="18" spans="1:16" s="33" customFormat="1" x14ac:dyDescent="0.2">
      <c r="M18" s="38"/>
    </row>
    <row r="19" spans="1:16" s="38" customFormat="1" x14ac:dyDescent="0.2"/>
    <row r="21" spans="1:16" x14ac:dyDescent="0.2">
      <c r="A21" s="30" t="s">
        <v>74</v>
      </c>
      <c r="B21" s="3"/>
      <c r="C21" s="114" t="s">
        <v>14</v>
      </c>
      <c r="D21" s="114"/>
      <c r="E21" s="114" t="s">
        <v>15</v>
      </c>
      <c r="F21" s="114"/>
      <c r="N21" t="s">
        <v>838</v>
      </c>
      <c r="O21" s="60" t="s">
        <v>10</v>
      </c>
      <c r="P21" s="60" t="s">
        <v>11</v>
      </c>
    </row>
    <row r="22" spans="1:16" ht="17" thickBot="1" x14ac:dyDescent="0.25">
      <c r="C22" t="s">
        <v>8</v>
      </c>
      <c r="D22" t="s">
        <v>9</v>
      </c>
      <c r="E22" t="s">
        <v>10</v>
      </c>
      <c r="F22" t="s">
        <v>11</v>
      </c>
      <c r="H22" t="s">
        <v>23</v>
      </c>
      <c r="I22" s="5">
        <v>2500</v>
      </c>
      <c r="O22" s="60">
        <v>104</v>
      </c>
      <c r="P22" s="60">
        <v>99</v>
      </c>
    </row>
    <row r="23" spans="1:16" x14ac:dyDescent="0.2">
      <c r="B23" t="s">
        <v>12</v>
      </c>
      <c r="E23" s="41">
        <v>104</v>
      </c>
      <c r="F23" s="42">
        <v>99</v>
      </c>
      <c r="H23" t="s">
        <v>123</v>
      </c>
      <c r="I23" s="5">
        <f>I22-I11</f>
        <v>1988.8</v>
      </c>
      <c r="O23" s="60">
        <v>0.01</v>
      </c>
      <c r="P23" s="60">
        <v>0.01</v>
      </c>
    </row>
    <row r="24" spans="1:16" x14ac:dyDescent="0.2">
      <c r="B24" t="s">
        <v>67</v>
      </c>
      <c r="E24" s="43">
        <v>-17</v>
      </c>
      <c r="F24" s="44">
        <v>-28</v>
      </c>
      <c r="H24" t="s">
        <v>24</v>
      </c>
      <c r="I24" s="4">
        <v>0.05</v>
      </c>
      <c r="J24" s="5">
        <f>I22*I24</f>
        <v>125</v>
      </c>
      <c r="O24" s="60">
        <v>0.02</v>
      </c>
      <c r="P24" s="99">
        <v>-0.02</v>
      </c>
    </row>
    <row r="25" spans="1:16" x14ac:dyDescent="0.2">
      <c r="B25" t="s">
        <v>121</v>
      </c>
      <c r="E25" s="50"/>
      <c r="F25" s="51"/>
    </row>
    <row r="26" spans="1:16" ht="17" thickBot="1" x14ac:dyDescent="0.25">
      <c r="B26" t="s">
        <v>13</v>
      </c>
      <c r="C26" s="5"/>
      <c r="D26" s="5"/>
      <c r="E26" s="45">
        <v>2.46</v>
      </c>
      <c r="F26" s="46">
        <v>-1.39</v>
      </c>
    </row>
    <row r="27" spans="1:16" x14ac:dyDescent="0.2">
      <c r="B27" t="s">
        <v>17</v>
      </c>
      <c r="C27" s="36"/>
      <c r="E27" s="36">
        <f>E26+F26</f>
        <v>1.07</v>
      </c>
      <c r="H27" t="s">
        <v>124</v>
      </c>
      <c r="I27" s="22">
        <f>E28*ABS(E24/100)</f>
        <v>0.85000000000000009</v>
      </c>
      <c r="J27" t="s">
        <v>125</v>
      </c>
    </row>
    <row r="28" spans="1:16" x14ac:dyDescent="0.2">
      <c r="A28" s="115">
        <v>1</v>
      </c>
      <c r="B28" t="s">
        <v>22</v>
      </c>
      <c r="C28" s="48"/>
      <c r="E28" s="39">
        <f>ABS(E23-F23)</f>
        <v>5</v>
      </c>
      <c r="H28" t="s">
        <v>124</v>
      </c>
      <c r="I28">
        <f>E28*(1/3)</f>
        <v>1.6666666666666665</v>
      </c>
      <c r="J28" t="s">
        <v>126</v>
      </c>
    </row>
    <row r="29" spans="1:16" x14ac:dyDescent="0.2">
      <c r="A29" s="115"/>
      <c r="B29" t="s">
        <v>119</v>
      </c>
      <c r="C29" s="48"/>
      <c r="E29" s="39">
        <f>ABS(E24-F24)</f>
        <v>11</v>
      </c>
    </row>
    <row r="30" spans="1:16" x14ac:dyDescent="0.2">
      <c r="B30" t="s">
        <v>24</v>
      </c>
      <c r="C30" s="48"/>
      <c r="E30" s="40">
        <f>E28-E27</f>
        <v>3.9299999999999997</v>
      </c>
    </row>
    <row r="31" spans="1:16" x14ac:dyDescent="0.2">
      <c r="A31">
        <v>2</v>
      </c>
      <c r="B31" t="s">
        <v>16</v>
      </c>
      <c r="C31" s="47"/>
      <c r="E31" s="47">
        <f>E23-E27</f>
        <v>102.93</v>
      </c>
    </row>
    <row r="32" spans="1:16" x14ac:dyDescent="0.2">
      <c r="A32" s="115">
        <v>3</v>
      </c>
      <c r="B32" t="s">
        <v>19</v>
      </c>
      <c r="C32" s="31"/>
      <c r="E32" s="31">
        <f>E27*100</f>
        <v>107</v>
      </c>
    </row>
    <row r="33" spans="1:9" x14ac:dyDescent="0.2">
      <c r="A33" s="115"/>
      <c r="B33" t="s">
        <v>118</v>
      </c>
      <c r="C33" s="32"/>
      <c r="E33" s="32">
        <f>E30*100</f>
        <v>393</v>
      </c>
    </row>
    <row r="34" spans="1:9" x14ac:dyDescent="0.2">
      <c r="B34" t="s">
        <v>71</v>
      </c>
      <c r="C34" s="5"/>
      <c r="E34" s="5">
        <f>E23*0.2*100</f>
        <v>2080</v>
      </c>
    </row>
    <row r="35" spans="1:9" x14ac:dyDescent="0.2">
      <c r="A35" s="115">
        <v>4</v>
      </c>
      <c r="B35" t="s">
        <v>120</v>
      </c>
      <c r="C35" s="35">
        <f>1-ABS(C24/100)</f>
        <v>1</v>
      </c>
      <c r="E35" s="35">
        <f>1-ABS(E24/100)</f>
        <v>0.83</v>
      </c>
    </row>
    <row r="36" spans="1:9" x14ac:dyDescent="0.2">
      <c r="A36" s="115"/>
      <c r="B36" t="s">
        <v>122</v>
      </c>
      <c r="C36" s="49" t="e">
        <f>C32/C33</f>
        <v>#DIV/0!</v>
      </c>
      <c r="E36" s="49">
        <f>E32/E33</f>
        <v>0.27226463104325699</v>
      </c>
    </row>
    <row r="37" spans="1:9" x14ac:dyDescent="0.2">
      <c r="A37" s="115"/>
      <c r="B37" t="s">
        <v>21</v>
      </c>
      <c r="E37" s="2">
        <f>E27/E28</f>
        <v>0.21400000000000002</v>
      </c>
      <c r="G37" s="5"/>
    </row>
    <row r="39" spans="1:9" x14ac:dyDescent="0.2">
      <c r="B39" t="s">
        <v>27</v>
      </c>
      <c r="C39">
        <f>1/3*C28</f>
        <v>0</v>
      </c>
      <c r="E39">
        <f>1/3*E28</f>
        <v>1.6666666666666665</v>
      </c>
    </row>
    <row r="40" spans="1:9" x14ac:dyDescent="0.2">
      <c r="B40" t="s">
        <v>26</v>
      </c>
      <c r="C40" s="5">
        <f>C32*50%</f>
        <v>0</v>
      </c>
      <c r="E40" s="5">
        <f>E32*50%</f>
        <v>53.5</v>
      </c>
    </row>
    <row r="41" spans="1:9" x14ac:dyDescent="0.2">
      <c r="B41" t="s">
        <v>25</v>
      </c>
      <c r="C41" s="5">
        <f>C32</f>
        <v>0</v>
      </c>
      <c r="E41" s="5">
        <f>E32</f>
        <v>107</v>
      </c>
    </row>
    <row r="44" spans="1:9" s="38" customFormat="1" x14ac:dyDescent="0.2"/>
    <row r="46" spans="1:9" x14ac:dyDescent="0.2">
      <c r="A46" s="30" t="s">
        <v>129</v>
      </c>
      <c r="B46" s="3"/>
      <c r="C46" s="114" t="s">
        <v>14</v>
      </c>
      <c r="D46" s="114"/>
      <c r="E46" s="114" t="s">
        <v>15</v>
      </c>
      <c r="F46" s="114"/>
    </row>
    <row r="47" spans="1:9" ht="17" thickBot="1" x14ac:dyDescent="0.25">
      <c r="C47" t="s">
        <v>8</v>
      </c>
      <c r="D47" t="s">
        <v>9</v>
      </c>
      <c r="E47" t="s">
        <v>10</v>
      </c>
      <c r="F47" t="s">
        <v>11</v>
      </c>
      <c r="H47" t="s">
        <v>23</v>
      </c>
      <c r="I47" s="5">
        <v>2500</v>
      </c>
    </row>
    <row r="48" spans="1:9" x14ac:dyDescent="0.2">
      <c r="B48" t="s">
        <v>12</v>
      </c>
      <c r="E48" s="41">
        <v>80</v>
      </c>
      <c r="F48" s="42">
        <v>75</v>
      </c>
      <c r="H48" t="s">
        <v>123</v>
      </c>
      <c r="I48" s="5">
        <f>I47-I36</f>
        <v>2500</v>
      </c>
    </row>
    <row r="49" spans="1:10" x14ac:dyDescent="0.2">
      <c r="B49" t="s">
        <v>67</v>
      </c>
      <c r="E49" s="43">
        <v>-19</v>
      </c>
      <c r="F49" s="44">
        <v>-7</v>
      </c>
      <c r="H49" t="s">
        <v>24</v>
      </c>
      <c r="I49" s="4">
        <v>0.05</v>
      </c>
      <c r="J49" s="5">
        <f>I47*I49</f>
        <v>125</v>
      </c>
    </row>
    <row r="50" spans="1:10" x14ac:dyDescent="0.2">
      <c r="B50" t="s">
        <v>121</v>
      </c>
      <c r="E50" s="50"/>
      <c r="F50" s="51"/>
    </row>
    <row r="51" spans="1:10" ht="17" thickBot="1" x14ac:dyDescent="0.25">
      <c r="B51" t="s">
        <v>13</v>
      </c>
      <c r="C51" s="5"/>
      <c r="D51" s="5"/>
      <c r="E51" s="45">
        <v>0.54</v>
      </c>
      <c r="F51" s="46">
        <v>-0.25</v>
      </c>
    </row>
    <row r="52" spans="1:10" x14ac:dyDescent="0.2">
      <c r="B52" t="s">
        <v>17</v>
      </c>
      <c r="C52" s="36"/>
      <c r="E52" s="36">
        <f>E51+F51</f>
        <v>0.29000000000000004</v>
      </c>
      <c r="H52" t="s">
        <v>124</v>
      </c>
      <c r="I52" s="22">
        <f>E53*ABS(E49/100)</f>
        <v>0.95</v>
      </c>
      <c r="J52" t="s">
        <v>125</v>
      </c>
    </row>
    <row r="53" spans="1:10" x14ac:dyDescent="0.2">
      <c r="A53" s="115">
        <v>1</v>
      </c>
      <c r="B53" t="s">
        <v>22</v>
      </c>
      <c r="C53" s="48"/>
      <c r="E53" s="39">
        <f>ABS(E48-F48)</f>
        <v>5</v>
      </c>
      <c r="H53" t="s">
        <v>124</v>
      </c>
      <c r="I53">
        <f>E53*(1/3)</f>
        <v>1.6666666666666665</v>
      </c>
      <c r="J53" t="s">
        <v>126</v>
      </c>
    </row>
    <row r="54" spans="1:10" x14ac:dyDescent="0.2">
      <c r="A54" s="115"/>
      <c r="B54" t="s">
        <v>119</v>
      </c>
      <c r="C54" s="48"/>
      <c r="E54" s="39">
        <f>ABS(E49-F49)</f>
        <v>12</v>
      </c>
    </row>
    <row r="55" spans="1:10" x14ac:dyDescent="0.2">
      <c r="B55" t="s">
        <v>24</v>
      </c>
      <c r="C55" s="48"/>
      <c r="E55" s="40">
        <f>E53-E52</f>
        <v>4.71</v>
      </c>
    </row>
    <row r="56" spans="1:10" x14ac:dyDescent="0.2">
      <c r="A56">
        <v>2</v>
      </c>
      <c r="B56" t="s">
        <v>16</v>
      </c>
      <c r="C56" s="47"/>
      <c r="E56" s="47">
        <f>E48-E52</f>
        <v>79.709999999999994</v>
      </c>
      <c r="H56" t="s">
        <v>159</v>
      </c>
    </row>
    <row r="57" spans="1:10" x14ac:dyDescent="0.2">
      <c r="A57" s="115">
        <v>3</v>
      </c>
      <c r="B57" t="s">
        <v>19</v>
      </c>
      <c r="C57" s="31"/>
      <c r="E57" s="31">
        <f>E52*100</f>
        <v>29.000000000000004</v>
      </c>
      <c r="H57" t="s">
        <v>160</v>
      </c>
    </row>
    <row r="58" spans="1:10" x14ac:dyDescent="0.2">
      <c r="A58" s="115"/>
      <c r="B58" t="s">
        <v>118</v>
      </c>
      <c r="C58" s="32"/>
      <c r="E58" s="32">
        <f>E55*100</f>
        <v>471</v>
      </c>
    </row>
    <row r="59" spans="1:10" x14ac:dyDescent="0.2">
      <c r="B59" t="s">
        <v>71</v>
      </c>
      <c r="C59" s="5"/>
      <c r="E59" s="5">
        <f>E48*0.2*100</f>
        <v>1600</v>
      </c>
    </row>
    <row r="60" spans="1:10" x14ac:dyDescent="0.2">
      <c r="A60" s="115">
        <v>4</v>
      </c>
      <c r="B60" t="s">
        <v>120</v>
      </c>
      <c r="C60" s="35">
        <f>1-ABS(C49/100)</f>
        <v>1</v>
      </c>
      <c r="E60" s="35">
        <f>1-ABS(E49/100)</f>
        <v>0.81</v>
      </c>
    </row>
    <row r="61" spans="1:10" x14ac:dyDescent="0.2">
      <c r="A61" s="115"/>
      <c r="B61" t="s">
        <v>122</v>
      </c>
      <c r="C61" s="49" t="e">
        <f>C57/C58</f>
        <v>#DIV/0!</v>
      </c>
      <c r="E61" s="49">
        <f>E57/E58</f>
        <v>6.1571125265392788E-2</v>
      </c>
    </row>
    <row r="62" spans="1:10" x14ac:dyDescent="0.2">
      <c r="A62" s="115"/>
      <c r="B62" t="s">
        <v>21</v>
      </c>
      <c r="E62" s="2">
        <f>E52/E53</f>
        <v>5.800000000000001E-2</v>
      </c>
      <c r="G62" s="5"/>
    </row>
    <row r="64" spans="1:10" x14ac:dyDescent="0.2">
      <c r="B64" t="s">
        <v>26</v>
      </c>
      <c r="C64" s="5">
        <f>C57*50%</f>
        <v>0</v>
      </c>
      <c r="E64" s="5">
        <f>E57*50%</f>
        <v>14.500000000000002</v>
      </c>
    </row>
    <row r="65" spans="1:10" x14ac:dyDescent="0.2">
      <c r="B65" t="s">
        <v>25</v>
      </c>
      <c r="C65" s="5">
        <f>C57</f>
        <v>0</v>
      </c>
      <c r="E65" s="5">
        <f>E57</f>
        <v>29.000000000000004</v>
      </c>
    </row>
    <row r="67" spans="1:10" x14ac:dyDescent="0.2">
      <c r="A67" s="30" t="s">
        <v>129</v>
      </c>
      <c r="B67" s="3"/>
      <c r="C67" s="114" t="s">
        <v>14</v>
      </c>
      <c r="D67" s="114"/>
      <c r="E67" s="114" t="s">
        <v>15</v>
      </c>
      <c r="F67" s="114"/>
    </row>
    <row r="68" spans="1:10" ht="17" thickBot="1" x14ac:dyDescent="0.25">
      <c r="C68" t="s">
        <v>8</v>
      </c>
      <c r="D68" t="s">
        <v>9</v>
      </c>
      <c r="E68" t="s">
        <v>10</v>
      </c>
      <c r="F68" t="s">
        <v>11</v>
      </c>
      <c r="H68" t="s">
        <v>23</v>
      </c>
      <c r="I68" s="5">
        <v>2500</v>
      </c>
    </row>
    <row r="69" spans="1:10" x14ac:dyDescent="0.2">
      <c r="B69" t="s">
        <v>12</v>
      </c>
      <c r="E69" s="41">
        <v>80</v>
      </c>
      <c r="F69" s="42">
        <v>77</v>
      </c>
      <c r="H69" t="s">
        <v>123</v>
      </c>
      <c r="I69" s="5">
        <f>I68-I58</f>
        <v>2500</v>
      </c>
    </row>
    <row r="70" spans="1:10" x14ac:dyDescent="0.2">
      <c r="B70" t="s">
        <v>67</v>
      </c>
      <c r="E70" s="43">
        <v>-19</v>
      </c>
      <c r="F70" s="44">
        <v>-11</v>
      </c>
      <c r="H70" t="s">
        <v>24</v>
      </c>
      <c r="I70" s="4">
        <v>0.05</v>
      </c>
      <c r="J70" s="5">
        <f>I68*I70</f>
        <v>125</v>
      </c>
    </row>
    <row r="71" spans="1:10" x14ac:dyDescent="0.2">
      <c r="B71" t="s">
        <v>121</v>
      </c>
      <c r="E71" s="50"/>
      <c r="F71" s="51"/>
    </row>
    <row r="72" spans="1:10" ht="17" thickBot="1" x14ac:dyDescent="0.25">
      <c r="B72" t="s">
        <v>13</v>
      </c>
      <c r="C72" s="5"/>
      <c r="D72" s="5"/>
      <c r="E72" s="45">
        <v>0.54</v>
      </c>
      <c r="F72" s="46">
        <v>-0.33</v>
      </c>
    </row>
    <row r="73" spans="1:10" x14ac:dyDescent="0.2">
      <c r="B73" t="s">
        <v>17</v>
      </c>
      <c r="C73" s="36"/>
      <c r="E73" s="36">
        <f>E72+F72</f>
        <v>0.21000000000000002</v>
      </c>
      <c r="H73" t="s">
        <v>124</v>
      </c>
      <c r="I73" s="22">
        <f>E74*ABS(E70/100)</f>
        <v>0.57000000000000006</v>
      </c>
      <c r="J73" t="s">
        <v>125</v>
      </c>
    </row>
    <row r="74" spans="1:10" x14ac:dyDescent="0.2">
      <c r="A74" s="115">
        <v>1</v>
      </c>
      <c r="B74" t="s">
        <v>22</v>
      </c>
      <c r="C74" s="48"/>
      <c r="E74" s="39">
        <f>ABS(E69-F69)</f>
        <v>3</v>
      </c>
      <c r="H74" t="s">
        <v>124</v>
      </c>
      <c r="I74">
        <f>E74*(1/3)</f>
        <v>1</v>
      </c>
      <c r="J74" t="s">
        <v>126</v>
      </c>
    </row>
    <row r="75" spans="1:10" x14ac:dyDescent="0.2">
      <c r="A75" s="115"/>
      <c r="B75" t="s">
        <v>119</v>
      </c>
      <c r="C75" s="48"/>
      <c r="E75" s="39">
        <f>ABS(E70-F70)</f>
        <v>8</v>
      </c>
    </row>
    <row r="76" spans="1:10" x14ac:dyDescent="0.2">
      <c r="B76" t="s">
        <v>24</v>
      </c>
      <c r="C76" s="48"/>
      <c r="E76" s="40">
        <f>E74-E73</f>
        <v>2.79</v>
      </c>
    </row>
    <row r="77" spans="1:10" x14ac:dyDescent="0.2">
      <c r="A77">
        <v>2</v>
      </c>
      <c r="B77" t="s">
        <v>16</v>
      </c>
      <c r="C77" s="47"/>
      <c r="E77" s="47">
        <f>E69-E73</f>
        <v>79.790000000000006</v>
      </c>
      <c r="H77" t="s">
        <v>159</v>
      </c>
    </row>
    <row r="78" spans="1:10" x14ac:dyDescent="0.2">
      <c r="A78" s="115">
        <v>3</v>
      </c>
      <c r="B78" t="s">
        <v>19</v>
      </c>
      <c r="C78" s="31"/>
      <c r="E78" s="31">
        <f>E73*100</f>
        <v>21.000000000000004</v>
      </c>
      <c r="H78" t="s">
        <v>162</v>
      </c>
    </row>
    <row r="79" spans="1:10" x14ac:dyDescent="0.2">
      <c r="A79" s="115"/>
      <c r="B79" t="s">
        <v>118</v>
      </c>
      <c r="C79" s="32"/>
      <c r="E79" s="32">
        <f>E76*100</f>
        <v>279</v>
      </c>
    </row>
    <row r="80" spans="1:10" x14ac:dyDescent="0.2">
      <c r="B80" t="s">
        <v>71</v>
      </c>
      <c r="C80" s="5"/>
      <c r="E80" s="5">
        <f>E69*0.2*100</f>
        <v>1600</v>
      </c>
    </row>
    <row r="81" spans="1:10" x14ac:dyDescent="0.2">
      <c r="A81" s="115">
        <v>4</v>
      </c>
      <c r="B81" t="s">
        <v>120</v>
      </c>
      <c r="C81" s="35">
        <f>1-ABS(C70/100)</f>
        <v>1</v>
      </c>
      <c r="E81" s="35">
        <f>1-ABS(E70/100)</f>
        <v>0.81</v>
      </c>
    </row>
    <row r="82" spans="1:10" x14ac:dyDescent="0.2">
      <c r="A82" s="115"/>
      <c r="B82" t="s">
        <v>122</v>
      </c>
      <c r="C82" s="49" t="e">
        <f>C78/C79</f>
        <v>#DIV/0!</v>
      </c>
      <c r="E82" s="49">
        <f>E78/E79</f>
        <v>7.5268817204301092E-2</v>
      </c>
    </row>
    <row r="83" spans="1:10" x14ac:dyDescent="0.2">
      <c r="A83" s="115"/>
      <c r="B83" t="s">
        <v>21</v>
      </c>
      <c r="E83" s="2">
        <f>E73/E74</f>
        <v>7.0000000000000007E-2</v>
      </c>
      <c r="G83" s="5"/>
    </row>
    <row r="85" spans="1:10" x14ac:dyDescent="0.2">
      <c r="B85" t="s">
        <v>26</v>
      </c>
      <c r="C85" s="5">
        <f>C78*50%</f>
        <v>0</v>
      </c>
      <c r="E85" s="5">
        <f>E78*50%</f>
        <v>10.500000000000002</v>
      </c>
    </row>
    <row r="86" spans="1:10" x14ac:dyDescent="0.2">
      <c r="B86" t="s">
        <v>25</v>
      </c>
      <c r="C86" s="5">
        <f>C78</f>
        <v>0</v>
      </c>
      <c r="E86" s="5">
        <f>E78</f>
        <v>21.000000000000004</v>
      </c>
    </row>
    <row r="88" spans="1:10" x14ac:dyDescent="0.2">
      <c r="A88" s="30" t="s">
        <v>129</v>
      </c>
      <c r="B88" s="3"/>
      <c r="C88" s="114" t="s">
        <v>14</v>
      </c>
      <c r="D88" s="114"/>
      <c r="E88" s="114" t="s">
        <v>15</v>
      </c>
      <c r="F88" s="114"/>
    </row>
    <row r="89" spans="1:10" ht="17" thickBot="1" x14ac:dyDescent="0.25">
      <c r="C89" t="s">
        <v>8</v>
      </c>
      <c r="D89" t="s">
        <v>9</v>
      </c>
      <c r="E89" t="s">
        <v>10</v>
      </c>
      <c r="F89" t="s">
        <v>11</v>
      </c>
      <c r="H89" t="s">
        <v>23</v>
      </c>
      <c r="I89" s="5">
        <v>2500</v>
      </c>
    </row>
    <row r="90" spans="1:10" x14ac:dyDescent="0.2">
      <c r="B90" t="s">
        <v>12</v>
      </c>
      <c r="E90" s="41">
        <v>82</v>
      </c>
      <c r="F90" s="42">
        <v>77</v>
      </c>
      <c r="H90" t="s">
        <v>123</v>
      </c>
      <c r="I90" s="5">
        <f>I89-I79</f>
        <v>2500</v>
      </c>
    </row>
    <row r="91" spans="1:10" x14ac:dyDescent="0.2">
      <c r="B91" t="s">
        <v>67</v>
      </c>
      <c r="E91" s="43">
        <v>-33</v>
      </c>
      <c r="F91" s="44">
        <v>-14</v>
      </c>
      <c r="H91" t="s">
        <v>24</v>
      </c>
      <c r="I91" s="4">
        <v>0.05</v>
      </c>
      <c r="J91" s="5">
        <f>I89*I91</f>
        <v>125</v>
      </c>
    </row>
    <row r="92" spans="1:10" x14ac:dyDescent="0.2">
      <c r="B92" t="s">
        <v>121</v>
      </c>
      <c r="E92" s="50"/>
      <c r="F92" s="51"/>
    </row>
    <row r="93" spans="1:10" ht="17" thickBot="1" x14ac:dyDescent="0.25">
      <c r="B93" t="s">
        <v>13</v>
      </c>
      <c r="C93" s="5"/>
      <c r="D93" s="5"/>
      <c r="E93" s="45">
        <v>1.24</v>
      </c>
      <c r="F93" s="46">
        <v>-0.57999999999999996</v>
      </c>
    </row>
    <row r="94" spans="1:10" x14ac:dyDescent="0.2">
      <c r="B94" t="s">
        <v>17</v>
      </c>
      <c r="C94" s="36"/>
      <c r="E94" s="36">
        <f>E93+F93</f>
        <v>0.66</v>
      </c>
      <c r="H94" t="s">
        <v>124</v>
      </c>
      <c r="I94" s="22">
        <f>E95*ABS(E91/100)</f>
        <v>1.6500000000000001</v>
      </c>
      <c r="J94" t="s">
        <v>125</v>
      </c>
    </row>
    <row r="95" spans="1:10" x14ac:dyDescent="0.2">
      <c r="A95" s="115">
        <v>1</v>
      </c>
      <c r="B95" t="s">
        <v>22</v>
      </c>
      <c r="C95" s="48"/>
      <c r="E95" s="39">
        <f>ABS(E90-F90)</f>
        <v>5</v>
      </c>
      <c r="H95" t="s">
        <v>124</v>
      </c>
      <c r="I95">
        <f>E95*(1/3)</f>
        <v>1.6666666666666665</v>
      </c>
      <c r="J95" t="s">
        <v>126</v>
      </c>
    </row>
    <row r="96" spans="1:10" x14ac:dyDescent="0.2">
      <c r="A96" s="115"/>
      <c r="B96" t="s">
        <v>119</v>
      </c>
      <c r="C96" s="48"/>
      <c r="E96" s="39">
        <f>ABS(E91-F91)</f>
        <v>19</v>
      </c>
    </row>
    <row r="97" spans="1:10" x14ac:dyDescent="0.2">
      <c r="B97" t="s">
        <v>24</v>
      </c>
      <c r="C97" s="48"/>
      <c r="E97" s="40">
        <f>E95-E94</f>
        <v>4.34</v>
      </c>
    </row>
    <row r="98" spans="1:10" x14ac:dyDescent="0.2">
      <c r="A98">
        <v>2</v>
      </c>
      <c r="B98" t="s">
        <v>16</v>
      </c>
      <c r="C98" s="47"/>
      <c r="E98" s="47">
        <f>E90-E94</f>
        <v>81.34</v>
      </c>
      <c r="H98" t="s">
        <v>159</v>
      </c>
    </row>
    <row r="99" spans="1:10" x14ac:dyDescent="0.2">
      <c r="A99" s="115">
        <v>3</v>
      </c>
      <c r="B99" t="s">
        <v>19</v>
      </c>
      <c r="C99" s="31"/>
      <c r="E99" s="31">
        <f>E94*100</f>
        <v>66</v>
      </c>
      <c r="H99" t="s">
        <v>161</v>
      </c>
    </row>
    <row r="100" spans="1:10" x14ac:dyDescent="0.2">
      <c r="A100" s="115"/>
      <c r="B100" t="s">
        <v>118</v>
      </c>
      <c r="C100" s="32"/>
      <c r="E100" s="32">
        <f>E97*100</f>
        <v>434</v>
      </c>
      <c r="H100" s="67" t="s">
        <v>163</v>
      </c>
    </row>
    <row r="101" spans="1:10" x14ac:dyDescent="0.2">
      <c r="B101" t="s">
        <v>71</v>
      </c>
      <c r="C101" s="5"/>
      <c r="E101" s="5">
        <f>E90*0.2*100</f>
        <v>1640.0000000000002</v>
      </c>
      <c r="H101" s="67" t="s">
        <v>164</v>
      </c>
    </row>
    <row r="102" spans="1:10" x14ac:dyDescent="0.2">
      <c r="A102" s="115">
        <v>4</v>
      </c>
      <c r="B102" t="s">
        <v>120</v>
      </c>
      <c r="C102" s="35">
        <f>1-ABS(C91/100)</f>
        <v>1</v>
      </c>
      <c r="E102" s="35">
        <f>1-ABS(E91/100)</f>
        <v>0.66999999999999993</v>
      </c>
    </row>
    <row r="103" spans="1:10" x14ac:dyDescent="0.2">
      <c r="A103" s="115"/>
      <c r="B103" t="s">
        <v>122</v>
      </c>
      <c r="C103" s="49" t="e">
        <f>C99/C100</f>
        <v>#DIV/0!</v>
      </c>
      <c r="E103" s="49">
        <f>E99/E100</f>
        <v>0.15207373271889402</v>
      </c>
    </row>
    <row r="104" spans="1:10" x14ac:dyDescent="0.2">
      <c r="A104" s="115"/>
      <c r="B104" t="s">
        <v>21</v>
      </c>
      <c r="E104" s="2">
        <f>E94/E95</f>
        <v>0.13200000000000001</v>
      </c>
      <c r="G104" s="5"/>
    </row>
    <row r="106" spans="1:10" x14ac:dyDescent="0.2">
      <c r="B106" t="s">
        <v>26</v>
      </c>
      <c r="C106" s="5">
        <f>C99*50%</f>
        <v>0</v>
      </c>
      <c r="E106" s="5">
        <f>E99*50%</f>
        <v>33</v>
      </c>
    </row>
    <row r="107" spans="1:10" x14ac:dyDescent="0.2">
      <c r="B107" t="s">
        <v>25</v>
      </c>
      <c r="C107" s="5">
        <f>C99</f>
        <v>0</v>
      </c>
      <c r="E107" s="5">
        <f>E99</f>
        <v>66</v>
      </c>
    </row>
    <row r="109" spans="1:10" x14ac:dyDescent="0.2">
      <c r="A109" s="30" t="s">
        <v>129</v>
      </c>
      <c r="B109" s="3"/>
      <c r="C109" s="114" t="s">
        <v>14</v>
      </c>
      <c r="D109" s="114"/>
      <c r="E109" s="114" t="s">
        <v>15</v>
      </c>
      <c r="F109" s="114"/>
    </row>
    <row r="110" spans="1:10" ht="17" thickBot="1" x14ac:dyDescent="0.25">
      <c r="C110" t="s">
        <v>8</v>
      </c>
      <c r="D110" t="s">
        <v>9</v>
      </c>
      <c r="E110" t="s">
        <v>10</v>
      </c>
      <c r="F110" t="s">
        <v>11</v>
      </c>
      <c r="H110" t="s">
        <v>23</v>
      </c>
      <c r="I110" s="5">
        <v>2500</v>
      </c>
    </row>
    <row r="111" spans="1:10" x14ac:dyDescent="0.2">
      <c r="B111" t="s">
        <v>12</v>
      </c>
      <c r="E111" s="41">
        <v>80</v>
      </c>
      <c r="F111" s="42">
        <v>75</v>
      </c>
      <c r="H111" t="s">
        <v>123</v>
      </c>
      <c r="I111" s="5">
        <f>I110-I100</f>
        <v>2500</v>
      </c>
    </row>
    <row r="112" spans="1:10" x14ac:dyDescent="0.2">
      <c r="B112" t="s">
        <v>67</v>
      </c>
      <c r="E112" s="43">
        <v>-21</v>
      </c>
      <c r="F112" s="44">
        <v>-8</v>
      </c>
      <c r="H112" t="s">
        <v>24</v>
      </c>
      <c r="I112" s="4">
        <v>0.05</v>
      </c>
      <c r="J112" s="5">
        <f>I110*I112</f>
        <v>125</v>
      </c>
    </row>
    <row r="113" spans="1:10" x14ac:dyDescent="0.2">
      <c r="B113" t="s">
        <v>121</v>
      </c>
      <c r="E113" s="50"/>
      <c r="F113" s="51"/>
    </row>
    <row r="114" spans="1:10" ht="17" thickBot="1" x14ac:dyDescent="0.25">
      <c r="B114" t="s">
        <v>13</v>
      </c>
      <c r="C114" s="5"/>
      <c r="D114" s="5"/>
      <c r="E114" s="45">
        <v>0.45</v>
      </c>
      <c r="F114" s="46">
        <v>-0.32</v>
      </c>
    </row>
    <row r="115" spans="1:10" x14ac:dyDescent="0.2">
      <c r="B115" t="s">
        <v>17</v>
      </c>
      <c r="C115" s="36"/>
      <c r="E115" s="36">
        <f>E114+F114</f>
        <v>0.13</v>
      </c>
      <c r="H115" t="s">
        <v>124</v>
      </c>
      <c r="I115" s="22">
        <f>E116*ABS(E112/100)</f>
        <v>1.05</v>
      </c>
      <c r="J115" t="s">
        <v>125</v>
      </c>
    </row>
    <row r="116" spans="1:10" x14ac:dyDescent="0.2">
      <c r="A116" s="115">
        <v>1</v>
      </c>
      <c r="B116" t="s">
        <v>22</v>
      </c>
      <c r="C116" s="48"/>
      <c r="E116" s="39">
        <f>ABS(E111-F111)</f>
        <v>5</v>
      </c>
      <c r="H116" t="s">
        <v>124</v>
      </c>
      <c r="I116">
        <f>E116*(1/3)</f>
        <v>1.6666666666666665</v>
      </c>
      <c r="J116" t="s">
        <v>126</v>
      </c>
    </row>
    <row r="117" spans="1:10" x14ac:dyDescent="0.2">
      <c r="A117" s="115"/>
      <c r="B117" t="s">
        <v>119</v>
      </c>
      <c r="C117" s="48"/>
      <c r="E117" s="39">
        <f>ABS(E112-F112)</f>
        <v>13</v>
      </c>
    </row>
    <row r="118" spans="1:10" x14ac:dyDescent="0.2">
      <c r="B118" t="s">
        <v>24</v>
      </c>
      <c r="C118" s="48"/>
      <c r="E118" s="40">
        <f>E116-E115</f>
        <v>4.87</v>
      </c>
    </row>
    <row r="119" spans="1:10" x14ac:dyDescent="0.2">
      <c r="A119">
        <v>2</v>
      </c>
      <c r="B119" t="s">
        <v>16</v>
      </c>
      <c r="C119" s="47"/>
      <c r="E119" s="47">
        <f>E111-E115</f>
        <v>79.87</v>
      </c>
      <c r="H119" t="s">
        <v>159</v>
      </c>
    </row>
    <row r="120" spans="1:10" x14ac:dyDescent="0.2">
      <c r="A120" s="115">
        <v>3</v>
      </c>
      <c r="B120" t="s">
        <v>19</v>
      </c>
      <c r="C120" s="31"/>
      <c r="E120" s="31">
        <f>E115*100</f>
        <v>13</v>
      </c>
      <c r="H120" t="s">
        <v>165</v>
      </c>
    </row>
    <row r="121" spans="1:10" x14ac:dyDescent="0.2">
      <c r="A121" s="115"/>
      <c r="B121" t="s">
        <v>118</v>
      </c>
      <c r="C121" s="32"/>
      <c r="E121" s="32">
        <f>E118*100</f>
        <v>487</v>
      </c>
    </row>
    <row r="122" spans="1:10" x14ac:dyDescent="0.2">
      <c r="B122" t="s">
        <v>71</v>
      </c>
      <c r="C122" s="5"/>
      <c r="E122" s="5">
        <f>E111*0.2*100</f>
        <v>1600</v>
      </c>
      <c r="H122" s="29"/>
    </row>
    <row r="123" spans="1:10" x14ac:dyDescent="0.2">
      <c r="A123" s="115">
        <v>4</v>
      </c>
      <c r="B123" t="s">
        <v>120</v>
      </c>
      <c r="C123" s="35">
        <f>1-ABS(C112/100)</f>
        <v>1</v>
      </c>
      <c r="E123" s="35">
        <f>1-ABS(E112/100)</f>
        <v>0.79</v>
      </c>
      <c r="H123" s="68" t="s">
        <v>166</v>
      </c>
    </row>
    <row r="124" spans="1:10" x14ac:dyDescent="0.2">
      <c r="A124" s="115"/>
      <c r="B124" t="s">
        <v>122</v>
      </c>
      <c r="C124" s="49" t="e">
        <f>C120/C121</f>
        <v>#DIV/0!</v>
      </c>
      <c r="E124" s="49">
        <f>E120/E121</f>
        <v>2.6694045174537988E-2</v>
      </c>
    </row>
    <row r="125" spans="1:10" x14ac:dyDescent="0.2">
      <c r="A125" s="115"/>
      <c r="B125" t="s">
        <v>21</v>
      </c>
      <c r="E125" s="2">
        <f>E115/E116</f>
        <v>2.6000000000000002E-2</v>
      </c>
      <c r="G125" s="5"/>
    </row>
    <row r="127" spans="1:10" x14ac:dyDescent="0.2">
      <c r="B127" t="s">
        <v>26</v>
      </c>
      <c r="C127" s="5">
        <f>C120*50%</f>
        <v>0</v>
      </c>
      <c r="E127" s="5">
        <f>E120*50%</f>
        <v>6.5</v>
      </c>
    </row>
    <row r="128" spans="1:10" x14ac:dyDescent="0.2">
      <c r="B128" t="s">
        <v>25</v>
      </c>
      <c r="C128" s="5">
        <f>C120</f>
        <v>0</v>
      </c>
      <c r="E128" s="5">
        <f>E120</f>
        <v>13</v>
      </c>
    </row>
  </sheetData>
  <mergeCells count="27">
    <mergeCell ref="C109:D109"/>
    <mergeCell ref="E109:F109"/>
    <mergeCell ref="A116:A117"/>
    <mergeCell ref="A120:A121"/>
    <mergeCell ref="A123:A125"/>
    <mergeCell ref="C88:D88"/>
    <mergeCell ref="E88:F88"/>
    <mergeCell ref="A95:A96"/>
    <mergeCell ref="A99:A100"/>
    <mergeCell ref="A102:A104"/>
    <mergeCell ref="C67:D67"/>
    <mergeCell ref="E67:F67"/>
    <mergeCell ref="A74:A75"/>
    <mergeCell ref="A78:A79"/>
    <mergeCell ref="A81:A83"/>
    <mergeCell ref="C46:D46"/>
    <mergeCell ref="E46:F46"/>
    <mergeCell ref="A53:A54"/>
    <mergeCell ref="A57:A58"/>
    <mergeCell ref="A60:A62"/>
    <mergeCell ref="A35:A37"/>
    <mergeCell ref="C1:D1"/>
    <mergeCell ref="E1:F1"/>
    <mergeCell ref="C21:D21"/>
    <mergeCell ref="E21:F21"/>
    <mergeCell ref="A32:A33"/>
    <mergeCell ref="A28:A29"/>
  </mergeCells>
  <hyperlinks>
    <hyperlink ref="A1" r:id="rId1" display="https://www.barchart.com/stocks/quotes/PBR/overview" xr:uid="{50F1AEB2-C49B-CB48-9055-F0DE02F888A2}"/>
    <hyperlink ref="A21" r:id="rId2" display="https://www.barchart.com/stocks/quotes/PBR/overview" xr:uid="{E20843D5-A3FB-CC40-8307-7933C677499F}"/>
    <hyperlink ref="A46" r:id="rId3" display="https://www.barchart.com/stocks/quotes/PBR/overview" xr:uid="{3CD7A214-E2FC-2440-A0B8-A038CD95472A}"/>
    <hyperlink ref="A67" r:id="rId4" display="https://www.barchart.com/stocks/quotes/PBR/overview" xr:uid="{C6386FA5-3773-3D42-B14A-DE7D7B4FB188}"/>
    <hyperlink ref="A88" r:id="rId5" display="https://www.barchart.com/stocks/quotes/PBR/overview" xr:uid="{AD8296E7-60BB-3147-9787-C2BB570880C4}"/>
    <hyperlink ref="A109" r:id="rId6" display="https://www.barchart.com/stocks/quotes/PBR/overview" xr:uid="{06EB5FAC-EF46-4C46-B614-575A3F89DC2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0F06-647D-C642-9381-F203CB435DB0}">
  <dimension ref="B2:F26"/>
  <sheetViews>
    <sheetView topLeftCell="A11" workbookViewId="0">
      <selection activeCell="F13" sqref="B2:F13"/>
    </sheetView>
  </sheetViews>
  <sheetFormatPr baseColWidth="10" defaultRowHeight="16" x14ac:dyDescent="0.2"/>
  <cols>
    <col min="2" max="2" width="13" customWidth="1"/>
    <col min="3" max="3" width="22" customWidth="1"/>
    <col min="5" max="5" width="9" customWidth="1"/>
    <col min="6" max="6" width="38.5" customWidth="1"/>
    <col min="7" max="7" width="22" customWidth="1"/>
  </cols>
  <sheetData>
    <row r="2" spans="2:6" x14ac:dyDescent="0.2">
      <c r="B2" s="117" t="s">
        <v>833</v>
      </c>
      <c r="C2" s="118"/>
      <c r="D2" s="118"/>
      <c r="E2" s="118"/>
      <c r="F2" s="119"/>
    </row>
    <row r="3" spans="2:6" x14ac:dyDescent="0.2">
      <c r="B3" s="84" t="s">
        <v>809</v>
      </c>
      <c r="C3" s="84" t="s">
        <v>807</v>
      </c>
      <c r="D3" s="84" t="s">
        <v>808</v>
      </c>
      <c r="E3" s="84" t="s">
        <v>826</v>
      </c>
      <c r="F3" s="84" t="s">
        <v>812</v>
      </c>
    </row>
    <row r="4" spans="2:6" x14ac:dyDescent="0.2">
      <c r="B4" s="60" t="s">
        <v>810</v>
      </c>
      <c r="C4" s="60" t="s">
        <v>398</v>
      </c>
      <c r="D4" s="60" t="s">
        <v>813</v>
      </c>
      <c r="E4" s="60" t="s">
        <v>827</v>
      </c>
      <c r="F4" s="60" t="s">
        <v>830</v>
      </c>
    </row>
    <row r="5" spans="2:6" x14ac:dyDescent="0.2">
      <c r="B5" s="60" t="s">
        <v>811</v>
      </c>
      <c r="C5" s="60" t="s">
        <v>399</v>
      </c>
      <c r="D5" s="60" t="s">
        <v>814</v>
      </c>
      <c r="E5" s="60" t="s">
        <v>827</v>
      </c>
      <c r="F5" s="60"/>
    </row>
    <row r="6" spans="2:6" x14ac:dyDescent="0.2">
      <c r="B6" s="60" t="s">
        <v>811</v>
      </c>
      <c r="C6" s="60" t="s">
        <v>400</v>
      </c>
      <c r="D6" s="60" t="s">
        <v>815</v>
      </c>
      <c r="E6" s="60" t="s">
        <v>827</v>
      </c>
      <c r="F6" s="60"/>
    </row>
    <row r="7" spans="2:6" x14ac:dyDescent="0.2">
      <c r="B7" s="60" t="s">
        <v>810</v>
      </c>
      <c r="C7" s="60" t="s">
        <v>401</v>
      </c>
      <c r="D7" s="60" t="s">
        <v>816</v>
      </c>
      <c r="E7" s="60" t="s">
        <v>827</v>
      </c>
      <c r="F7" s="60"/>
    </row>
    <row r="8" spans="2:6" x14ac:dyDescent="0.2">
      <c r="B8" s="60" t="s">
        <v>811</v>
      </c>
      <c r="C8" s="60" t="s">
        <v>821</v>
      </c>
      <c r="D8" s="60" t="s">
        <v>822</v>
      </c>
      <c r="E8" s="60" t="s">
        <v>827</v>
      </c>
      <c r="F8" s="60" t="s">
        <v>831</v>
      </c>
    </row>
    <row r="10" spans="2:6" x14ac:dyDescent="0.2">
      <c r="B10" s="117" t="s">
        <v>832</v>
      </c>
      <c r="C10" s="118"/>
      <c r="D10" s="118"/>
      <c r="E10" s="118"/>
      <c r="F10" s="119"/>
    </row>
    <row r="11" spans="2:6" x14ac:dyDescent="0.2">
      <c r="B11" s="84" t="s">
        <v>809</v>
      </c>
      <c r="C11" s="84" t="s">
        <v>807</v>
      </c>
      <c r="D11" s="84" t="s">
        <v>808</v>
      </c>
      <c r="E11" s="84" t="s">
        <v>826</v>
      </c>
      <c r="F11" s="84" t="s">
        <v>812</v>
      </c>
    </row>
    <row r="12" spans="2:6" x14ac:dyDescent="0.2">
      <c r="B12" s="60" t="s">
        <v>810</v>
      </c>
      <c r="C12" s="60" t="s">
        <v>402</v>
      </c>
      <c r="D12" s="60" t="s">
        <v>816</v>
      </c>
      <c r="E12" s="60" t="s">
        <v>828</v>
      </c>
      <c r="F12" s="60" t="s">
        <v>829</v>
      </c>
    </row>
    <row r="13" spans="2:6" x14ac:dyDescent="0.2">
      <c r="B13" s="60" t="s">
        <v>810</v>
      </c>
      <c r="C13" s="60" t="s">
        <v>819</v>
      </c>
      <c r="D13" s="60" t="s">
        <v>820</v>
      </c>
      <c r="E13" s="60" t="s">
        <v>828</v>
      </c>
      <c r="F13" s="60" t="s">
        <v>825</v>
      </c>
    </row>
    <row r="23" spans="2:5" x14ac:dyDescent="0.2">
      <c r="B23" s="116" t="s">
        <v>817</v>
      </c>
      <c r="C23" s="116"/>
      <c r="D23" s="116"/>
      <c r="E23" s="116"/>
    </row>
    <row r="24" spans="2:5" x14ac:dyDescent="0.2">
      <c r="B24" s="83" t="s">
        <v>809</v>
      </c>
      <c r="C24" s="83" t="s">
        <v>807</v>
      </c>
      <c r="D24" s="83" t="s">
        <v>808</v>
      </c>
      <c r="E24" s="83" t="s">
        <v>812</v>
      </c>
    </row>
    <row r="25" spans="2:5" x14ac:dyDescent="0.2">
      <c r="C25" t="s">
        <v>818</v>
      </c>
      <c r="D25" t="s">
        <v>816</v>
      </c>
    </row>
    <row r="26" spans="2:5" x14ac:dyDescent="0.2">
      <c r="C26" t="s">
        <v>823</v>
      </c>
      <c r="D26" t="s">
        <v>824</v>
      </c>
    </row>
  </sheetData>
  <mergeCells count="3">
    <mergeCell ref="B23:E23"/>
    <mergeCell ref="B2:F2"/>
    <mergeCell ref="B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D99A-F5A5-FE4E-9431-3E3C45F93DEE}">
  <dimension ref="A2:H69"/>
  <sheetViews>
    <sheetView topLeftCell="A37" workbookViewId="0">
      <selection activeCell="F62" sqref="F62"/>
    </sheetView>
  </sheetViews>
  <sheetFormatPr baseColWidth="10" defaultRowHeight="16" x14ac:dyDescent="0.2"/>
  <sheetData>
    <row r="2" spans="1:2" x14ac:dyDescent="0.2">
      <c r="B2" s="71" t="s">
        <v>204</v>
      </c>
    </row>
    <row r="4" spans="1:2" x14ac:dyDescent="0.2">
      <c r="A4">
        <v>1</v>
      </c>
      <c r="B4" s="70" t="s">
        <v>205</v>
      </c>
    </row>
    <row r="5" spans="1:2" x14ac:dyDescent="0.2">
      <c r="A5">
        <v>2</v>
      </c>
      <c r="B5" s="70" t="s">
        <v>206</v>
      </c>
    </row>
    <row r="6" spans="1:2" x14ac:dyDescent="0.2">
      <c r="A6">
        <v>3</v>
      </c>
      <c r="B6" s="70" t="s">
        <v>207</v>
      </c>
    </row>
    <row r="7" spans="1:2" x14ac:dyDescent="0.2">
      <c r="A7">
        <v>4</v>
      </c>
      <c r="B7" s="70" t="s">
        <v>208</v>
      </c>
    </row>
    <row r="8" spans="1:2" x14ac:dyDescent="0.2">
      <c r="A8">
        <v>5</v>
      </c>
      <c r="B8" s="70" t="s">
        <v>209</v>
      </c>
    </row>
    <row r="9" spans="1:2" x14ac:dyDescent="0.2">
      <c r="A9">
        <v>6</v>
      </c>
      <c r="B9" s="70" t="s">
        <v>210</v>
      </c>
    </row>
    <row r="12" spans="1:2" x14ac:dyDescent="0.2">
      <c r="B12" s="71" t="s">
        <v>211</v>
      </c>
    </row>
    <row r="13" spans="1:2" x14ac:dyDescent="0.2">
      <c r="B13" s="70" t="s">
        <v>212</v>
      </c>
    </row>
    <row r="14" spans="1:2" x14ac:dyDescent="0.2">
      <c r="B14" s="70" t="s">
        <v>213</v>
      </c>
    </row>
    <row r="15" spans="1:2" x14ac:dyDescent="0.2">
      <c r="B15" s="70" t="s">
        <v>214</v>
      </c>
    </row>
    <row r="16" spans="1:2" x14ac:dyDescent="0.2">
      <c r="B16" s="70" t="s">
        <v>215</v>
      </c>
    </row>
    <row r="19" spans="2:2" x14ac:dyDescent="0.2">
      <c r="B19" s="71" t="s">
        <v>216</v>
      </c>
    </row>
    <row r="20" spans="2:2" x14ac:dyDescent="0.2">
      <c r="B20" s="70" t="s">
        <v>202</v>
      </c>
    </row>
    <row r="21" spans="2:2" x14ac:dyDescent="0.2">
      <c r="B21" s="70" t="s">
        <v>203</v>
      </c>
    </row>
    <row r="22" spans="2:2" x14ac:dyDescent="0.2">
      <c r="B22" s="70" t="s">
        <v>217</v>
      </c>
    </row>
    <row r="23" spans="2:2" x14ac:dyDescent="0.2">
      <c r="B23" s="70" t="s">
        <v>218</v>
      </c>
    </row>
    <row r="28" spans="2:2" x14ac:dyDescent="0.2">
      <c r="B28" s="72" t="s">
        <v>225</v>
      </c>
    </row>
    <row r="29" spans="2:2" x14ac:dyDescent="0.2">
      <c r="B29" s="72" t="s">
        <v>226</v>
      </c>
    </row>
    <row r="30" spans="2:2" x14ac:dyDescent="0.2">
      <c r="B30" s="72" t="s">
        <v>225</v>
      </c>
    </row>
    <row r="32" spans="2:2" x14ac:dyDescent="0.2">
      <c r="B32" s="70"/>
    </row>
    <row r="33" spans="1:8" x14ac:dyDescent="0.2">
      <c r="B33" s="70"/>
    </row>
    <row r="35" spans="1:8" x14ac:dyDescent="0.2">
      <c r="A35">
        <v>1</v>
      </c>
      <c r="B35" s="70" t="s">
        <v>227</v>
      </c>
      <c r="H35" s="72" t="s">
        <v>245</v>
      </c>
    </row>
    <row r="36" spans="1:8" x14ac:dyDescent="0.2">
      <c r="A36">
        <v>1.1000000000000001</v>
      </c>
      <c r="B36" s="70" t="s">
        <v>228</v>
      </c>
    </row>
    <row r="37" spans="1:8" x14ac:dyDescent="0.2">
      <c r="A37">
        <v>1.2</v>
      </c>
      <c r="B37" s="70" t="s">
        <v>229</v>
      </c>
      <c r="G37">
        <v>1</v>
      </c>
      <c r="H37" s="70" t="s">
        <v>246</v>
      </c>
    </row>
    <row r="38" spans="1:8" x14ac:dyDescent="0.2">
      <c r="A38">
        <v>1.3</v>
      </c>
      <c r="B38" s="70" t="s">
        <v>230</v>
      </c>
      <c r="G38">
        <v>1.1000000000000001</v>
      </c>
      <c r="H38" s="70" t="s">
        <v>228</v>
      </c>
    </row>
    <row r="39" spans="1:8" x14ac:dyDescent="0.2">
      <c r="A39">
        <v>2</v>
      </c>
      <c r="B39" s="70" t="s">
        <v>231</v>
      </c>
      <c r="G39">
        <v>1.2</v>
      </c>
      <c r="H39" s="70" t="s">
        <v>247</v>
      </c>
    </row>
    <row r="40" spans="1:8" x14ac:dyDescent="0.2">
      <c r="A40">
        <v>3</v>
      </c>
      <c r="B40" s="70" t="s">
        <v>232</v>
      </c>
      <c r="G40">
        <v>1.3</v>
      </c>
      <c r="H40" s="70" t="s">
        <v>230</v>
      </c>
    </row>
    <row r="41" spans="1:8" x14ac:dyDescent="0.2">
      <c r="A41">
        <v>4</v>
      </c>
      <c r="B41" s="70" t="s">
        <v>233</v>
      </c>
      <c r="G41">
        <v>2</v>
      </c>
      <c r="H41" s="70" t="s">
        <v>248</v>
      </c>
    </row>
    <row r="45" spans="1:8" x14ac:dyDescent="0.2">
      <c r="B45" s="71" t="s">
        <v>234</v>
      </c>
    </row>
    <row r="47" spans="1:8" x14ac:dyDescent="0.2">
      <c r="A47">
        <v>1</v>
      </c>
      <c r="B47" s="70" t="s">
        <v>235</v>
      </c>
    </row>
    <row r="48" spans="1:8" x14ac:dyDescent="0.2">
      <c r="A48">
        <v>1.1000000000000001</v>
      </c>
      <c r="B48" s="70" t="s">
        <v>236</v>
      </c>
    </row>
    <row r="49" spans="1:2" x14ac:dyDescent="0.2">
      <c r="A49">
        <v>1.2</v>
      </c>
      <c r="B49" s="70" t="s">
        <v>237</v>
      </c>
    </row>
    <row r="50" spans="1:2" x14ac:dyDescent="0.2">
      <c r="A50">
        <v>1.3</v>
      </c>
      <c r="B50" s="70" t="s">
        <v>238</v>
      </c>
    </row>
    <row r="51" spans="1:2" x14ac:dyDescent="0.2">
      <c r="A51">
        <v>1.4</v>
      </c>
      <c r="B51" s="70" t="s">
        <v>185</v>
      </c>
    </row>
    <row r="52" spans="1:2" x14ac:dyDescent="0.2">
      <c r="A52">
        <v>2</v>
      </c>
      <c r="B52" s="70" t="s">
        <v>239</v>
      </c>
    </row>
    <row r="53" spans="1:2" x14ac:dyDescent="0.2">
      <c r="A53">
        <v>3</v>
      </c>
      <c r="B53" s="70" t="s">
        <v>240</v>
      </c>
    </row>
    <row r="54" spans="1:2" x14ac:dyDescent="0.2">
      <c r="A54">
        <v>3.1</v>
      </c>
      <c r="B54" s="70" t="s">
        <v>241</v>
      </c>
    </row>
    <row r="55" spans="1:2" x14ac:dyDescent="0.2">
      <c r="A55">
        <v>4</v>
      </c>
      <c r="B55" s="70" t="s">
        <v>242</v>
      </c>
    </row>
    <row r="60" spans="1:2" x14ac:dyDescent="0.2">
      <c r="B60" s="71" t="s">
        <v>219</v>
      </c>
    </row>
    <row r="62" spans="1:2" x14ac:dyDescent="0.2">
      <c r="B62" s="70" t="s">
        <v>220</v>
      </c>
    </row>
    <row r="63" spans="1:2" x14ac:dyDescent="0.2">
      <c r="B63" s="70" t="s">
        <v>221</v>
      </c>
    </row>
    <row r="64" spans="1:2" x14ac:dyDescent="0.2">
      <c r="B64" s="70" t="s">
        <v>222</v>
      </c>
    </row>
    <row r="67" spans="2:2" x14ac:dyDescent="0.2">
      <c r="B67" s="71" t="s">
        <v>174</v>
      </c>
    </row>
    <row r="68" spans="2:2" x14ac:dyDescent="0.2">
      <c r="B68" s="70" t="s">
        <v>223</v>
      </c>
    </row>
    <row r="69" spans="2:2" x14ac:dyDescent="0.2">
      <c r="B69" s="70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Bucket</vt:lpstr>
      <vt:lpstr>Watchlist</vt:lpstr>
      <vt:lpstr>Correlation</vt:lpstr>
      <vt:lpstr>IV Screen</vt:lpstr>
      <vt:lpstr>Worksheet</vt:lpstr>
      <vt:lpstr>PnL</vt:lpstr>
      <vt:lpstr>Sheet1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2022-08-01T10:36:38Z</dcterms:created>
  <dcterms:modified xsi:type="dcterms:W3CDTF">2022-08-08T08:15:19Z</dcterms:modified>
</cp:coreProperties>
</file>