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4d1x/Documents/Repository/invest2022/log/"/>
    </mc:Choice>
  </mc:AlternateContent>
  <xr:revisionPtr revIDLastSave="0" documentId="13_ncr:1_{4DEA41E2-2867-FE47-B759-D3C17CBE1361}" xr6:coauthVersionLast="46" xr6:coauthVersionMax="46" xr10:uidLastSave="{00000000-0000-0000-0000-000000000000}"/>
  <bookViews>
    <workbookView xWindow="100" yWindow="7660" windowWidth="28700" windowHeight="8520" activeTab="4" xr2:uid="{331A5D33-F80F-2D4F-B0CD-442A9FC22355}"/>
  </bookViews>
  <sheets>
    <sheet name="Bucket" sheetId="5" r:id="rId1"/>
    <sheet name="Watchlist" sheetId="2" r:id="rId2"/>
    <sheet name="IV Scan" sheetId="1" r:id="rId3"/>
    <sheet name="Shortlist" sheetId="7" r:id="rId4"/>
    <sheet name="PnL" sheetId="8" r:id="rId5"/>
    <sheet name="nPnL" sheetId="6" r:id="rId6"/>
  </sheets>
  <definedNames>
    <definedName name="_xlnm._FilterDatabase" localSheetId="0" hidden="1">Bucket!$O$3:$AA$12</definedName>
    <definedName name="_xlnm._FilterDatabase" localSheetId="2" hidden="1">'IV Scan'!$A$1:$L$49</definedName>
    <definedName name="_xlnm._FilterDatabase" localSheetId="5" hidden="1">nPnL!$A$2:$BB$16</definedName>
    <definedName name="_xlnm._FilterDatabase" localSheetId="4" hidden="1">PnL!$A$2:$BC$2</definedName>
    <definedName name="_xlnm._FilterDatabase" localSheetId="3" hidden="1">Shortlist!$A$1:$K$13</definedName>
    <definedName name="_xlnm._FilterDatabase" localSheetId="1" hidden="1">Watchlist!$A$1:$J$47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8" l="1"/>
  <c r="O10" i="8"/>
  <c r="N10" i="8"/>
  <c r="M10" i="8"/>
  <c r="S10" i="8" s="1"/>
  <c r="P9" i="8"/>
  <c r="O9" i="8"/>
  <c r="N9" i="8"/>
  <c r="M9" i="8"/>
  <c r="Q9" i="8" s="1"/>
  <c r="P8" i="8"/>
  <c r="O8" i="8"/>
  <c r="N8" i="8"/>
  <c r="M8" i="8"/>
  <c r="S8" i="8" s="1"/>
  <c r="P7" i="8"/>
  <c r="O7" i="8"/>
  <c r="N7" i="8"/>
  <c r="M7" i="8"/>
  <c r="Q7" i="8" s="1"/>
  <c r="P6" i="8"/>
  <c r="O6" i="8"/>
  <c r="N6" i="8"/>
  <c r="M6" i="8"/>
  <c r="S6" i="8" s="1"/>
  <c r="P5" i="8"/>
  <c r="O5" i="8"/>
  <c r="N5" i="8"/>
  <c r="M5" i="8"/>
  <c r="S5" i="8" s="1"/>
  <c r="O3" i="8"/>
  <c r="M3" i="8"/>
  <c r="S3" i="8" s="1"/>
  <c r="AS3" i="8"/>
  <c r="AX3" i="8" s="1"/>
  <c r="AQ3" i="8"/>
  <c r="AT3" i="8" s="1"/>
  <c r="AP3" i="8"/>
  <c r="P4" i="8"/>
  <c r="O4" i="8"/>
  <c r="M4" i="8"/>
  <c r="S4" i="8" s="1"/>
  <c r="P3" i="8"/>
  <c r="K4" i="8"/>
  <c r="K3" i="8"/>
  <c r="AS13" i="8"/>
  <c r="AX13" i="8" s="1"/>
  <c r="AQ13" i="8"/>
  <c r="AT13" i="8" s="1"/>
  <c r="AP13" i="8"/>
  <c r="AH13" i="8"/>
  <c r="AI13" i="8" s="1"/>
  <c r="AG13" i="8"/>
  <c r="P13" i="8"/>
  <c r="O13" i="8"/>
  <c r="N13" i="8"/>
  <c r="M13" i="8"/>
  <c r="S13" i="8" s="1"/>
  <c r="K13" i="8"/>
  <c r="AS12" i="8"/>
  <c r="AX12" i="8" s="1"/>
  <c r="AQ12" i="8"/>
  <c r="AR12" i="8" s="1"/>
  <c r="AP12" i="8"/>
  <c r="AH12" i="8"/>
  <c r="AG12" i="8"/>
  <c r="P12" i="8"/>
  <c r="O12" i="8"/>
  <c r="N12" i="8"/>
  <c r="M12" i="8"/>
  <c r="Q12" i="8" s="1"/>
  <c r="K12" i="8"/>
  <c r="AS11" i="8"/>
  <c r="AX11" i="8" s="1"/>
  <c r="AQ11" i="8"/>
  <c r="AU11" i="8" s="1"/>
  <c r="AP11" i="8"/>
  <c r="AH11" i="8"/>
  <c r="AG11" i="8"/>
  <c r="P11" i="8"/>
  <c r="O11" i="8"/>
  <c r="N11" i="8"/>
  <c r="M11" i="8"/>
  <c r="S11" i="8" s="1"/>
  <c r="K11" i="8"/>
  <c r="AS10" i="8"/>
  <c r="AX10" i="8" s="1"/>
  <c r="AQ10" i="8"/>
  <c r="AU10" i="8" s="1"/>
  <c r="AP10" i="8"/>
  <c r="AH10" i="8"/>
  <c r="AI10" i="8" s="1"/>
  <c r="AG10" i="8"/>
  <c r="K10" i="8"/>
  <c r="AS9" i="8"/>
  <c r="AX9" i="8" s="1"/>
  <c r="AQ9" i="8"/>
  <c r="AT9" i="8" s="1"/>
  <c r="AP9" i="8"/>
  <c r="AH9" i="8"/>
  <c r="AG9" i="8"/>
  <c r="K9" i="8"/>
  <c r="AS8" i="8"/>
  <c r="AX8" i="8" s="1"/>
  <c r="AQ8" i="8"/>
  <c r="AR8" i="8" s="1"/>
  <c r="AP8" i="8"/>
  <c r="AH8" i="8"/>
  <c r="AG8" i="8"/>
  <c r="K8" i="8"/>
  <c r="AS7" i="8"/>
  <c r="AX7" i="8" s="1"/>
  <c r="AQ7" i="8"/>
  <c r="AU7" i="8" s="1"/>
  <c r="AP7" i="8"/>
  <c r="AH7" i="8"/>
  <c r="AG7" i="8"/>
  <c r="K7" i="8"/>
  <c r="AS6" i="8"/>
  <c r="AX6" i="8" s="1"/>
  <c r="AQ6" i="8"/>
  <c r="AU6" i="8" s="1"/>
  <c r="AP6" i="8"/>
  <c r="AH6" i="8"/>
  <c r="AG6" i="8"/>
  <c r="K6" i="8"/>
  <c r="AS5" i="8"/>
  <c r="AX5" i="8" s="1"/>
  <c r="AQ5" i="8"/>
  <c r="AT5" i="8" s="1"/>
  <c r="AP5" i="8"/>
  <c r="AH5" i="8"/>
  <c r="AG5" i="8"/>
  <c r="K5" i="8"/>
  <c r="AS4" i="8"/>
  <c r="AX4" i="8" s="1"/>
  <c r="AQ4" i="8"/>
  <c r="AT4" i="8" s="1"/>
  <c r="AP4" i="8"/>
  <c r="AH4" i="8"/>
  <c r="AI4" i="8" s="1"/>
  <c r="AG4" i="8"/>
  <c r="AH3" i="8"/>
  <c r="AI3" i="8" s="1"/>
  <c r="AG3" i="8"/>
  <c r="K8" i="7"/>
  <c r="K7" i="7"/>
  <c r="K6" i="7"/>
  <c r="K4" i="7"/>
  <c r="K2" i="7"/>
  <c r="K5" i="7"/>
  <c r="A6" i="7"/>
  <c r="A13" i="7"/>
  <c r="A7" i="7"/>
  <c r="A8" i="7"/>
  <c r="A12" i="7"/>
  <c r="A5" i="7"/>
  <c r="A11" i="7"/>
  <c r="A10" i="7"/>
  <c r="A9" i="7"/>
  <c r="K3" i="7"/>
  <c r="O16" i="6"/>
  <c r="C16" i="6"/>
  <c r="A16" i="6"/>
  <c r="O27" i="6"/>
  <c r="N27" i="6"/>
  <c r="M27" i="6"/>
  <c r="L27" i="6"/>
  <c r="Q27" i="6" s="1"/>
  <c r="J27" i="6"/>
  <c r="Q26" i="6"/>
  <c r="O26" i="6"/>
  <c r="N26" i="6"/>
  <c r="M26" i="6"/>
  <c r="L26" i="6"/>
  <c r="P26" i="6" s="1"/>
  <c r="J26" i="6"/>
  <c r="O25" i="6"/>
  <c r="N25" i="6"/>
  <c r="M25" i="6"/>
  <c r="L25" i="6"/>
  <c r="P25" i="6" s="1"/>
  <c r="J25" i="6"/>
  <c r="O24" i="6"/>
  <c r="N24" i="6"/>
  <c r="M24" i="6"/>
  <c r="L24" i="6"/>
  <c r="Q24" i="6" s="1"/>
  <c r="J24" i="6"/>
  <c r="O23" i="6"/>
  <c r="N23" i="6"/>
  <c r="M23" i="6"/>
  <c r="L23" i="6"/>
  <c r="Q23" i="6" s="1"/>
  <c r="J23" i="6"/>
  <c r="Q22" i="6"/>
  <c r="O22" i="6"/>
  <c r="N22" i="6"/>
  <c r="M22" i="6"/>
  <c r="L22" i="6"/>
  <c r="P22" i="6" s="1"/>
  <c r="J22" i="6"/>
  <c r="O21" i="6"/>
  <c r="N21" i="6"/>
  <c r="M21" i="6"/>
  <c r="L21" i="6"/>
  <c r="P21" i="6" s="1"/>
  <c r="J21" i="6"/>
  <c r="O20" i="6"/>
  <c r="N20" i="6"/>
  <c r="M20" i="6"/>
  <c r="L20" i="6"/>
  <c r="Q20" i="6" s="1"/>
  <c r="J20" i="6"/>
  <c r="O19" i="6"/>
  <c r="N19" i="6"/>
  <c r="M19" i="6"/>
  <c r="L19" i="6"/>
  <c r="Q19" i="6" s="1"/>
  <c r="J19" i="6"/>
  <c r="Q18" i="6"/>
  <c r="O18" i="6"/>
  <c r="N18" i="6"/>
  <c r="M18" i="6"/>
  <c r="L18" i="6"/>
  <c r="P18" i="6" s="1"/>
  <c r="J18" i="6"/>
  <c r="O17" i="6"/>
  <c r="N17" i="6"/>
  <c r="M17" i="6"/>
  <c r="L17" i="6"/>
  <c r="Q17" i="6" s="1"/>
  <c r="J17" i="6"/>
  <c r="J16" i="6"/>
  <c r="AX27" i="6"/>
  <c r="AX26" i="6"/>
  <c r="AX25" i="6"/>
  <c r="AX24" i="6"/>
  <c r="AX23" i="6"/>
  <c r="AX22" i="6"/>
  <c r="AX21" i="6"/>
  <c r="AX20" i="6"/>
  <c r="AX19" i="6"/>
  <c r="AX18" i="6"/>
  <c r="AX17" i="6"/>
  <c r="AW27" i="6"/>
  <c r="AW26" i="6"/>
  <c r="AW25" i="6"/>
  <c r="AW24" i="6"/>
  <c r="AW23" i="6"/>
  <c r="AW22" i="6"/>
  <c r="AW21" i="6"/>
  <c r="AW20" i="6"/>
  <c r="AW19" i="6"/>
  <c r="AW18" i="6"/>
  <c r="AW17" i="6"/>
  <c r="AV27" i="6"/>
  <c r="AV26" i="6"/>
  <c r="AV25" i="6"/>
  <c r="AV24" i="6"/>
  <c r="AV23" i="6"/>
  <c r="AV22" i="6"/>
  <c r="AV21" i="6"/>
  <c r="AV20" i="6"/>
  <c r="AV19" i="6"/>
  <c r="AV18" i="6"/>
  <c r="AV17" i="6"/>
  <c r="AT27" i="6"/>
  <c r="AT26" i="6"/>
  <c r="AT25" i="6"/>
  <c r="AT24" i="6"/>
  <c r="AT23" i="6"/>
  <c r="AT22" i="6"/>
  <c r="AT21" i="6"/>
  <c r="AT20" i="6"/>
  <c r="AT19" i="6"/>
  <c r="AT18" i="6"/>
  <c r="AT17" i="6"/>
  <c r="AS27" i="6"/>
  <c r="AS26" i="6"/>
  <c r="AS25" i="6"/>
  <c r="AS24" i="6"/>
  <c r="AS23" i="6"/>
  <c r="AS22" i="6"/>
  <c r="AS21" i="6"/>
  <c r="AS20" i="6"/>
  <c r="AS19" i="6"/>
  <c r="AS18" i="6"/>
  <c r="AS17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W16" i="6" s="1"/>
  <c r="AR12" i="6"/>
  <c r="AQ27" i="6"/>
  <c r="AQ26" i="6"/>
  <c r="AQ25" i="6"/>
  <c r="AQ24" i="6"/>
  <c r="AQ23" i="6"/>
  <c r="AQ22" i="6"/>
  <c r="AQ21" i="6"/>
  <c r="AQ20" i="6"/>
  <c r="AQ19" i="6"/>
  <c r="AQ18" i="6"/>
  <c r="AQ17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T16" i="6" s="1"/>
  <c r="AO27" i="6"/>
  <c r="AO26" i="6"/>
  <c r="AO25" i="6"/>
  <c r="AO24" i="6"/>
  <c r="AO23" i="6"/>
  <c r="AO22" i="6"/>
  <c r="AO21" i="6"/>
  <c r="AO20" i="6"/>
  <c r="AO19" i="6"/>
  <c r="AO18" i="6"/>
  <c r="AO17" i="6"/>
  <c r="AO16" i="6"/>
  <c r="AH27" i="6"/>
  <c r="AH26" i="6"/>
  <c r="AH25" i="6"/>
  <c r="AH24" i="6"/>
  <c r="AH23" i="6"/>
  <c r="AH22" i="6"/>
  <c r="AH21" i="6"/>
  <c r="AH20" i="6"/>
  <c r="AH19" i="6"/>
  <c r="AH18" i="6"/>
  <c r="AH17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V16" i="6" s="1"/>
  <c r="AF27" i="6"/>
  <c r="AF26" i="6"/>
  <c r="AF25" i="6"/>
  <c r="AF24" i="6"/>
  <c r="AF23" i="6"/>
  <c r="AF22" i="6"/>
  <c r="AF21" i="6"/>
  <c r="AF20" i="6"/>
  <c r="AF19" i="6"/>
  <c r="AF18" i="6"/>
  <c r="AF17" i="6"/>
  <c r="AF16" i="6"/>
  <c r="AF8" i="6"/>
  <c r="AG12" i="6"/>
  <c r="AH12" i="6" s="1"/>
  <c r="AG11" i="6"/>
  <c r="AG8" i="6"/>
  <c r="AH8" i="6" s="1"/>
  <c r="AF12" i="6"/>
  <c r="AF11" i="6"/>
  <c r="AO8" i="6"/>
  <c r="AW12" i="6"/>
  <c r="AP12" i="6"/>
  <c r="AS12" i="6" s="1"/>
  <c r="AO12" i="6"/>
  <c r="AR8" i="6"/>
  <c r="AW8" i="6" s="1"/>
  <c r="AP8" i="6"/>
  <c r="AS8" i="6" s="1"/>
  <c r="AR11" i="6"/>
  <c r="AW11" i="6" s="1"/>
  <c r="AP11" i="6"/>
  <c r="AT11" i="6" s="1"/>
  <c r="AO11" i="6"/>
  <c r="S9" i="8" l="1"/>
  <c r="Q8" i="8"/>
  <c r="Q10" i="8"/>
  <c r="S7" i="8"/>
  <c r="Q6" i="8"/>
  <c r="Q5" i="8"/>
  <c r="AR4" i="8"/>
  <c r="AR3" i="8"/>
  <c r="AW3" i="8"/>
  <c r="AY3" i="8" s="1"/>
  <c r="AU3" i="8"/>
  <c r="AT7" i="8"/>
  <c r="N3" i="8"/>
  <c r="Q3" i="8"/>
  <c r="Q4" i="8"/>
  <c r="N4" i="8"/>
  <c r="AR6" i="8"/>
  <c r="AW7" i="8"/>
  <c r="AY7" i="8" s="1"/>
  <c r="AR7" i="8"/>
  <c r="AR10" i="8"/>
  <c r="AW11" i="8"/>
  <c r="AY11" i="8" s="1"/>
  <c r="AW12" i="8"/>
  <c r="AY12" i="8" s="1"/>
  <c r="AW6" i="8"/>
  <c r="AY6" i="8" s="1"/>
  <c r="AI7" i="8"/>
  <c r="AW8" i="8"/>
  <c r="AY8" i="8" s="1"/>
  <c r="AI11" i="8"/>
  <c r="AT11" i="8"/>
  <c r="AW4" i="8"/>
  <c r="AY4" i="8" s="1"/>
  <c r="AW5" i="8"/>
  <c r="AY5" i="8" s="1"/>
  <c r="AI8" i="8"/>
  <c r="AT8" i="8"/>
  <c r="AW9" i="8"/>
  <c r="AY9" i="8" s="1"/>
  <c r="AI12" i="8"/>
  <c r="AT12" i="8"/>
  <c r="AR11" i="8"/>
  <c r="S12" i="8"/>
  <c r="AU13" i="8"/>
  <c r="AW13" i="8"/>
  <c r="AY13" i="8" s="1"/>
  <c r="AU9" i="8"/>
  <c r="AW10" i="8"/>
  <c r="AY10" i="8" s="1"/>
  <c r="Q11" i="8"/>
  <c r="AU4" i="8"/>
  <c r="AR5" i="8"/>
  <c r="AI6" i="8"/>
  <c r="AU8" i="8"/>
  <c r="AR9" i="8"/>
  <c r="AU12" i="8"/>
  <c r="AR13" i="8"/>
  <c r="AI5" i="8"/>
  <c r="AT6" i="8"/>
  <c r="AI9" i="8"/>
  <c r="AT10" i="8"/>
  <c r="Q13" i="8"/>
  <c r="AU5" i="8"/>
  <c r="AS11" i="6"/>
  <c r="AX16" i="6"/>
  <c r="AH16" i="6"/>
  <c r="AQ16" i="6"/>
  <c r="AQ11" i="6"/>
  <c r="AS16" i="6"/>
  <c r="L16" i="6"/>
  <c r="Q16" i="6" s="1"/>
  <c r="M16" i="6"/>
  <c r="N16" i="6"/>
  <c r="AV11" i="6"/>
  <c r="AX11" i="6" s="1"/>
  <c r="AH11" i="6"/>
  <c r="AV12" i="6"/>
  <c r="AX12" i="6" s="1"/>
  <c r="AQ8" i="6"/>
  <c r="P20" i="6"/>
  <c r="Q21" i="6"/>
  <c r="P24" i="6"/>
  <c r="Q25" i="6"/>
  <c r="P19" i="6"/>
  <c r="P23" i="6"/>
  <c r="P27" i="6"/>
  <c r="P17" i="6"/>
  <c r="AT12" i="6"/>
  <c r="AQ12" i="6"/>
  <c r="AT8" i="6"/>
  <c r="AV8" i="6"/>
  <c r="AX8" i="6" s="1"/>
  <c r="P16" i="6" l="1"/>
  <c r="J6" i="6"/>
  <c r="J12" i="6"/>
  <c r="J15" i="6"/>
  <c r="J7" i="6"/>
  <c r="J4" i="6"/>
  <c r="J13" i="6"/>
  <c r="J5" i="6"/>
  <c r="J11" i="6"/>
  <c r="J10" i="6"/>
  <c r="J3" i="6"/>
  <c r="J14" i="6"/>
  <c r="J8" i="6"/>
  <c r="F6" i="6"/>
  <c r="E6" i="6"/>
  <c r="D6" i="6"/>
  <c r="C6" i="6"/>
  <c r="F12" i="6"/>
  <c r="E12" i="6"/>
  <c r="D12" i="6"/>
  <c r="C12" i="6"/>
  <c r="F15" i="6"/>
  <c r="E15" i="6"/>
  <c r="D15" i="6"/>
  <c r="C15" i="6"/>
  <c r="F7" i="6"/>
  <c r="E7" i="6"/>
  <c r="D7" i="6"/>
  <c r="C7" i="6"/>
  <c r="F4" i="6"/>
  <c r="E4" i="6"/>
  <c r="D4" i="6"/>
  <c r="C4" i="6"/>
  <c r="F13" i="6"/>
  <c r="E13" i="6"/>
  <c r="D13" i="6"/>
  <c r="C13" i="6"/>
  <c r="F5" i="6"/>
  <c r="E5" i="6"/>
  <c r="D5" i="6"/>
  <c r="C5" i="6"/>
  <c r="F11" i="6"/>
  <c r="E11" i="6"/>
  <c r="D11" i="6"/>
  <c r="C11" i="6"/>
  <c r="F10" i="6"/>
  <c r="E10" i="6"/>
  <c r="D10" i="6"/>
  <c r="C10" i="6"/>
  <c r="F3" i="6"/>
  <c r="E3" i="6"/>
  <c r="D3" i="6"/>
  <c r="C3" i="6"/>
  <c r="F14" i="6"/>
  <c r="F8" i="6"/>
  <c r="E14" i="6"/>
  <c r="D14" i="6"/>
  <c r="C14" i="6"/>
  <c r="E8" i="6"/>
  <c r="D8" i="6"/>
  <c r="C8" i="6"/>
  <c r="A6" i="6"/>
  <c r="A12" i="6"/>
  <c r="A15" i="6"/>
  <c r="A7" i="6"/>
  <c r="A4" i="6"/>
  <c r="A13" i="6"/>
  <c r="A14" i="6"/>
  <c r="A3" i="6"/>
  <c r="A10" i="6"/>
  <c r="A11" i="6"/>
  <c r="A5" i="6"/>
  <c r="A8" i="6"/>
  <c r="AG9" i="6"/>
  <c r="AH9" i="6" s="1"/>
  <c r="AP9" i="6"/>
  <c r="AQ9" i="6" s="1"/>
  <c r="AR9" i="6" s="1"/>
  <c r="AW9" i="6" s="1"/>
  <c r="AO9" i="6"/>
  <c r="AF9" i="6"/>
  <c r="J9" i="6"/>
  <c r="C9" i="6"/>
  <c r="N33" i="2"/>
  <c r="M33" i="2"/>
  <c r="K33" i="2"/>
  <c r="L33" i="2" s="1"/>
  <c r="N31" i="2"/>
  <c r="M31" i="2"/>
  <c r="K31" i="2"/>
  <c r="L31" i="2" s="1"/>
  <c r="N30" i="2"/>
  <c r="M30" i="2"/>
  <c r="K30" i="2"/>
  <c r="L30" i="2" s="1"/>
  <c r="N29" i="2"/>
  <c r="M29" i="2"/>
  <c r="K29" i="2"/>
  <c r="L29" i="2" s="1"/>
  <c r="N28" i="2"/>
  <c r="M28" i="2"/>
  <c r="K28" i="2"/>
  <c r="L28" i="2" s="1"/>
  <c r="N27" i="2"/>
  <c r="M27" i="2"/>
  <c r="K27" i="2"/>
  <c r="L27" i="2" s="1"/>
  <c r="N26" i="2"/>
  <c r="M26" i="2"/>
  <c r="K26" i="2"/>
  <c r="L26" i="2" s="1"/>
  <c r="N25" i="2"/>
  <c r="M25" i="2"/>
  <c r="K25" i="2"/>
  <c r="L25" i="2" s="1"/>
  <c r="N24" i="2"/>
  <c r="M24" i="2"/>
  <c r="K24" i="2"/>
  <c r="L24" i="2" s="1"/>
  <c r="N23" i="2"/>
  <c r="M23" i="2"/>
  <c r="K23" i="2"/>
  <c r="L23" i="2" s="1"/>
  <c r="N22" i="2"/>
  <c r="M22" i="2"/>
  <c r="K22" i="2"/>
  <c r="L22" i="2" s="1"/>
  <c r="N21" i="2"/>
  <c r="M21" i="2"/>
  <c r="K21" i="2"/>
  <c r="L21" i="2" s="1"/>
  <c r="N20" i="2"/>
  <c r="M20" i="2"/>
  <c r="K20" i="2"/>
  <c r="L20" i="2" s="1"/>
  <c r="N18" i="2"/>
  <c r="M18" i="2"/>
  <c r="K18" i="2"/>
  <c r="L18" i="2" s="1"/>
  <c r="N17" i="2"/>
  <c r="M17" i="2"/>
  <c r="K17" i="2"/>
  <c r="L17" i="2" s="1"/>
  <c r="N16" i="2"/>
  <c r="M16" i="2"/>
  <c r="K16" i="2"/>
  <c r="L16" i="2" s="1"/>
  <c r="N15" i="2"/>
  <c r="M15" i="2"/>
  <c r="K15" i="2"/>
  <c r="L15" i="2" s="1"/>
  <c r="N12" i="2"/>
  <c r="M12" i="2"/>
  <c r="K12" i="2"/>
  <c r="L12" i="2" s="1"/>
  <c r="N11" i="2"/>
  <c r="M11" i="2"/>
  <c r="K11" i="2"/>
  <c r="L11" i="2" s="1"/>
  <c r="N10" i="2"/>
  <c r="M10" i="2"/>
  <c r="K10" i="2"/>
  <c r="L10" i="2" s="1"/>
  <c r="N8" i="2"/>
  <c r="M8" i="2"/>
  <c r="K8" i="2"/>
  <c r="L8" i="2" s="1"/>
  <c r="N7" i="2"/>
  <c r="M7" i="2"/>
  <c r="K7" i="2"/>
  <c r="L7" i="2" s="1"/>
  <c r="N6" i="2"/>
  <c r="M6" i="2"/>
  <c r="K6" i="2"/>
  <c r="L6" i="2" s="1"/>
  <c r="N5" i="2"/>
  <c r="M5" i="2"/>
  <c r="K5" i="2"/>
  <c r="L5" i="2" s="1"/>
  <c r="N4" i="2"/>
  <c r="M4" i="2"/>
  <c r="K4" i="2"/>
  <c r="L4" i="2" s="1"/>
  <c r="N2" i="2"/>
  <c r="M2" i="2"/>
  <c r="K2" i="2"/>
  <c r="L2" i="2" s="1"/>
  <c r="N3" i="6" l="1"/>
  <c r="M11" i="6"/>
  <c r="M5" i="6"/>
  <c r="L13" i="6"/>
  <c r="Q13" i="6" s="1"/>
  <c r="L4" i="6"/>
  <c r="L7" i="6"/>
  <c r="Q7" i="6" s="1"/>
  <c r="M15" i="6"/>
  <c r="L12" i="6"/>
  <c r="Q12" i="6" s="1"/>
  <c r="N6" i="6"/>
  <c r="N10" i="6"/>
  <c r="N5" i="6"/>
  <c r="M4" i="6"/>
  <c r="L14" i="6"/>
  <c r="Q14" i="6" s="1"/>
  <c r="N15" i="6"/>
  <c r="L10" i="6"/>
  <c r="P10" i="6" s="1"/>
  <c r="M6" i="6"/>
  <c r="O14" i="6"/>
  <c r="O10" i="6"/>
  <c r="O5" i="6"/>
  <c r="N4" i="6"/>
  <c r="O15" i="6"/>
  <c r="L3" i="6"/>
  <c r="Q3" i="6" s="1"/>
  <c r="N11" i="6"/>
  <c r="M13" i="6"/>
  <c r="M7" i="6"/>
  <c r="M12" i="6"/>
  <c r="N7" i="6"/>
  <c r="O3" i="6"/>
  <c r="O11" i="6"/>
  <c r="N13" i="6"/>
  <c r="O7" i="6"/>
  <c r="N12" i="6"/>
  <c r="O4" i="6"/>
  <c r="N8" i="6"/>
  <c r="Q10" i="6"/>
  <c r="O8" i="6"/>
  <c r="M14" i="6"/>
  <c r="M3" i="6"/>
  <c r="M10" i="6"/>
  <c r="L11" i="6"/>
  <c r="Q11" i="6" s="1"/>
  <c r="L5" i="6"/>
  <c r="P5" i="6" s="1"/>
  <c r="O13" i="6"/>
  <c r="Q4" i="6"/>
  <c r="L15" i="6"/>
  <c r="P15" i="6" s="1"/>
  <c r="O12" i="6"/>
  <c r="O6" i="6"/>
  <c r="P4" i="6"/>
  <c r="M8" i="6"/>
  <c r="L8" i="6"/>
  <c r="P8" i="6" s="1"/>
  <c r="N14" i="6"/>
  <c r="L6" i="6"/>
  <c r="Q6" i="6" s="1"/>
  <c r="AT9" i="6"/>
  <c r="AS9" i="6"/>
  <c r="AV9" i="6"/>
  <c r="AX9" i="6" s="1"/>
  <c r="L9" i="6"/>
  <c r="Q9" i="6" s="1"/>
  <c r="N9" i="6"/>
  <c r="O9" i="6"/>
  <c r="M9" i="6"/>
  <c r="P11" i="6" l="1"/>
  <c r="P7" i="6"/>
  <c r="P12" i="6"/>
  <c r="P13" i="6"/>
  <c r="P14" i="6"/>
  <c r="P3" i="6"/>
  <c r="Q15" i="6"/>
  <c r="Q5" i="6"/>
  <c r="Q8" i="6"/>
  <c r="P6" i="6"/>
  <c r="P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37CBD997-34D2-B646-89CE-C4B2715546C2}">
      <text>
        <r>
          <rPr>
            <b/>
            <sz val="10"/>
            <color rgb="FF000000"/>
            <rFont val="Tahoma"/>
            <family val="2"/>
          </rPr>
          <t xml:space="preserve">wk31 Filter
</t>
        </r>
        <r>
          <rPr>
            <sz val="10"/>
            <color rgb="FF000000"/>
            <rFont val="Tahoma"/>
            <family val="2"/>
          </rPr>
          <t xml:space="preserve">- spread &lt; 1
</t>
        </r>
        <r>
          <rPr>
            <sz val="10"/>
            <color rgb="FF000000"/>
            <rFont val="Tahoma"/>
            <family val="2"/>
          </rPr>
          <t>- open interest &gt; 100k</t>
        </r>
      </text>
    </comment>
  </commentList>
</comments>
</file>

<file path=xl/sharedStrings.xml><?xml version="1.0" encoding="utf-8"?>
<sst xmlns="http://schemas.openxmlformats.org/spreadsheetml/2006/main" count="1685" uniqueCount="760">
  <si>
    <t>Symbol</t>
  </si>
  <si>
    <t>Name</t>
  </si>
  <si>
    <t>Last</t>
  </si>
  <si>
    <t>Change</t>
  </si>
  <si>
    <t>%Chg</t>
  </si>
  <si>
    <t>Options Vol</t>
  </si>
  <si>
    <t>Imp Vol</t>
  </si>
  <si>
    <t>IV Rank</t>
  </si>
  <si>
    <t>IV %</t>
  </si>
  <si>
    <t>IV 1Yr High</t>
  </si>
  <si>
    <t>BBBY</t>
  </si>
  <si>
    <t>Bed Bath &amp; Beyond</t>
  </si>
  <si>
    <t>COIN</t>
  </si>
  <si>
    <t>Coinbase Global Inc Cl A</t>
  </si>
  <si>
    <t>PLTR</t>
  </si>
  <si>
    <t>Palantir Technologies Inc Cl A</t>
  </si>
  <si>
    <t>CVNA</t>
  </si>
  <si>
    <t>Carvana Co. Cl A</t>
  </si>
  <si>
    <t>AMC</t>
  </si>
  <si>
    <t>AMC Entertainment Holdings Inc</t>
  </si>
  <si>
    <t>NVDA</t>
  </si>
  <si>
    <t>Nvidia Corp</t>
  </si>
  <si>
    <t>AMZN</t>
  </si>
  <si>
    <t>Amazon.com Inc</t>
  </si>
  <si>
    <t>SQ</t>
  </si>
  <si>
    <t>Block Inc</t>
  </si>
  <si>
    <t>TSLA</t>
  </si>
  <si>
    <t>INTC</t>
  </si>
  <si>
    <t>GOOGL</t>
  </si>
  <si>
    <t>F</t>
  </si>
  <si>
    <t>META</t>
  </si>
  <si>
    <t>AMD</t>
  </si>
  <si>
    <t>MSFT</t>
  </si>
  <si>
    <t>AAPL</t>
  </si>
  <si>
    <t>Tick</t>
  </si>
  <si>
    <t>Sector</t>
  </si>
  <si>
    <t>Price</t>
  </si>
  <si>
    <t>Open Interest (30d)</t>
  </si>
  <si>
    <t>Spread</t>
  </si>
  <si>
    <t>IV</t>
  </si>
  <si>
    <t>Price Rank</t>
  </si>
  <si>
    <t>1SD
5DTF</t>
  </si>
  <si>
    <t>2SD
5DTF</t>
  </si>
  <si>
    <t>1SD
30DTF</t>
  </si>
  <si>
    <t>1SD
45DTF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</si>
  <si>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</si>
  <si>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</si>
  <si>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</si>
  <si>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</si>
  <si>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</si>
  <si>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</si>
  <si>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</si>
  <si>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</si>
  <si>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</si>
  <si>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</si>
  <si>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</si>
  <si>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</si>
  <si>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Annualized Return</t>
  </si>
  <si>
    <t xml:space="preserve">Daily Standard Deviation	</t>
  </si>
  <si>
    <t>Monthly Standard Deviation</t>
  </si>
  <si>
    <t>SHOP</t>
  </si>
  <si>
    <t>Technology</t>
  </si>
  <si>
    <t>REGN</t>
  </si>
  <si>
    <t>Healthcare</t>
  </si>
  <si>
    <t>BAC</t>
  </si>
  <si>
    <t>Fianance</t>
  </si>
  <si>
    <t>KNBE</t>
  </si>
  <si>
    <t>JPM</t>
  </si>
  <si>
    <t>ARCC</t>
  </si>
  <si>
    <t>ANET</t>
  </si>
  <si>
    <t>DUK</t>
  </si>
  <si>
    <t>Energy</t>
  </si>
  <si>
    <t>PFE</t>
  </si>
  <si>
    <t>BMY</t>
  </si>
  <si>
    <t>GSHD</t>
  </si>
  <si>
    <t>DIS</t>
  </si>
  <si>
    <t>NIO</t>
  </si>
  <si>
    <t>COP</t>
  </si>
  <si>
    <t>XOM</t>
  </si>
  <si>
    <t>CVX</t>
  </si>
  <si>
    <t>V</t>
  </si>
  <si>
    <t>EPD</t>
  </si>
  <si>
    <t>RTX</t>
  </si>
  <si>
    <t>Defence &amp; Future</t>
  </si>
  <si>
    <t>ZS</t>
  </si>
  <si>
    <t>JNJ</t>
  </si>
  <si>
    <t>NEE</t>
  </si>
  <si>
    <t>ZTS</t>
  </si>
  <si>
    <t>ISRG</t>
  </si>
  <si>
    <t>KTOS</t>
  </si>
  <si>
    <t>AVGO</t>
  </si>
  <si>
    <t>UNH</t>
  </si>
  <si>
    <t>BRK.B</t>
  </si>
  <si>
    <t>ENPH</t>
  </si>
  <si>
    <t>SI</t>
  </si>
  <si>
    <t>INTU</t>
  </si>
  <si>
    <t>TRMB</t>
  </si>
  <si>
    <t>ABT</t>
  </si>
  <si>
    <t>RSG</t>
  </si>
  <si>
    <t>KEYS</t>
  </si>
  <si>
    <t>DCP</t>
  </si>
  <si>
    <t>ECL</t>
  </si>
  <si>
    <t>Current Price</t>
  </si>
  <si>
    <t>Current IV</t>
  </si>
  <si>
    <t>IVR</t>
  </si>
  <si>
    <t>IVP</t>
  </si>
  <si>
    <t>Sell Call</t>
  </si>
  <si>
    <t>Buy Call</t>
  </si>
  <si>
    <t>Sell Put</t>
  </si>
  <si>
    <t>Buy Put</t>
  </si>
  <si>
    <t>Net Credit</t>
  </si>
  <si>
    <t>Width</t>
  </si>
  <si>
    <t>.</t>
  </si>
  <si>
    <t>PoP</t>
  </si>
  <si>
    <t>RR</t>
  </si>
  <si>
    <t>Macro Indy</t>
  </si>
  <si>
    <t>Type</t>
  </si>
  <si>
    <t>Description</t>
  </si>
  <si>
    <t>ETF Name</t>
  </si>
  <si>
    <t>Fund</t>
  </si>
  <si>
    <t>SPY</t>
  </si>
  <si>
    <t>ETF</t>
  </si>
  <si>
    <t>SPDR SnP 500 ETF</t>
  </si>
  <si>
    <t>IXN</t>
  </si>
  <si>
    <t>iShare</t>
  </si>
  <si>
    <t>Global Technology</t>
  </si>
  <si>
    <t xml:space="preserve">Top </t>
  </si>
  <si>
    <t>QQQ</t>
  </si>
  <si>
    <t>VGT</t>
  </si>
  <si>
    <t>XLK</t>
  </si>
  <si>
    <t>ARKW</t>
  </si>
  <si>
    <t>CIBR</t>
  </si>
  <si>
    <t>HACK</t>
  </si>
  <si>
    <t>SKYY</t>
  </si>
  <si>
    <t>IGM</t>
  </si>
  <si>
    <t>IGV</t>
  </si>
  <si>
    <t>SOXX</t>
  </si>
  <si>
    <t>SMH</t>
  </si>
  <si>
    <t>Fiannce</t>
  </si>
  <si>
    <t>/ES</t>
  </si>
  <si>
    <t>Futures</t>
  </si>
  <si>
    <t>SnP 500 E-Mini</t>
  </si>
  <si>
    <t>Invesco</t>
  </si>
  <si>
    <t>CSCO</t>
  </si>
  <si>
    <t>ADBE</t>
  </si>
  <si>
    <t>TSM.TW</t>
  </si>
  <si>
    <t>GLD</t>
  </si>
  <si>
    <t>SPDR Gold</t>
  </si>
  <si>
    <t>Vanguard</t>
  </si>
  <si>
    <t>CRWD</t>
  </si>
  <si>
    <t>/GC</t>
  </si>
  <si>
    <t>Gold</t>
  </si>
  <si>
    <t>SPDR</t>
  </si>
  <si>
    <t>TWTR</t>
  </si>
  <si>
    <t>CAN</t>
  </si>
  <si>
    <t>NET</t>
  </si>
  <si>
    <t>ORCL</t>
  </si>
  <si>
    <t>CRM</t>
  </si>
  <si>
    <t>ASML</t>
  </si>
  <si>
    <t>TLT</t>
  </si>
  <si>
    <t>iShare 20Y Treasury Bond</t>
  </si>
  <si>
    <t>ROBO</t>
  </si>
  <si>
    <t>Global Robotic and Automation</t>
  </si>
  <si>
    <t>GOOG</t>
  </si>
  <si>
    <t>ROKU</t>
  </si>
  <si>
    <t>OKTA</t>
  </si>
  <si>
    <t>SPLK</t>
  </si>
  <si>
    <t>MDB</t>
  </si>
  <si>
    <t>FB</t>
  </si>
  <si>
    <t>QCOM</t>
  </si>
  <si>
    <t>/CL</t>
  </si>
  <si>
    <t>WTI</t>
  </si>
  <si>
    <t>ARK</t>
  </si>
  <si>
    <t>Next-gen Internet</t>
  </si>
  <si>
    <t>MA</t>
  </si>
  <si>
    <t>PYPL</t>
  </si>
  <si>
    <t>TDOC</t>
  </si>
  <si>
    <t>FTNT</t>
  </si>
  <si>
    <t>TXN</t>
  </si>
  <si>
    <t>VWS</t>
  </si>
  <si>
    <t>USO</t>
  </si>
  <si>
    <t>US OIL</t>
  </si>
  <si>
    <t>First Trust</t>
  </si>
  <si>
    <t>Cybersecurity</t>
  </si>
  <si>
    <t>SAIL</t>
  </si>
  <si>
    <t>NOW</t>
  </si>
  <si>
    <t>$VIX</t>
  </si>
  <si>
    <t>Index</t>
  </si>
  <si>
    <t>SnP 500 Volatility</t>
  </si>
  <si>
    <t>ETFMG</t>
  </si>
  <si>
    <t>GBTC</t>
  </si>
  <si>
    <t>PANW</t>
  </si>
  <si>
    <t>VMW</t>
  </si>
  <si>
    <t>ZM</t>
  </si>
  <si>
    <t>MRVL</t>
  </si>
  <si>
    <t>Cloud Computing</t>
  </si>
  <si>
    <t>SPOT</t>
  </si>
  <si>
    <t>VRNS</t>
  </si>
  <si>
    <t>DARK.L</t>
  </si>
  <si>
    <t>KC</t>
  </si>
  <si>
    <t>ADSK</t>
  </si>
  <si>
    <t>KLAC</t>
  </si>
  <si>
    <t>$SPXA50R</t>
  </si>
  <si>
    <t xml:space="preserve">SnP 50  ($NYA50R &gt; $SPXA50R = big company is stronger) </t>
  </si>
  <si>
    <t>Expanded Tech</t>
  </si>
  <si>
    <t>TWLO</t>
  </si>
  <si>
    <t>CYBR</t>
  </si>
  <si>
    <t>FEYE</t>
  </si>
  <si>
    <t>HPE</t>
  </si>
  <si>
    <t>SNAP</t>
  </si>
  <si>
    <t>MU</t>
  </si>
  <si>
    <t>$NYA50R</t>
  </si>
  <si>
    <t>NYSE 50  ($NYA50R &gt; $SPXA50R = big company is stronger)</t>
  </si>
  <si>
    <t>Expanded Tech-Software</t>
  </si>
  <si>
    <t>SUMO</t>
  </si>
  <si>
    <t>TEAM</t>
  </si>
  <si>
    <t>ATVI</t>
  </si>
  <si>
    <t>ADI</t>
  </si>
  <si>
    <t>AMAT</t>
  </si>
  <si>
    <t>Semiconductor</t>
  </si>
  <si>
    <t>USDX</t>
  </si>
  <si>
    <t>USD Index</t>
  </si>
  <si>
    <t>VanEck</t>
  </si>
  <si>
    <t>UUP</t>
  </si>
  <si>
    <t>USD Bull</t>
  </si>
  <si>
    <t xml:space="preserve">IXJ	</t>
  </si>
  <si>
    <t>XLV</t>
  </si>
  <si>
    <t>VHT</t>
  </si>
  <si>
    <t>IYH</t>
  </si>
  <si>
    <t>IBB</t>
  </si>
  <si>
    <t>XBI</t>
  </si>
  <si>
    <t>ARKG</t>
  </si>
  <si>
    <t>PPH</t>
  </si>
  <si>
    <t>IHE</t>
  </si>
  <si>
    <t>IHI</t>
  </si>
  <si>
    <t>USDU</t>
  </si>
  <si>
    <t>Global Healthcare</t>
  </si>
  <si>
    <t>MRNA</t>
  </si>
  <si>
    <t>NTLA</t>
  </si>
  <si>
    <t>MRK</t>
  </si>
  <si>
    <t>UDN</t>
  </si>
  <si>
    <t>USD Bear</t>
  </si>
  <si>
    <t>AMGN</t>
  </si>
  <si>
    <t>EDIT</t>
  </si>
  <si>
    <t>EXAS</t>
  </si>
  <si>
    <t>AZN.L</t>
  </si>
  <si>
    <t>TMO</t>
  </si>
  <si>
    <t>FXE</t>
  </si>
  <si>
    <t>EUR</t>
  </si>
  <si>
    <t>ROG</t>
  </si>
  <si>
    <t>GILD</t>
  </si>
  <si>
    <t>AVXL</t>
  </si>
  <si>
    <t>PACB</t>
  </si>
  <si>
    <t>DHR</t>
  </si>
  <si>
    <t>/6E</t>
  </si>
  <si>
    <t>ILMN</t>
  </si>
  <si>
    <t>BEAM</t>
  </si>
  <si>
    <t>CDNA</t>
  </si>
  <si>
    <t>LLY</t>
  </si>
  <si>
    <t>CTLT</t>
  </si>
  <si>
    <t>MDT</t>
  </si>
  <si>
    <t>FXB</t>
  </si>
  <si>
    <t>GBP</t>
  </si>
  <si>
    <t>Biotech</t>
  </si>
  <si>
    <t>NOVN</t>
  </si>
  <si>
    <t>ABBV</t>
  </si>
  <si>
    <t>BNTX.DE</t>
  </si>
  <si>
    <t>MNKD</t>
  </si>
  <si>
    <t>NVO</t>
  </si>
  <si>
    <t>ELAN</t>
  </si>
  <si>
    <t>/6B</t>
  </si>
  <si>
    <t>TBIO</t>
  </si>
  <si>
    <t>VRTX</t>
  </si>
  <si>
    <t>SNY.PA</t>
  </si>
  <si>
    <t>EW</t>
  </si>
  <si>
    <t>FXF</t>
  </si>
  <si>
    <t>CHF</t>
  </si>
  <si>
    <t>MGNX</t>
  </si>
  <si>
    <t>IONS</t>
  </si>
  <si>
    <t>SYK</t>
  </si>
  <si>
    <t>/6S</t>
  </si>
  <si>
    <t>Pharma</t>
  </si>
  <si>
    <t>BIIB</t>
  </si>
  <si>
    <t>OCGN</t>
  </si>
  <si>
    <t>FATE</t>
  </si>
  <si>
    <t>NVS</t>
  </si>
  <si>
    <t>BDX</t>
  </si>
  <si>
    <t>FXY</t>
  </si>
  <si>
    <t>JPY</t>
  </si>
  <si>
    <t>IQV</t>
  </si>
  <si>
    <t>MCRB</t>
  </si>
  <si>
    <t>TWST</t>
  </si>
  <si>
    <t>VTRS</t>
  </si>
  <si>
    <t>BSX</t>
  </si>
  <si>
    <t>/6J</t>
  </si>
  <si>
    <t>Med Service</t>
  </si>
  <si>
    <t>MTD</t>
  </si>
  <si>
    <t>CRSP</t>
  </si>
  <si>
    <t>JAZZ</t>
  </si>
  <si>
    <t>IDXX</t>
  </si>
  <si>
    <t>FXA</t>
  </si>
  <si>
    <t>AUD</t>
  </si>
  <si>
    <t>/6A</t>
  </si>
  <si>
    <t>IXC</t>
  </si>
  <si>
    <t>Global Energy</t>
  </si>
  <si>
    <t>FXC</t>
  </si>
  <si>
    <t>CAD</t>
  </si>
  <si>
    <t>XLE</t>
  </si>
  <si>
    <t>Exploration and Production</t>
  </si>
  <si>
    <t>VDE</t>
  </si>
  <si>
    <t>XOP</t>
  </si>
  <si>
    <t>MLPA</t>
  </si>
  <si>
    <t>AMLP</t>
  </si>
  <si>
    <t>EMLP</t>
  </si>
  <si>
    <t>ICLN</t>
  </si>
  <si>
    <t>QCLN</t>
  </si>
  <si>
    <t>PBW</t>
  </si>
  <si>
    <t>TAN</t>
  </si>
  <si>
    <t>FCG</t>
  </si>
  <si>
    <t>/6C</t>
  </si>
  <si>
    <t>CPE</t>
  </si>
  <si>
    <t>MPLX</t>
  </si>
  <si>
    <t>MMP</t>
  </si>
  <si>
    <t>ALB</t>
  </si>
  <si>
    <t>SM</t>
  </si>
  <si>
    <t>ET</t>
  </si>
  <si>
    <t>ORSTED</t>
  </si>
  <si>
    <t>JKS</t>
  </si>
  <si>
    <t>SEDG</t>
  </si>
  <si>
    <t>OXY</t>
  </si>
  <si>
    <t>Global X</t>
  </si>
  <si>
    <t>Global MLP</t>
  </si>
  <si>
    <t>TTE.PA</t>
  </si>
  <si>
    <t>NEP</t>
  </si>
  <si>
    <t>LAC.TO</t>
  </si>
  <si>
    <t>RUN</t>
  </si>
  <si>
    <t>Alerian</t>
  </si>
  <si>
    <t>MLP: Energy Infrastructure / Transportation / Storage / Processing</t>
  </si>
  <si>
    <t>BP..L</t>
  </si>
  <si>
    <t>EOG</t>
  </si>
  <si>
    <t>FANG</t>
  </si>
  <si>
    <t>WES</t>
  </si>
  <si>
    <t>TRP.TO</t>
  </si>
  <si>
    <t>LTHM</t>
  </si>
  <si>
    <t>00968</t>
  </si>
  <si>
    <t>DVN</t>
  </si>
  <si>
    <t>$DJX</t>
  </si>
  <si>
    <t xml:space="preserve">Dow Jones </t>
  </si>
  <si>
    <t>RDSA.L</t>
  </si>
  <si>
    <t>SLB</t>
  </si>
  <si>
    <t>CLR</t>
  </si>
  <si>
    <t>PAA</t>
  </si>
  <si>
    <t>PEG</t>
  </si>
  <si>
    <t>XEL</t>
  </si>
  <si>
    <t>PLUG</t>
  </si>
  <si>
    <t>ARRY</t>
  </si>
  <si>
    <t>FSLR</t>
  </si>
  <si>
    <t>$NDX</t>
  </si>
  <si>
    <t>Nasdaq 100</t>
  </si>
  <si>
    <t>Global Clean Energy</t>
  </si>
  <si>
    <t>ENB.TO</t>
  </si>
  <si>
    <t>MPC</t>
  </si>
  <si>
    <t>AR</t>
  </si>
  <si>
    <t>GEL</t>
  </si>
  <si>
    <t>SRE</t>
  </si>
  <si>
    <t>ENEL.MI</t>
  </si>
  <si>
    <t>XPEV</t>
  </si>
  <si>
    <t>DQ</t>
  </si>
  <si>
    <t>$OEX</t>
  </si>
  <si>
    <t>SnP 100</t>
  </si>
  <si>
    <t>PXD</t>
  </si>
  <si>
    <t>PSX</t>
  </si>
  <si>
    <t>PSXP</t>
  </si>
  <si>
    <t>PAGP</t>
  </si>
  <si>
    <t>IBE.BC</t>
  </si>
  <si>
    <t>SHLS</t>
  </si>
  <si>
    <t>$SPX</t>
  </si>
  <si>
    <t>SnP 500</t>
  </si>
  <si>
    <t>RDSB.L</t>
  </si>
  <si>
    <t>KMI</t>
  </si>
  <si>
    <t>XEC</t>
  </si>
  <si>
    <t>03800</t>
  </si>
  <si>
    <t>Solar Energy</t>
  </si>
  <si>
    <t>CQP</t>
  </si>
  <si>
    <t>SHLX</t>
  </si>
  <si>
    <t>OKE</t>
  </si>
  <si>
    <t>CREE</t>
  </si>
  <si>
    <t>SQM</t>
  </si>
  <si>
    <t>009830.KS</t>
  </si>
  <si>
    <t>MRO</t>
  </si>
  <si>
    <t>Natural Gas</t>
  </si>
  <si>
    <t>WMB</t>
  </si>
  <si>
    <t>HEP</t>
  </si>
  <si>
    <t>SSE.L</t>
  </si>
  <si>
    <t>ON</t>
  </si>
  <si>
    <t>ORA</t>
  </si>
  <si>
    <t>NOVA</t>
  </si>
  <si>
    <t>HES</t>
  </si>
  <si>
    <t>United State</t>
  </si>
  <si>
    <t>Oil</t>
  </si>
  <si>
    <t>UNG</t>
  </si>
  <si>
    <t>IXG</t>
  </si>
  <si>
    <t>XLF</t>
  </si>
  <si>
    <t>VFH</t>
  </si>
  <si>
    <t>KBE</t>
  </si>
  <si>
    <t>IYG</t>
  </si>
  <si>
    <t>KIE</t>
  </si>
  <si>
    <t>FINX</t>
  </si>
  <si>
    <t>BIZD</t>
  </si>
  <si>
    <t>Global Finance</t>
  </si>
  <si>
    <t>Finance</t>
  </si>
  <si>
    <t>BK</t>
  </si>
  <si>
    <t>TRUP</t>
  </si>
  <si>
    <t>FSK</t>
  </si>
  <si>
    <t>PNC</t>
  </si>
  <si>
    <t>ATH</t>
  </si>
  <si>
    <t>ADYEN</t>
  </si>
  <si>
    <t>ORCC</t>
  </si>
  <si>
    <t>Stock</t>
  </si>
  <si>
    <t>Bank</t>
  </si>
  <si>
    <t>WFC</t>
  </si>
  <si>
    <t>CBSH</t>
  </si>
  <si>
    <t>PGR</t>
  </si>
  <si>
    <t>APT.AX</t>
  </si>
  <si>
    <t>MAIN</t>
  </si>
  <si>
    <t>Financial Service</t>
  </si>
  <si>
    <t>01299.HK</t>
  </si>
  <si>
    <t>C</t>
  </si>
  <si>
    <t>EWBC</t>
  </si>
  <si>
    <t>LMND</t>
  </si>
  <si>
    <t>HTGC</t>
  </si>
  <si>
    <t>Insurance</t>
  </si>
  <si>
    <t>RY.TO</t>
  </si>
  <si>
    <t>MS</t>
  </si>
  <si>
    <t>BLK</t>
  </si>
  <si>
    <t>PFSI</t>
  </si>
  <si>
    <t>BRO</t>
  </si>
  <si>
    <t>BILL</t>
  </si>
  <si>
    <t>PSEC</t>
  </si>
  <si>
    <t>FinTech</t>
  </si>
  <si>
    <t>GS</t>
  </si>
  <si>
    <t>PNFP</t>
  </si>
  <si>
    <t>MMC</t>
  </si>
  <si>
    <t>STNE.SA</t>
  </si>
  <si>
    <t>TSLX</t>
  </si>
  <si>
    <t>Business Development</t>
  </si>
  <si>
    <t>WTM</t>
  </si>
  <si>
    <t>XRO.NZ</t>
  </si>
  <si>
    <t>GSBD</t>
  </si>
  <si>
    <t>RBLX</t>
  </si>
  <si>
    <t>Roblox</t>
  </si>
  <si>
    <t>CBA.AX</t>
  </si>
  <si>
    <t>SCHW</t>
  </si>
  <si>
    <t>AXP</t>
  </si>
  <si>
    <t>SBNY</t>
  </si>
  <si>
    <t>AGO</t>
  </si>
  <si>
    <t>FISV</t>
  </si>
  <si>
    <t>GBDC</t>
  </si>
  <si>
    <t>RXI</t>
  </si>
  <si>
    <t>Global Consumer Discretionary</t>
  </si>
  <si>
    <t>SIVB</t>
  </si>
  <si>
    <t>AFG</t>
  </si>
  <si>
    <t>NMFC</t>
  </si>
  <si>
    <t>Autodesk</t>
  </si>
  <si>
    <t>XLY</t>
  </si>
  <si>
    <t>Consumer Discretionary</t>
  </si>
  <si>
    <t>U</t>
  </si>
  <si>
    <t>Unity</t>
  </si>
  <si>
    <t>VCR</t>
  </si>
  <si>
    <t>MTTR</t>
  </si>
  <si>
    <t>Matterport</t>
  </si>
  <si>
    <t>XRT</t>
  </si>
  <si>
    <t>Retail</t>
  </si>
  <si>
    <t>ITA</t>
  </si>
  <si>
    <t>PPA</t>
  </si>
  <si>
    <t>ESPO</t>
  </si>
  <si>
    <t>CARZ</t>
  </si>
  <si>
    <t>XLC</t>
  </si>
  <si>
    <t>ARKX</t>
  </si>
  <si>
    <t>ARKQ</t>
  </si>
  <si>
    <t>NLR</t>
  </si>
  <si>
    <t>EVX</t>
  </si>
  <si>
    <t>GSFP</t>
  </si>
  <si>
    <t>IXP</t>
  </si>
  <si>
    <t>VOX</t>
  </si>
  <si>
    <t>NXTG</t>
  </si>
  <si>
    <t>MOO</t>
  </si>
  <si>
    <t>GRID</t>
  </si>
  <si>
    <t>METV</t>
  </si>
  <si>
    <t>Roundhill</t>
  </si>
  <si>
    <t>Media</t>
  </si>
  <si>
    <t>defense</t>
  </si>
  <si>
    <t>Gaming</t>
  </si>
  <si>
    <t>Future Vehicle</t>
  </si>
  <si>
    <t>Space Exploration and Innovation</t>
  </si>
  <si>
    <t>Autonomous Tech &amp; Robotic</t>
  </si>
  <si>
    <t>Nuclear Energy</t>
  </si>
  <si>
    <t>Environmental Service (Pollution)</t>
  </si>
  <si>
    <t>Future Planet</t>
  </si>
  <si>
    <t>Global telecom</t>
  </si>
  <si>
    <t>Telecom</t>
  </si>
  <si>
    <t>Next-gen Telecom</t>
  </si>
  <si>
    <t>Agribusiness</t>
  </si>
  <si>
    <t>Electric Grid</t>
  </si>
  <si>
    <t>FMET</t>
  </si>
  <si>
    <t>Fidelity</t>
  </si>
  <si>
    <t>532755.BO</t>
  </si>
  <si>
    <t>ETN</t>
  </si>
  <si>
    <t>BA</t>
  </si>
  <si>
    <t>LMT</t>
  </si>
  <si>
    <t>7203</t>
  </si>
  <si>
    <t>PRNT</t>
  </si>
  <si>
    <t>JD</t>
  </si>
  <si>
    <t>D</t>
  </si>
  <si>
    <t>WM</t>
  </si>
  <si>
    <t>6367</t>
  </si>
  <si>
    <t>DE</t>
  </si>
  <si>
    <t>SU.PA</t>
  </si>
  <si>
    <t>iShares</t>
  </si>
  <si>
    <t>00700</t>
  </si>
  <si>
    <t>GM</t>
  </si>
  <si>
    <t>EXC</t>
  </si>
  <si>
    <t>WCN.TO</t>
  </si>
  <si>
    <t>JCI</t>
  </si>
  <si>
    <t>EXI</t>
  </si>
  <si>
    <t>Global Industry</t>
  </si>
  <si>
    <t>TDY</t>
  </si>
  <si>
    <t>HON</t>
  </si>
  <si>
    <t>SE.SI</t>
  </si>
  <si>
    <t>DAI.DE</t>
  </si>
  <si>
    <t>NFLX</t>
  </si>
  <si>
    <t>IRDM</t>
  </si>
  <si>
    <t>BLL</t>
  </si>
  <si>
    <t>VCRA</t>
  </si>
  <si>
    <t>HCLTECH.BO</t>
  </si>
  <si>
    <t>BAYN.DE</t>
  </si>
  <si>
    <t>ABBN</t>
  </si>
  <si>
    <t>JETS</t>
  </si>
  <si>
    <t>U.S</t>
  </si>
  <si>
    <t>Global jets</t>
  </si>
  <si>
    <t>LHX</t>
  </si>
  <si>
    <t>GD</t>
  </si>
  <si>
    <t>7974</t>
  </si>
  <si>
    <t>VOW3.DE</t>
  </si>
  <si>
    <t>CHTR</t>
  </si>
  <si>
    <t>BIDU</t>
  </si>
  <si>
    <t>ETR</t>
  </si>
  <si>
    <t>ERII</t>
  </si>
  <si>
    <t>XYL</t>
  </si>
  <si>
    <t>CGNX</t>
  </si>
  <si>
    <t>2303.TW</t>
  </si>
  <si>
    <t>NTR.TO</t>
  </si>
  <si>
    <t>APTV</t>
  </si>
  <si>
    <t>XLI</t>
  </si>
  <si>
    <t>Industry</t>
  </si>
  <si>
    <t>NOC</t>
  </si>
  <si>
    <t>01211</t>
  </si>
  <si>
    <t>CMCSA</t>
  </si>
  <si>
    <t>FORTUM</t>
  </si>
  <si>
    <t>PCT</t>
  </si>
  <si>
    <t>KARN</t>
  </si>
  <si>
    <t>XLNX</t>
  </si>
  <si>
    <t>ADM</t>
  </si>
  <si>
    <t>006400.KS</t>
  </si>
  <si>
    <t>VIS</t>
  </si>
  <si>
    <t>NTES</t>
  </si>
  <si>
    <t>00175</t>
  </si>
  <si>
    <t>TMUS</t>
  </si>
  <si>
    <t>HO.PA</t>
  </si>
  <si>
    <t>PCG</t>
  </si>
  <si>
    <t>CLH</t>
  </si>
  <si>
    <t>DSM</t>
  </si>
  <si>
    <t>ZBRA</t>
  </si>
  <si>
    <t>VZ</t>
  </si>
  <si>
    <t>CTVA</t>
  </si>
  <si>
    <t>Aero and Defense</t>
  </si>
  <si>
    <t>TDG</t>
  </si>
  <si>
    <t>TXT</t>
  </si>
  <si>
    <t>BILI</t>
  </si>
  <si>
    <t>7267</t>
  </si>
  <si>
    <t>DDD</t>
  </si>
  <si>
    <t>CEZ</t>
  </si>
  <si>
    <t>DCI</t>
  </si>
  <si>
    <t>T</t>
  </si>
  <si>
    <t>TSN</t>
  </si>
  <si>
    <t>IYT</t>
  </si>
  <si>
    <t>Transportation</t>
  </si>
  <si>
    <t>000270.KS</t>
  </si>
  <si>
    <t>6301</t>
  </si>
  <si>
    <t>9503</t>
  </si>
  <si>
    <t>AQUA</t>
  </si>
  <si>
    <t>IFX.DE</t>
  </si>
  <si>
    <t>00763</t>
  </si>
  <si>
    <t>6326</t>
  </si>
  <si>
    <t>PWR</t>
  </si>
  <si>
    <t>PHO</t>
  </si>
  <si>
    <t>Water</t>
  </si>
  <si>
    <t>HWM</t>
  </si>
  <si>
    <t>AXON</t>
  </si>
  <si>
    <t>PATH</t>
  </si>
  <si>
    <t>PNW</t>
  </si>
  <si>
    <t>STE</t>
  </si>
  <si>
    <t>2308.TW</t>
  </si>
  <si>
    <t>INFY.BO</t>
  </si>
  <si>
    <t>TSCO</t>
  </si>
  <si>
    <t>TRN.MI</t>
  </si>
  <si>
    <t>KXI</t>
  </si>
  <si>
    <t>Global consumer staple</t>
  </si>
  <si>
    <t>Regeneron  Pharma</t>
  </si>
  <si>
    <t>XLP</t>
  </si>
  <si>
    <t>consumer staple</t>
  </si>
  <si>
    <t>Vertex Pharma</t>
  </si>
  <si>
    <t>VDC</t>
  </si>
  <si>
    <t>Rogers</t>
  </si>
  <si>
    <t>IYK</t>
  </si>
  <si>
    <t>goods</t>
  </si>
  <si>
    <t>Amgen</t>
  </si>
  <si>
    <t>FTXG</t>
  </si>
  <si>
    <t>food and beverage</t>
  </si>
  <si>
    <t>Biogen</t>
  </si>
  <si>
    <t>SGEN</t>
  </si>
  <si>
    <t>Seagen</t>
  </si>
  <si>
    <t>Illumina</t>
  </si>
  <si>
    <t>Abbvie</t>
  </si>
  <si>
    <t>Abbott Lab</t>
  </si>
  <si>
    <t>GDX</t>
  </si>
  <si>
    <t>Gold Miner</t>
  </si>
  <si>
    <t>GUNR</t>
  </si>
  <si>
    <t>FlexShares</t>
  </si>
  <si>
    <t>Natural Resource</t>
  </si>
  <si>
    <t>XLB</t>
  </si>
  <si>
    <t>Material</t>
  </si>
  <si>
    <t>LIT</t>
  </si>
  <si>
    <t>Lithium &amp; Battery</t>
  </si>
  <si>
    <t>ERTH</t>
  </si>
  <si>
    <t>URA</t>
  </si>
  <si>
    <t>Uranium</t>
  </si>
  <si>
    <t>COPX</t>
  </si>
  <si>
    <t>Copper</t>
  </si>
  <si>
    <t>SIL</t>
  </si>
  <si>
    <t>Silver</t>
  </si>
  <si>
    <t>ITB</t>
  </si>
  <si>
    <t>Homebuilder</t>
  </si>
  <si>
    <t>MSOS</t>
  </si>
  <si>
    <t>AdvisorShares</t>
  </si>
  <si>
    <t>Cannabis</t>
  </si>
  <si>
    <t>PAVE</t>
  </si>
  <si>
    <t>Global Infrastructure</t>
  </si>
  <si>
    <t>IGF</t>
  </si>
  <si>
    <t>XLU</t>
  </si>
  <si>
    <t>Utilities</t>
  </si>
  <si>
    <t>Aero &amp; Defense</t>
  </si>
  <si>
    <t>Goldman Sachs</t>
  </si>
  <si>
    <t>VNQ</t>
  </si>
  <si>
    <t>SCHH</t>
  </si>
  <si>
    <t>Schwab</t>
  </si>
  <si>
    <t>XLRE</t>
  </si>
  <si>
    <t>CINC</t>
  </si>
  <si>
    <t>Cincor Pharma Inc</t>
  </si>
  <si>
    <t>CEG</t>
  </si>
  <si>
    <t>Constellation Energy Corp</t>
  </si>
  <si>
    <t>MNTV</t>
  </si>
  <si>
    <t>Momentive Global Inc</t>
  </si>
  <si>
    <t>SDC</t>
  </si>
  <si>
    <t>Smiledirectclub Inc</t>
  </si>
  <si>
    <t>VRDN</t>
  </si>
  <si>
    <t>Viridian Therapeutics Inc</t>
  </si>
  <si>
    <t>UPST</t>
  </si>
  <si>
    <t>Upstart Holdings Inc</t>
  </si>
  <si>
    <t>TGT</t>
  </si>
  <si>
    <t>Target Corp</t>
  </si>
  <si>
    <t>ALTO</t>
  </si>
  <si>
    <t>Alto Ingredients Inc</t>
  </si>
  <si>
    <t>PTON</t>
  </si>
  <si>
    <t>Peloton Interactive Inc</t>
  </si>
  <si>
    <t>ISEE</t>
  </si>
  <si>
    <t>Iveric Bio Inc</t>
  </si>
  <si>
    <t>AVYA</t>
  </si>
  <si>
    <t>Avaya Holdings Corp</t>
  </si>
  <si>
    <t>Array Technologies Inc</t>
  </si>
  <si>
    <t>VERU</t>
  </si>
  <si>
    <t>Veru Inc</t>
  </si>
  <si>
    <t>LFLY</t>
  </si>
  <si>
    <t>Leafly Hldgs Inc</t>
  </si>
  <si>
    <t>VRM</t>
  </si>
  <si>
    <t>Vroom Inc</t>
  </si>
  <si>
    <t>PRTY</t>
  </si>
  <si>
    <t>Party City Holdco Inc</t>
  </si>
  <si>
    <t>NLSN</t>
  </si>
  <si>
    <t>Nielsen Holdings Plc</t>
  </si>
  <si>
    <t>PBR</t>
  </si>
  <si>
    <t>Petroleo Brasileiro S.A. Petrobras ADR</t>
  </si>
  <si>
    <t>GOLD</t>
  </si>
  <si>
    <t>Barrick Gold Corp</t>
  </si>
  <si>
    <t>Last Update</t>
  </si>
  <si>
    <t>1SD - 5DTF</t>
  </si>
  <si>
    <t>1SD - 30DTF</t>
  </si>
  <si>
    <t>2SD - 5DTF</t>
  </si>
  <si>
    <t>1SD - 45DTF</t>
  </si>
  <si>
    <t>Expected Move</t>
  </si>
  <si>
    <t>Bid</t>
  </si>
  <si>
    <t>Ask</t>
  </si>
  <si>
    <t>Lower Bound</t>
  </si>
  <si>
    <t>Upper Bound</t>
  </si>
  <si>
    <t>S1</t>
  </si>
  <si>
    <t>S1 Delta</t>
  </si>
  <si>
    <t>R1</t>
  </si>
  <si>
    <t>R1 Delta</t>
  </si>
  <si>
    <t>Mean</t>
  </si>
  <si>
    <t>delta</t>
  </si>
  <si>
    <t>Bear Call Spread</t>
  </si>
  <si>
    <t>value</t>
  </si>
  <si>
    <t>Bull Put Spread</t>
  </si>
  <si>
    <t>Level</t>
  </si>
  <si>
    <t>PnL</t>
  </si>
  <si>
    <t>Actual</t>
  </si>
  <si>
    <t>1/3 Width</t>
  </si>
  <si>
    <t>Information</t>
  </si>
  <si>
    <t>Market</t>
  </si>
  <si>
    <t>Max Profit</t>
  </si>
  <si>
    <t>RoC</t>
  </si>
  <si>
    <t>Max Risk</t>
  </si>
  <si>
    <t>TP 50%</t>
  </si>
  <si>
    <t>BE</t>
  </si>
  <si>
    <t>SL</t>
  </si>
  <si>
    <t>Target</t>
  </si>
  <si>
    <t>Earning</t>
  </si>
  <si>
    <t>yes</t>
  </si>
  <si>
    <t>no</t>
  </si>
  <si>
    <t>Note</t>
  </si>
  <si>
    <t>breakout</t>
  </si>
  <si>
    <t>Expected Cre.</t>
  </si>
  <si>
    <t>09:36 ET</t>
  </si>
  <si>
    <t>FRPT</t>
  </si>
  <si>
    <t>Freshpet Inc CS</t>
  </si>
  <si>
    <t>09:35 ET</t>
  </si>
  <si>
    <t>SIX</t>
  </si>
  <si>
    <t>Six Flags Entertainment Corp</t>
  </si>
  <si>
    <t>REAL</t>
  </si>
  <si>
    <t>The Realreal Inc</t>
  </si>
  <si>
    <t>GEVO</t>
  </si>
  <si>
    <t>Gevo Inc</t>
  </si>
  <si>
    <t>BIG</t>
  </si>
  <si>
    <t>Big Lots</t>
  </si>
  <si>
    <t>HBI</t>
  </si>
  <si>
    <t>Hanesbrands Inc</t>
  </si>
  <si>
    <t>WEBR</t>
  </si>
  <si>
    <t>Weber Inc Cl A</t>
  </si>
  <si>
    <t>09:32 ET</t>
  </si>
  <si>
    <t>Bloom Energy Corp Cl A</t>
  </si>
  <si>
    <t xml:space="preserve">Feel not a good entry since it already reached the upper bound. In generall, It needs pullback before rally, so this might ruin our support and ROC is as I expected </t>
  </si>
  <si>
    <t>Structure</t>
  </si>
  <si>
    <t>Analyst</t>
  </si>
  <si>
    <t>buy</t>
  </si>
  <si>
    <t>Δ</t>
  </si>
  <si>
    <t>Expected</t>
  </si>
  <si>
    <t>Δ16</t>
  </si>
  <si>
    <t>Important Level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</si>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</sst>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 (Body)"/>
    </font>
    <font>
      <u/>
      <sz val="14"/>
      <color theme="10"/>
      <name val="Calibri (Body)"/>
    </font>
    <font>
      <sz val="14"/>
      <color rgb="FF000000"/>
      <name val="Calibri (Body)"/>
    </font>
    <font>
      <sz val="14"/>
      <color rgb="FF00702F"/>
      <name val="Calibri (Body)"/>
    </font>
    <font>
      <sz val="14"/>
      <color rgb="FFC40000"/>
      <name val="Calibri (Body)"/>
    </font>
    <font>
      <u/>
      <sz val="12"/>
      <color theme="1"/>
      <name val="Calibri"/>
      <family val="2"/>
      <scheme val="minor"/>
    </font>
    <font>
      <b/>
      <sz val="18"/>
      <color rgb="FF000000"/>
      <name val="Calibri (Body)"/>
    </font>
    <font>
      <sz val="18"/>
      <color theme="1"/>
      <name val="Calibri (Body)"/>
    </font>
    <font>
      <u/>
      <sz val="18"/>
      <color theme="10"/>
      <name val="Calibri (Body)"/>
    </font>
    <font>
      <sz val="18"/>
      <color rgb="FF000000"/>
      <name val="Calibri (Body)"/>
    </font>
    <font>
      <sz val="18"/>
      <color rgb="FF00702F"/>
      <name val="Calibri (Body)"/>
    </font>
    <font>
      <sz val="18"/>
      <color rgb="FFC40000"/>
      <name val="Calibri (Body)"/>
    </font>
    <font>
      <u/>
      <sz val="18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702F"/>
      <name val="Calibri"/>
      <family val="2"/>
      <scheme val="minor"/>
    </font>
    <font>
      <sz val="18"/>
      <color rgb="FFC4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7">
    <xf numFmtId="0" fontId="0" fillId="0" borderId="0" xfId="0"/>
    <xf numFmtId="0" fontId="3" fillId="0" borderId="0" xfId="2"/>
    <xf numFmtId="0" fontId="5" fillId="0" borderId="0" xfId="0" applyFont="1" applyAlignment="1">
      <alignment horizontal="center" vertical="top" wrapText="1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 wrapText="1"/>
    </xf>
    <xf numFmtId="0" fontId="6" fillId="2" borderId="0" xfId="0" applyFont="1" applyFill="1"/>
    <xf numFmtId="164" fontId="5" fillId="0" borderId="0" xfId="1" applyNumberFormat="1" applyFont="1" applyAlignment="1">
      <alignment horizontal="center" vertical="top" wrapText="1"/>
    </xf>
    <xf numFmtId="0" fontId="6" fillId="0" borderId="0" xfId="0" applyFont="1"/>
    <xf numFmtId="0" fontId="6" fillId="3" borderId="0" xfId="0" applyFont="1" applyFill="1"/>
    <xf numFmtId="3" fontId="6" fillId="0" borderId="0" xfId="0" applyNumberFormat="1" applyFont="1"/>
    <xf numFmtId="9" fontId="6" fillId="0" borderId="0" xfId="1" applyFont="1"/>
    <xf numFmtId="165" fontId="6" fillId="2" borderId="0" xfId="0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164" fontId="6" fillId="4" borderId="0" xfId="1" applyNumberFormat="1" applyFont="1" applyFill="1"/>
    <xf numFmtId="164" fontId="6" fillId="5" borderId="0" xfId="1" applyNumberFormat="1" applyFont="1" applyFill="1"/>
    <xf numFmtId="10" fontId="6" fillId="0" borderId="0" xfId="0" applyNumberFormat="1" applyFont="1"/>
    <xf numFmtId="3" fontId="7" fillId="0" borderId="0" xfId="0" applyNumberFormat="1" applyFont="1"/>
    <xf numFmtId="164" fontId="6" fillId="0" borderId="0" xfId="1" applyNumberFormat="1" applyFont="1" applyFill="1"/>
    <xf numFmtId="0" fontId="2" fillId="0" borderId="0" xfId="0" applyFont="1"/>
    <xf numFmtId="0" fontId="0" fillId="3" borderId="0" xfId="0" applyFill="1"/>
    <xf numFmtId="9" fontId="0" fillId="3" borderId="1" xfId="1" applyFont="1" applyFill="1" applyBorder="1"/>
    <xf numFmtId="9" fontId="0" fillId="0" borderId="1" xfId="1" applyFont="1" applyFill="1" applyBorder="1"/>
    <xf numFmtId="2" fontId="0" fillId="0" borderId="1" xfId="1" applyNumberFormat="1" applyFont="1" applyFill="1" applyBorder="1"/>
    <xf numFmtId="0" fontId="0" fillId="2" borderId="0" xfId="0" applyFill="1"/>
    <xf numFmtId="0" fontId="0" fillId="0" borderId="0" xfId="0" quotePrefix="1"/>
    <xf numFmtId="0" fontId="11" fillId="0" borderId="0" xfId="0" applyFont="1"/>
    <xf numFmtId="0" fontId="2" fillId="5" borderId="0" xfId="0" applyFont="1" applyFill="1"/>
    <xf numFmtId="0" fontId="0" fillId="7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2" borderId="0" xfId="2" applyFill="1"/>
    <xf numFmtId="2" fontId="12" fillId="6" borderId="1" xfId="1" applyNumberFormat="1" applyFont="1" applyFill="1" applyBorder="1"/>
    <xf numFmtId="2" fontId="12" fillId="6" borderId="1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1" applyFont="1" applyBorder="1"/>
    <xf numFmtId="0" fontId="10" fillId="4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3" fillId="0" borderId="0" xfId="0" applyFont="1"/>
    <xf numFmtId="0" fontId="14" fillId="0" borderId="0" xfId="2" applyFont="1"/>
    <xf numFmtId="0" fontId="15" fillId="3" borderId="0" xfId="0" applyFont="1" applyFill="1"/>
    <xf numFmtId="0" fontId="15" fillId="0" borderId="0" xfId="0" applyFont="1"/>
    <xf numFmtId="0" fontId="16" fillId="0" borderId="0" xfId="0" applyFont="1"/>
    <xf numFmtId="10" fontId="16" fillId="0" borderId="0" xfId="0" applyNumberFormat="1" applyFont="1"/>
    <xf numFmtId="3" fontId="15" fillId="0" borderId="0" xfId="0" applyNumberFormat="1" applyFont="1"/>
    <xf numFmtId="10" fontId="15" fillId="0" borderId="0" xfId="0" applyNumberFormat="1" applyFont="1"/>
    <xf numFmtId="9" fontId="15" fillId="0" borderId="0" xfId="0" applyNumberFormat="1" applyFont="1"/>
    <xf numFmtId="14" fontId="13" fillId="0" borderId="0" xfId="0" applyNumberFormat="1" applyFont="1"/>
    <xf numFmtId="0" fontId="17" fillId="0" borderId="0" xfId="0" applyFont="1"/>
    <xf numFmtId="10" fontId="17" fillId="0" borderId="0" xfId="0" applyNumberFormat="1" applyFont="1"/>
    <xf numFmtId="3" fontId="13" fillId="0" borderId="0" xfId="0" applyNumberFormat="1" applyFont="1"/>
    <xf numFmtId="10" fontId="13" fillId="0" borderId="0" xfId="0" applyNumberFormat="1" applyFont="1"/>
    <xf numFmtId="9" fontId="13" fillId="0" borderId="0" xfId="0" applyNumberFormat="1" applyFont="1"/>
    <xf numFmtId="9" fontId="4" fillId="0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15" fontId="0" fillId="0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0" xfId="0" applyFont="1" applyFill="1"/>
    <xf numFmtId="0" fontId="0" fillId="0" borderId="0" xfId="0" applyFont="1"/>
    <xf numFmtId="10" fontId="0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Border="1"/>
    <xf numFmtId="2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/>
    <xf numFmtId="0" fontId="0" fillId="3" borderId="1" xfId="0" applyFont="1" applyFill="1" applyBorder="1"/>
    <xf numFmtId="0" fontId="0" fillId="8" borderId="1" xfId="0" applyFont="1" applyFill="1" applyBorder="1"/>
    <xf numFmtId="10" fontId="0" fillId="0" borderId="1" xfId="0" applyNumberFormat="1" applyFont="1" applyBorder="1"/>
    <xf numFmtId="0" fontId="0" fillId="6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10" fontId="0" fillId="6" borderId="1" xfId="1" applyNumberFormat="1" applyFont="1" applyFill="1" applyBorder="1"/>
    <xf numFmtId="2" fontId="0" fillId="6" borderId="1" xfId="0" applyNumberFormat="1" applyFont="1" applyFill="1" applyBorder="1"/>
    <xf numFmtId="10" fontId="0" fillId="3" borderId="1" xfId="1" applyNumberFormat="1" applyFont="1" applyFill="1" applyBorder="1"/>
    <xf numFmtId="9" fontId="0" fillId="6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2" applyFont="1"/>
    <xf numFmtId="0" fontId="22" fillId="3" borderId="0" xfId="0" applyFont="1" applyFill="1"/>
    <xf numFmtId="0" fontId="22" fillId="0" borderId="0" xfId="0" applyFont="1"/>
    <xf numFmtId="0" fontId="23" fillId="0" borderId="0" xfId="0" applyFont="1"/>
    <xf numFmtId="10" fontId="23" fillId="0" borderId="0" xfId="0" applyNumberFormat="1" applyFont="1"/>
    <xf numFmtId="3" fontId="22" fillId="0" borderId="0" xfId="0" applyNumberFormat="1" applyFont="1"/>
    <xf numFmtId="10" fontId="22" fillId="0" borderId="0" xfId="0" applyNumberFormat="1" applyFont="1"/>
    <xf numFmtId="9" fontId="22" fillId="0" borderId="0" xfId="0" applyNumberFormat="1" applyFont="1"/>
    <xf numFmtId="14" fontId="20" fillId="0" borderId="0" xfId="0" applyNumberFormat="1" applyFont="1"/>
    <xf numFmtId="3" fontId="20" fillId="0" borderId="0" xfId="0" applyNumberFormat="1" applyFont="1"/>
    <xf numFmtId="10" fontId="20" fillId="0" borderId="0" xfId="0" applyNumberFormat="1" applyFont="1"/>
    <xf numFmtId="9" fontId="20" fillId="0" borderId="0" xfId="0" applyNumberFormat="1" applyFont="1"/>
    <xf numFmtId="0" fontId="24" fillId="0" borderId="0" xfId="0" applyFont="1"/>
    <xf numFmtId="10" fontId="24" fillId="0" borderId="0" xfId="0" applyNumberFormat="1" applyFont="1"/>
    <xf numFmtId="0" fontId="20" fillId="3" borderId="0" xfId="0" applyFont="1" applyFill="1"/>
    <xf numFmtId="0" fontId="20" fillId="0" borderId="0" xfId="0" applyFont="1" applyFill="1"/>
    <xf numFmtId="0" fontId="25" fillId="0" borderId="0" xfId="2" applyFont="1"/>
    <xf numFmtId="0" fontId="26" fillId="0" borderId="0" xfId="0" applyFont="1"/>
    <xf numFmtId="0" fontId="27" fillId="0" borderId="0" xfId="0" applyFont="1"/>
    <xf numFmtId="10" fontId="27" fillId="0" borderId="0" xfId="0" applyNumberFormat="1" applyFont="1"/>
    <xf numFmtId="3" fontId="26" fillId="0" borderId="0" xfId="0" applyNumberFormat="1" applyFont="1"/>
    <xf numFmtId="10" fontId="26" fillId="0" borderId="0" xfId="0" applyNumberFormat="1" applyFont="1"/>
    <xf numFmtId="9" fontId="26" fillId="0" borderId="0" xfId="0" applyNumberFormat="1" applyFont="1"/>
    <xf numFmtId="0" fontId="28" fillId="0" borderId="0" xfId="0" applyFont="1"/>
    <xf numFmtId="10" fontId="28" fillId="0" borderId="0" xfId="0" applyNumberFormat="1" applyFont="1"/>
    <xf numFmtId="0" fontId="26" fillId="0" borderId="0" xfId="0" applyFont="1" applyFill="1"/>
    <xf numFmtId="0" fontId="26" fillId="3" borderId="0" xfId="0" applyFont="1" applyFill="1"/>
    <xf numFmtId="0" fontId="0" fillId="0" borderId="1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2" fontId="0" fillId="0" borderId="1" xfId="0" applyNumberFormat="1" applyBorder="1"/>
    <xf numFmtId="0" fontId="0" fillId="0" borderId="1" xfId="0" applyFill="1" applyBorder="1"/>
    <xf numFmtId="0" fontId="12" fillId="6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2" fontId="0" fillId="0" borderId="1" xfId="1" applyNumberFormat="1" applyFont="1" applyBorder="1"/>
    <xf numFmtId="2" fontId="12" fillId="0" borderId="1" xfId="0" applyNumberFormat="1" applyFont="1" applyFill="1" applyBorder="1"/>
    <xf numFmtId="9" fontId="12" fillId="0" borderId="1" xfId="1" applyFont="1" applyFill="1" applyBorder="1"/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rchart.com/stocks/quotes/TGT/overview" TargetMode="External"/><Relationship Id="rId18" Type="http://schemas.openxmlformats.org/officeDocument/2006/relationships/hyperlink" Target="https://www.barchart.com/stocks/quotes/PTON/overview" TargetMode="External"/><Relationship Id="rId26" Type="http://schemas.openxmlformats.org/officeDocument/2006/relationships/hyperlink" Target="https://www.barchart.com/stocks/quotes/NLSN/overview" TargetMode="External"/><Relationship Id="rId39" Type="http://schemas.openxmlformats.org/officeDocument/2006/relationships/hyperlink" Target="https://www.barchart.com/stocks/quotes/ISEE/overview" TargetMode="External"/><Relationship Id="rId21" Type="http://schemas.openxmlformats.org/officeDocument/2006/relationships/hyperlink" Target="https://www.barchart.com/stocks/quotes/ARRY/overview" TargetMode="External"/><Relationship Id="rId34" Type="http://schemas.openxmlformats.org/officeDocument/2006/relationships/hyperlink" Target="https://www.barchart.com/stocks/quotes/VRDN/overview" TargetMode="External"/><Relationship Id="rId42" Type="http://schemas.openxmlformats.org/officeDocument/2006/relationships/hyperlink" Target="https://www.barchart.com/stocks/quotes/VERU/overview" TargetMode="External"/><Relationship Id="rId47" Type="http://schemas.openxmlformats.org/officeDocument/2006/relationships/hyperlink" Target="https://www.barchart.com/stocks/quotes/PBR/overview" TargetMode="External"/><Relationship Id="rId50" Type="http://schemas.openxmlformats.org/officeDocument/2006/relationships/hyperlink" Target="https://www.barchart.com/stocks/quotes/ISEE/overview" TargetMode="External"/><Relationship Id="rId55" Type="http://schemas.openxmlformats.org/officeDocument/2006/relationships/hyperlink" Target="https://www.barchart.com/stocks/quotes/SIX/overview" TargetMode="External"/><Relationship Id="rId63" Type="http://schemas.openxmlformats.org/officeDocument/2006/relationships/hyperlink" Target="https://www.barchart.com/stocks/quotes/ARRY/overview" TargetMode="External"/><Relationship Id="rId7" Type="http://schemas.openxmlformats.org/officeDocument/2006/relationships/hyperlink" Target="https://www.barchart.com/stocks/quotes/AMZN/overview" TargetMode="External"/><Relationship Id="rId2" Type="http://schemas.openxmlformats.org/officeDocument/2006/relationships/hyperlink" Target="https://www.barchart.com/stocks/quotes/COIN/overview" TargetMode="External"/><Relationship Id="rId16" Type="http://schemas.openxmlformats.org/officeDocument/2006/relationships/hyperlink" Target="https://www.barchart.com/stocks/quotes/SDC/overview" TargetMode="External"/><Relationship Id="rId29" Type="http://schemas.openxmlformats.org/officeDocument/2006/relationships/hyperlink" Target="https://www.barchart.com/stocks/quotes/CINC/overview" TargetMode="External"/><Relationship Id="rId11" Type="http://schemas.openxmlformats.org/officeDocument/2006/relationships/hyperlink" Target="https://www.barchart.com/stocks/quotes/BBBY/overview" TargetMode="External"/><Relationship Id="rId24" Type="http://schemas.openxmlformats.org/officeDocument/2006/relationships/hyperlink" Target="https://www.barchart.com/stocks/quotes/VRM/overview" TargetMode="External"/><Relationship Id="rId32" Type="http://schemas.openxmlformats.org/officeDocument/2006/relationships/hyperlink" Target="https://www.barchart.com/stocks/quotes/MNTV/overview" TargetMode="External"/><Relationship Id="rId37" Type="http://schemas.openxmlformats.org/officeDocument/2006/relationships/hyperlink" Target="https://www.barchart.com/stocks/quotes/ALTO/overview" TargetMode="External"/><Relationship Id="rId40" Type="http://schemas.openxmlformats.org/officeDocument/2006/relationships/hyperlink" Target="https://www.barchart.com/stocks/quotes/AVYA/overview" TargetMode="External"/><Relationship Id="rId45" Type="http://schemas.openxmlformats.org/officeDocument/2006/relationships/hyperlink" Target="https://www.barchart.com/stocks/quotes/PRTY/overview" TargetMode="External"/><Relationship Id="rId53" Type="http://schemas.openxmlformats.org/officeDocument/2006/relationships/hyperlink" Target="https://www.barchart.com/stocks/quotes/FRPT/overview" TargetMode="External"/><Relationship Id="rId58" Type="http://schemas.openxmlformats.org/officeDocument/2006/relationships/hyperlink" Target="https://www.barchart.com/stocks/quotes/GEVO/overview" TargetMode="External"/><Relationship Id="rId5" Type="http://schemas.openxmlformats.org/officeDocument/2006/relationships/hyperlink" Target="https://www.barchart.com/stocks/quotes/AMC/overview" TargetMode="External"/><Relationship Id="rId61" Type="http://schemas.openxmlformats.org/officeDocument/2006/relationships/hyperlink" Target="https://www.barchart.com/stocks/quotes/WEBR/overview" TargetMode="External"/><Relationship Id="rId19" Type="http://schemas.openxmlformats.org/officeDocument/2006/relationships/hyperlink" Target="https://www.barchart.com/stocks/quotes/ISEE/overview" TargetMode="External"/><Relationship Id="rId14" Type="http://schemas.openxmlformats.org/officeDocument/2006/relationships/hyperlink" Target="https://www.barchart.com/stocks/quotes/ALTO/overview" TargetMode="External"/><Relationship Id="rId22" Type="http://schemas.openxmlformats.org/officeDocument/2006/relationships/hyperlink" Target="https://www.barchart.com/stocks/quotes/VERU/overview" TargetMode="External"/><Relationship Id="rId27" Type="http://schemas.openxmlformats.org/officeDocument/2006/relationships/hyperlink" Target="https://www.barchart.com/stocks/quotes/PBR/overview" TargetMode="External"/><Relationship Id="rId30" Type="http://schemas.openxmlformats.org/officeDocument/2006/relationships/hyperlink" Target="https://www.barchart.com/stocks/quotes/CEG/overview" TargetMode="External"/><Relationship Id="rId35" Type="http://schemas.openxmlformats.org/officeDocument/2006/relationships/hyperlink" Target="https://www.barchart.com/stocks/quotes/UPST/overview" TargetMode="External"/><Relationship Id="rId43" Type="http://schemas.openxmlformats.org/officeDocument/2006/relationships/hyperlink" Target="https://www.barchart.com/stocks/quotes/LFLY/overview" TargetMode="External"/><Relationship Id="rId48" Type="http://schemas.openxmlformats.org/officeDocument/2006/relationships/hyperlink" Target="https://www.barchart.com/stocks/quotes/GOLD/overview" TargetMode="External"/><Relationship Id="rId56" Type="http://schemas.openxmlformats.org/officeDocument/2006/relationships/hyperlink" Target="https://www.barchart.com/stocks/quotes/REAL/overview" TargetMode="External"/><Relationship Id="rId8" Type="http://schemas.openxmlformats.org/officeDocument/2006/relationships/hyperlink" Target="https://www.barchart.com/stocks/quotes/SQ/overview" TargetMode="External"/><Relationship Id="rId51" Type="http://schemas.openxmlformats.org/officeDocument/2006/relationships/hyperlink" Target="https://www.barchart.com/stocks/quotes/TGT/overview" TargetMode="External"/><Relationship Id="rId3" Type="http://schemas.openxmlformats.org/officeDocument/2006/relationships/hyperlink" Target="https://www.barchart.com/stocks/quotes/PLTR/overview" TargetMode="External"/><Relationship Id="rId12" Type="http://schemas.openxmlformats.org/officeDocument/2006/relationships/hyperlink" Target="https://www.barchart.com/stocks/quotes/MNTV/overview" TargetMode="External"/><Relationship Id="rId17" Type="http://schemas.openxmlformats.org/officeDocument/2006/relationships/hyperlink" Target="https://www.barchart.com/stocks/quotes/UPST/overview" TargetMode="External"/><Relationship Id="rId25" Type="http://schemas.openxmlformats.org/officeDocument/2006/relationships/hyperlink" Target="https://www.barchart.com/stocks/quotes/PRTY/overview" TargetMode="External"/><Relationship Id="rId33" Type="http://schemas.openxmlformats.org/officeDocument/2006/relationships/hyperlink" Target="https://www.barchart.com/stocks/quotes/SDC/overview" TargetMode="External"/><Relationship Id="rId38" Type="http://schemas.openxmlformats.org/officeDocument/2006/relationships/hyperlink" Target="https://www.barchart.com/stocks/quotes/PTON/overview" TargetMode="External"/><Relationship Id="rId46" Type="http://schemas.openxmlformats.org/officeDocument/2006/relationships/hyperlink" Target="https://www.barchart.com/stocks/quotes/NLSN/overview" TargetMode="External"/><Relationship Id="rId59" Type="http://schemas.openxmlformats.org/officeDocument/2006/relationships/hyperlink" Target="https://www.barchart.com/stocks/quotes/BIG/overview" TargetMode="External"/><Relationship Id="rId20" Type="http://schemas.openxmlformats.org/officeDocument/2006/relationships/hyperlink" Target="https://www.barchart.com/stocks/quotes/AVYA/overview" TargetMode="External"/><Relationship Id="rId41" Type="http://schemas.openxmlformats.org/officeDocument/2006/relationships/hyperlink" Target="https://www.barchart.com/stocks/quotes/ARRY/overview" TargetMode="External"/><Relationship Id="rId54" Type="http://schemas.openxmlformats.org/officeDocument/2006/relationships/hyperlink" Target="https://www.barchart.com/stocks/quotes/PTON/overview" TargetMode="External"/><Relationship Id="rId62" Type="http://schemas.openxmlformats.org/officeDocument/2006/relationships/hyperlink" Target="https://www.barchart.com/stocks/quotes/BE/overview" TargetMode="External"/><Relationship Id="rId1" Type="http://schemas.openxmlformats.org/officeDocument/2006/relationships/hyperlink" Target="https://www.barchart.com/stocks/quotes/BBBY/overview" TargetMode="External"/><Relationship Id="rId6" Type="http://schemas.openxmlformats.org/officeDocument/2006/relationships/hyperlink" Target="https://www.barchart.com/stocks/quotes/NVDA/overview" TargetMode="External"/><Relationship Id="rId15" Type="http://schemas.openxmlformats.org/officeDocument/2006/relationships/hyperlink" Target="https://www.barchart.com/stocks/quotes/VRDN/overview" TargetMode="External"/><Relationship Id="rId23" Type="http://schemas.openxmlformats.org/officeDocument/2006/relationships/hyperlink" Target="https://www.barchart.com/stocks/quotes/LFLY/overview" TargetMode="External"/><Relationship Id="rId28" Type="http://schemas.openxmlformats.org/officeDocument/2006/relationships/hyperlink" Target="https://www.barchart.com/stocks/quotes/GOLD/overview" TargetMode="External"/><Relationship Id="rId36" Type="http://schemas.openxmlformats.org/officeDocument/2006/relationships/hyperlink" Target="https://www.barchart.com/stocks/quotes/TGT/overview" TargetMode="External"/><Relationship Id="rId49" Type="http://schemas.openxmlformats.org/officeDocument/2006/relationships/hyperlink" Target="https://www.barchart.com/stocks/quotes/ALTO/overview" TargetMode="External"/><Relationship Id="rId57" Type="http://schemas.openxmlformats.org/officeDocument/2006/relationships/hyperlink" Target="https://www.barchart.com/stocks/quotes/MNTV/overview" TargetMode="External"/><Relationship Id="rId10" Type="http://schemas.openxmlformats.org/officeDocument/2006/relationships/hyperlink" Target="https://www.barchart.com/stocks/quotes/CEG/overview" TargetMode="External"/><Relationship Id="rId31" Type="http://schemas.openxmlformats.org/officeDocument/2006/relationships/hyperlink" Target="https://www.barchart.com/stocks/quotes/BBBY/overview" TargetMode="External"/><Relationship Id="rId44" Type="http://schemas.openxmlformats.org/officeDocument/2006/relationships/hyperlink" Target="https://www.barchart.com/stocks/quotes/VRM/overview" TargetMode="External"/><Relationship Id="rId52" Type="http://schemas.openxmlformats.org/officeDocument/2006/relationships/hyperlink" Target="https://www.barchart.com/stocks/quotes/VRM/overview" TargetMode="External"/><Relationship Id="rId60" Type="http://schemas.openxmlformats.org/officeDocument/2006/relationships/hyperlink" Target="https://www.barchart.com/stocks/quotes/HBI/overview" TargetMode="External"/><Relationship Id="rId4" Type="http://schemas.openxmlformats.org/officeDocument/2006/relationships/hyperlink" Target="https://www.barchart.com/stocks/quotes/CVNA/overview" TargetMode="External"/><Relationship Id="rId9" Type="http://schemas.openxmlformats.org/officeDocument/2006/relationships/hyperlink" Target="https://www.barchart.com/stocks/quotes/CINC/overvie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rchart.com/stocks/quotes/PTON/overview" TargetMode="External"/><Relationship Id="rId1" Type="http://schemas.openxmlformats.org/officeDocument/2006/relationships/hyperlink" Target="https://www.barchart.com/stocks/quotes/TGT/overvie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rchart.com/stocks/quotes/PTON/overview" TargetMode="External"/><Relationship Id="rId1" Type="http://schemas.openxmlformats.org/officeDocument/2006/relationships/hyperlink" Target="https://www.barchart.com/stocks/quotes/TGT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9DC9-9528-0C42-BF8F-D464B6B0520A}">
  <dimension ref="A1:AK148"/>
  <sheetViews>
    <sheetView zoomScale="92" workbookViewId="0">
      <selection activeCell="K23" sqref="K23"/>
    </sheetView>
  </sheetViews>
  <sheetFormatPr baseColWidth="10" defaultRowHeight="16" x14ac:dyDescent="0.2"/>
  <cols>
    <col min="2" max="2" width="14.6640625" customWidth="1"/>
    <col min="4" max="4" width="2.83203125" style="24" customWidth="1"/>
    <col min="7" max="7" width="28.33203125" customWidth="1"/>
    <col min="8" max="8" width="3.33203125" style="24" customWidth="1"/>
    <col min="12" max="12" width="32.6640625" customWidth="1"/>
    <col min="13" max="13" width="4.1640625" style="24" customWidth="1"/>
    <col min="14" max="14" width="10.6640625" customWidth="1"/>
    <col min="28" max="28" width="16.1640625" customWidth="1"/>
    <col min="31" max="31" width="3.6640625" style="24" customWidth="1"/>
  </cols>
  <sheetData>
    <row r="1" spans="4:37" x14ac:dyDescent="0.2">
      <c r="E1" s="19" t="s">
        <v>115</v>
      </c>
      <c r="F1" s="19" t="s">
        <v>116</v>
      </c>
      <c r="G1" s="19" t="s">
        <v>117</v>
      </c>
      <c r="I1" s="19" t="s">
        <v>118</v>
      </c>
      <c r="J1" s="19" t="s">
        <v>119</v>
      </c>
      <c r="K1" s="19" t="s">
        <v>116</v>
      </c>
      <c r="L1" s="19" t="s">
        <v>117</v>
      </c>
    </row>
    <row r="2" spans="4:37" x14ac:dyDescent="0.2">
      <c r="E2" t="s">
        <v>120</v>
      </c>
      <c r="F2" t="s">
        <v>121</v>
      </c>
      <c r="G2" t="s">
        <v>122</v>
      </c>
      <c r="I2" t="s">
        <v>123</v>
      </c>
      <c r="J2" t="s">
        <v>124</v>
      </c>
      <c r="K2" t="s">
        <v>121</v>
      </c>
      <c r="L2" t="s">
        <v>125</v>
      </c>
      <c r="N2" s="19" t="s">
        <v>126</v>
      </c>
      <c r="O2" s="19" t="s">
        <v>123</v>
      </c>
      <c r="P2" s="19" t="s">
        <v>127</v>
      </c>
      <c r="Q2" s="19" t="s">
        <v>128</v>
      </c>
      <c r="R2" s="19" t="s">
        <v>129</v>
      </c>
      <c r="T2" s="19" t="s">
        <v>130</v>
      </c>
      <c r="U2" s="19" t="s">
        <v>131</v>
      </c>
      <c r="V2" s="19" t="s">
        <v>132</v>
      </c>
      <c r="W2" s="19" t="s">
        <v>133</v>
      </c>
      <c r="X2" s="19" t="s">
        <v>134</v>
      </c>
      <c r="Y2" s="19" t="s">
        <v>135</v>
      </c>
      <c r="Z2" s="19" t="s">
        <v>136</v>
      </c>
      <c r="AA2" s="19" t="s">
        <v>137</v>
      </c>
      <c r="AG2" s="19" t="s">
        <v>61</v>
      </c>
      <c r="AH2" s="19" t="s">
        <v>63</v>
      </c>
      <c r="AI2" s="19" t="s">
        <v>71</v>
      </c>
      <c r="AJ2" s="19" t="s">
        <v>138</v>
      </c>
      <c r="AK2" s="19" t="s">
        <v>83</v>
      </c>
    </row>
    <row r="3" spans="4:37" x14ac:dyDescent="0.2">
      <c r="E3" t="s">
        <v>139</v>
      </c>
      <c r="F3" t="s">
        <v>140</v>
      </c>
      <c r="G3" t="s">
        <v>141</v>
      </c>
      <c r="I3" t="s">
        <v>127</v>
      </c>
      <c r="J3" t="s">
        <v>142</v>
      </c>
      <c r="K3" t="s">
        <v>121</v>
      </c>
      <c r="L3" t="s">
        <v>61</v>
      </c>
      <c r="N3">
        <v>1</v>
      </c>
      <c r="O3" s="20" t="s">
        <v>33</v>
      </c>
      <c r="P3" t="s">
        <v>33</v>
      </c>
      <c r="Q3" t="s">
        <v>33</v>
      </c>
      <c r="R3" t="s">
        <v>33</v>
      </c>
      <c r="T3" t="s">
        <v>26</v>
      </c>
      <c r="U3" s="20" t="s">
        <v>84</v>
      </c>
      <c r="V3" t="s">
        <v>143</v>
      </c>
      <c r="W3" t="s">
        <v>28</v>
      </c>
      <c r="X3" t="s">
        <v>33</v>
      </c>
      <c r="Y3" t="s">
        <v>144</v>
      </c>
      <c r="Z3" t="s">
        <v>20</v>
      </c>
      <c r="AA3" t="s">
        <v>145</v>
      </c>
      <c r="AG3" s="20" t="s">
        <v>33</v>
      </c>
      <c r="AH3" s="20" t="s">
        <v>85</v>
      </c>
      <c r="AI3" s="20" t="s">
        <v>78</v>
      </c>
      <c r="AJ3" s="20" t="s">
        <v>92</v>
      </c>
      <c r="AK3" s="20" t="s">
        <v>82</v>
      </c>
    </row>
    <row r="4" spans="4:37" x14ac:dyDescent="0.2">
      <c r="E4" t="s">
        <v>146</v>
      </c>
      <c r="F4" t="s">
        <v>121</v>
      </c>
      <c r="G4" t="s">
        <v>147</v>
      </c>
      <c r="I4" t="s">
        <v>128</v>
      </c>
      <c r="J4" t="s">
        <v>148</v>
      </c>
      <c r="K4" t="s">
        <v>121</v>
      </c>
      <c r="L4" t="s">
        <v>61</v>
      </c>
      <c r="N4">
        <v>2</v>
      </c>
      <c r="O4" s="20" t="s">
        <v>32</v>
      </c>
      <c r="P4" t="s">
        <v>32</v>
      </c>
      <c r="Q4" t="s">
        <v>32</v>
      </c>
      <c r="R4" t="s">
        <v>32</v>
      </c>
      <c r="T4" s="20" t="s">
        <v>60</v>
      </c>
      <c r="U4" t="s">
        <v>149</v>
      </c>
      <c r="V4" s="20" t="s">
        <v>66</v>
      </c>
      <c r="W4" t="s">
        <v>32</v>
      </c>
      <c r="X4" t="s">
        <v>32</v>
      </c>
      <c r="Y4" t="s">
        <v>32</v>
      </c>
      <c r="Z4" s="20" t="s">
        <v>90</v>
      </c>
      <c r="AA4" t="s">
        <v>20</v>
      </c>
      <c r="AG4" s="20" t="s">
        <v>32</v>
      </c>
      <c r="AH4" s="20" t="s">
        <v>91</v>
      </c>
      <c r="AI4" s="20" t="s">
        <v>79</v>
      </c>
      <c r="AJ4" s="20" t="s">
        <v>67</v>
      </c>
      <c r="AK4" s="20" t="s">
        <v>98</v>
      </c>
    </row>
    <row r="5" spans="4:37" x14ac:dyDescent="0.2">
      <c r="E5" t="s">
        <v>150</v>
      </c>
      <c r="F5" t="s">
        <v>140</v>
      </c>
      <c r="G5" t="s">
        <v>151</v>
      </c>
      <c r="I5" t="s">
        <v>129</v>
      </c>
      <c r="J5" t="s">
        <v>152</v>
      </c>
      <c r="K5" t="s">
        <v>121</v>
      </c>
      <c r="L5" t="s">
        <v>61</v>
      </c>
      <c r="N5">
        <v>3</v>
      </c>
      <c r="O5" s="20" t="s">
        <v>20</v>
      </c>
      <c r="P5" t="s">
        <v>22</v>
      </c>
      <c r="Q5" t="s">
        <v>20</v>
      </c>
      <c r="R5" t="s">
        <v>20</v>
      </c>
      <c r="T5" t="s">
        <v>153</v>
      </c>
      <c r="U5" t="s">
        <v>154</v>
      </c>
      <c r="V5" t="s">
        <v>155</v>
      </c>
      <c r="W5" t="s">
        <v>156</v>
      </c>
      <c r="X5" s="20" t="s">
        <v>22</v>
      </c>
      <c r="Y5" t="s">
        <v>157</v>
      </c>
      <c r="Z5" t="s">
        <v>27</v>
      </c>
      <c r="AA5" s="20" t="s">
        <v>158</v>
      </c>
      <c r="AG5" s="20" t="s">
        <v>20</v>
      </c>
      <c r="AH5" s="20" t="s">
        <v>72</v>
      </c>
      <c r="AI5" s="20" t="s">
        <v>77</v>
      </c>
      <c r="AJ5" s="20" t="s">
        <v>64</v>
      </c>
      <c r="AK5" s="20" t="s">
        <v>101</v>
      </c>
    </row>
    <row r="6" spans="4:37" x14ac:dyDescent="0.2">
      <c r="E6" t="s">
        <v>159</v>
      </c>
      <c r="F6" t="s">
        <v>121</v>
      </c>
      <c r="G6" t="s">
        <v>160</v>
      </c>
      <c r="H6" s="24" t="s">
        <v>112</v>
      </c>
      <c r="I6" t="s">
        <v>161</v>
      </c>
      <c r="J6" t="s">
        <v>161</v>
      </c>
      <c r="K6" t="s">
        <v>121</v>
      </c>
      <c r="L6" t="s">
        <v>162</v>
      </c>
      <c r="N6">
        <v>4</v>
      </c>
      <c r="O6" s="20" t="s">
        <v>80</v>
      </c>
      <c r="P6" t="s">
        <v>163</v>
      </c>
      <c r="Q6" t="s">
        <v>80</v>
      </c>
      <c r="R6" t="s">
        <v>80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156</v>
      </c>
      <c r="Z6" s="20" t="s">
        <v>169</v>
      </c>
      <c r="AA6" t="s">
        <v>169</v>
      </c>
      <c r="AG6" s="20" t="s">
        <v>60</v>
      </c>
      <c r="AH6" s="20" t="s">
        <v>62</v>
      </c>
      <c r="AI6" s="20" t="s">
        <v>81</v>
      </c>
      <c r="AJ6" s="20" t="s">
        <v>94</v>
      </c>
      <c r="AK6" s="20" t="s">
        <v>87</v>
      </c>
    </row>
    <row r="7" spans="4:37" x14ac:dyDescent="0.2">
      <c r="E7" t="s">
        <v>170</v>
      </c>
      <c r="F7" t="s">
        <v>140</v>
      </c>
      <c r="G7" t="s">
        <v>171</v>
      </c>
      <c r="H7" s="24" t="s">
        <v>112</v>
      </c>
      <c r="I7" t="s">
        <v>130</v>
      </c>
      <c r="J7" t="s">
        <v>172</v>
      </c>
      <c r="K7" t="s">
        <v>121</v>
      </c>
      <c r="L7" t="s">
        <v>173</v>
      </c>
      <c r="N7">
        <v>5</v>
      </c>
      <c r="O7" s="20" t="s">
        <v>174</v>
      </c>
      <c r="P7" t="s">
        <v>168</v>
      </c>
      <c r="Q7" t="s">
        <v>175</v>
      </c>
      <c r="R7" t="s">
        <v>175</v>
      </c>
      <c r="T7" t="s">
        <v>176</v>
      </c>
      <c r="U7" t="s">
        <v>143</v>
      </c>
      <c r="V7" t="s">
        <v>177</v>
      </c>
      <c r="W7" s="20" t="s">
        <v>69</v>
      </c>
      <c r="X7" t="s">
        <v>28</v>
      </c>
      <c r="Y7" s="20" t="s">
        <v>95</v>
      </c>
      <c r="Z7" s="20" t="s">
        <v>178</v>
      </c>
      <c r="AA7" t="s">
        <v>31</v>
      </c>
      <c r="AG7" s="20" t="s">
        <v>84</v>
      </c>
      <c r="AH7" s="20" t="s">
        <v>73</v>
      </c>
      <c r="AI7" s="20" t="s">
        <v>179</v>
      </c>
      <c r="AJ7" s="20" t="s">
        <v>80</v>
      </c>
    </row>
    <row r="8" spans="4:37" x14ac:dyDescent="0.2">
      <c r="E8" t="s">
        <v>180</v>
      </c>
      <c r="F8" t="s">
        <v>121</v>
      </c>
      <c r="G8" t="s">
        <v>181</v>
      </c>
      <c r="H8" s="24" t="s">
        <v>112</v>
      </c>
      <c r="I8" t="s">
        <v>131</v>
      </c>
      <c r="J8" t="s">
        <v>182</v>
      </c>
      <c r="K8" t="s">
        <v>121</v>
      </c>
      <c r="L8" t="s">
        <v>183</v>
      </c>
      <c r="N8">
        <v>6</v>
      </c>
      <c r="O8" s="20" t="s">
        <v>175</v>
      </c>
      <c r="P8" t="s">
        <v>26</v>
      </c>
      <c r="Q8" t="s">
        <v>144</v>
      </c>
      <c r="R8" t="s">
        <v>174</v>
      </c>
      <c r="T8" t="s">
        <v>24</v>
      </c>
      <c r="U8" t="s">
        <v>155</v>
      </c>
      <c r="V8" t="s">
        <v>184</v>
      </c>
      <c r="W8" t="s">
        <v>22</v>
      </c>
      <c r="X8" t="s">
        <v>28</v>
      </c>
      <c r="Y8" t="s">
        <v>185</v>
      </c>
      <c r="Z8" t="s">
        <v>31</v>
      </c>
      <c r="AA8" t="s">
        <v>27</v>
      </c>
      <c r="AG8" s="20" t="s">
        <v>66</v>
      </c>
      <c r="AH8" s="20" t="s">
        <v>97</v>
      </c>
      <c r="AI8" s="20" t="s">
        <v>76</v>
      </c>
      <c r="AJ8" s="20" t="s">
        <v>74</v>
      </c>
    </row>
    <row r="9" spans="4:37" x14ac:dyDescent="0.2">
      <c r="E9" s="26" t="s">
        <v>186</v>
      </c>
      <c r="F9" t="s">
        <v>187</v>
      </c>
      <c r="G9" t="s">
        <v>188</v>
      </c>
      <c r="I9" t="s">
        <v>132</v>
      </c>
      <c r="J9" t="s">
        <v>189</v>
      </c>
      <c r="K9" t="s">
        <v>121</v>
      </c>
      <c r="L9" t="s">
        <v>183</v>
      </c>
      <c r="N9">
        <v>7</v>
      </c>
      <c r="O9" t="s">
        <v>158</v>
      </c>
      <c r="P9" t="s">
        <v>28</v>
      </c>
      <c r="Q9" t="s">
        <v>174</v>
      </c>
      <c r="R9" t="s">
        <v>144</v>
      </c>
      <c r="T9" t="s">
        <v>190</v>
      </c>
      <c r="U9" t="s">
        <v>177</v>
      </c>
      <c r="V9" t="s">
        <v>191</v>
      </c>
      <c r="W9" t="s">
        <v>192</v>
      </c>
      <c r="X9" t="s">
        <v>20</v>
      </c>
      <c r="Y9" t="s">
        <v>193</v>
      </c>
      <c r="Z9" s="20" t="s">
        <v>194</v>
      </c>
      <c r="AA9" t="s">
        <v>178</v>
      </c>
      <c r="AG9" s="20" t="s">
        <v>69</v>
      </c>
      <c r="AI9" s="20" t="s">
        <v>93</v>
      </c>
      <c r="AJ9" s="20" t="s">
        <v>24</v>
      </c>
    </row>
    <row r="10" spans="4:37" x14ac:dyDescent="0.2">
      <c r="I10" t="s">
        <v>133</v>
      </c>
      <c r="J10" t="s">
        <v>182</v>
      </c>
      <c r="K10" t="s">
        <v>121</v>
      </c>
      <c r="L10" t="s">
        <v>195</v>
      </c>
      <c r="N10">
        <v>8</v>
      </c>
      <c r="O10" s="20" t="s">
        <v>144</v>
      </c>
      <c r="P10" t="s">
        <v>20</v>
      </c>
      <c r="Q10" s="20" t="s">
        <v>157</v>
      </c>
      <c r="R10" t="s">
        <v>27</v>
      </c>
      <c r="T10" t="s">
        <v>196</v>
      </c>
      <c r="U10" t="s">
        <v>197</v>
      </c>
      <c r="V10" t="s">
        <v>198</v>
      </c>
      <c r="W10" t="s">
        <v>199</v>
      </c>
      <c r="X10" t="s">
        <v>80</v>
      </c>
      <c r="Y10" t="s">
        <v>200</v>
      </c>
      <c r="Z10" t="s">
        <v>201</v>
      </c>
      <c r="AA10" t="s">
        <v>90</v>
      </c>
      <c r="AG10" s="20" t="s">
        <v>22</v>
      </c>
      <c r="AI10" s="20" t="s">
        <v>100</v>
      </c>
      <c r="AJ10" s="20" t="s">
        <v>68</v>
      </c>
    </row>
    <row r="11" spans="4:37" x14ac:dyDescent="0.2">
      <c r="E11" t="s">
        <v>202</v>
      </c>
      <c r="F11" t="s">
        <v>187</v>
      </c>
      <c r="G11" t="s">
        <v>203</v>
      </c>
      <c r="I11" t="s">
        <v>134</v>
      </c>
      <c r="J11" t="s">
        <v>124</v>
      </c>
      <c r="K11" t="s">
        <v>121</v>
      </c>
      <c r="L11" t="s">
        <v>204</v>
      </c>
      <c r="N11">
        <v>9</v>
      </c>
      <c r="P11" t="s">
        <v>175</v>
      </c>
      <c r="Q11" s="20" t="s">
        <v>143</v>
      </c>
      <c r="R11" t="s">
        <v>157</v>
      </c>
      <c r="T11" t="s">
        <v>205</v>
      </c>
      <c r="U11" t="s">
        <v>206</v>
      </c>
      <c r="V11" t="s">
        <v>207</v>
      </c>
      <c r="W11" t="s">
        <v>208</v>
      </c>
      <c r="X11" t="s">
        <v>174</v>
      </c>
      <c r="Y11" t="s">
        <v>209</v>
      </c>
      <c r="Z11" t="s">
        <v>158</v>
      </c>
      <c r="AA11" t="s">
        <v>210</v>
      </c>
      <c r="AG11" s="20" t="s">
        <v>95</v>
      </c>
      <c r="AI11" s="20" t="s">
        <v>70</v>
      </c>
    </row>
    <row r="12" spans="4:37" x14ac:dyDescent="0.2">
      <c r="E12" t="s">
        <v>211</v>
      </c>
      <c r="F12" t="s">
        <v>187</v>
      </c>
      <c r="G12" t="s">
        <v>212</v>
      </c>
      <c r="I12" t="s">
        <v>135</v>
      </c>
      <c r="J12" t="s">
        <v>124</v>
      </c>
      <c r="K12" t="s">
        <v>121</v>
      </c>
      <c r="L12" t="s">
        <v>213</v>
      </c>
      <c r="N12">
        <v>10</v>
      </c>
      <c r="P12" t="s">
        <v>144</v>
      </c>
      <c r="Q12" s="20" t="s">
        <v>27</v>
      </c>
      <c r="R12" t="s">
        <v>143</v>
      </c>
      <c r="T12" t="s">
        <v>12</v>
      </c>
      <c r="U12" t="s">
        <v>191</v>
      </c>
      <c r="V12" t="s">
        <v>214</v>
      </c>
      <c r="W12" t="s">
        <v>215</v>
      </c>
      <c r="X12" t="s">
        <v>175</v>
      </c>
      <c r="Y12" t="s">
        <v>216</v>
      </c>
      <c r="Z12" t="s">
        <v>217</v>
      </c>
      <c r="AA12" t="s">
        <v>218</v>
      </c>
      <c r="AG12" s="20" t="s">
        <v>90</v>
      </c>
    </row>
    <row r="13" spans="4:37" x14ac:dyDescent="0.2">
      <c r="I13" t="s">
        <v>136</v>
      </c>
      <c r="J13" t="s">
        <v>124</v>
      </c>
      <c r="K13" t="s">
        <v>121</v>
      </c>
      <c r="L13" t="s">
        <v>219</v>
      </c>
      <c r="AG13" s="20" t="s">
        <v>31</v>
      </c>
    </row>
    <row r="14" spans="4:37" x14ac:dyDescent="0.2">
      <c r="E14" t="s">
        <v>220</v>
      </c>
      <c r="F14" t="s">
        <v>187</v>
      </c>
      <c r="G14" t="s">
        <v>221</v>
      </c>
      <c r="I14" t="s">
        <v>137</v>
      </c>
      <c r="J14" t="s">
        <v>222</v>
      </c>
      <c r="K14" t="s">
        <v>121</v>
      </c>
      <c r="L14" t="s">
        <v>219</v>
      </c>
      <c r="AG14" s="20" t="s">
        <v>26</v>
      </c>
    </row>
    <row r="15" spans="4:37" x14ac:dyDescent="0.2">
      <c r="D15" s="24" t="s">
        <v>112</v>
      </c>
      <c r="E15" t="s">
        <v>223</v>
      </c>
      <c r="F15" t="s">
        <v>121</v>
      </c>
      <c r="G15" t="s">
        <v>224</v>
      </c>
      <c r="I15" t="s">
        <v>112</v>
      </c>
      <c r="N15" s="19" t="s">
        <v>126</v>
      </c>
      <c r="O15" s="19" t="s">
        <v>225</v>
      </c>
      <c r="P15" s="19" t="s">
        <v>226</v>
      </c>
      <c r="Q15" s="19" t="s">
        <v>227</v>
      </c>
      <c r="R15" s="19" t="s">
        <v>228</v>
      </c>
      <c r="T15" s="19" t="s">
        <v>229</v>
      </c>
      <c r="U15" s="19" t="s">
        <v>230</v>
      </c>
      <c r="V15" s="19" t="s">
        <v>231</v>
      </c>
      <c r="W15" s="19" t="s">
        <v>232</v>
      </c>
      <c r="X15" s="19" t="s">
        <v>233</v>
      </c>
      <c r="Y15" s="19" t="s">
        <v>234</v>
      </c>
      <c r="AG15" s="20" t="s">
        <v>168</v>
      </c>
    </row>
    <row r="16" spans="4:37" x14ac:dyDescent="0.2">
      <c r="E16" t="s">
        <v>235</v>
      </c>
      <c r="F16" t="s">
        <v>121</v>
      </c>
      <c r="G16" t="s">
        <v>224</v>
      </c>
      <c r="I16" t="s">
        <v>225</v>
      </c>
      <c r="J16" t="s">
        <v>124</v>
      </c>
      <c r="K16" t="s">
        <v>121</v>
      </c>
      <c r="L16" t="s">
        <v>236</v>
      </c>
      <c r="N16">
        <v>1</v>
      </c>
      <c r="O16" s="20" t="s">
        <v>85</v>
      </c>
      <c r="P16" t="s">
        <v>85</v>
      </c>
      <c r="Q16" t="s">
        <v>85</v>
      </c>
      <c r="R16" t="s">
        <v>85</v>
      </c>
      <c r="T16" t="s">
        <v>237</v>
      </c>
      <c r="U16" t="s">
        <v>238</v>
      </c>
      <c r="V16" t="s">
        <v>176</v>
      </c>
      <c r="W16" t="s">
        <v>239</v>
      </c>
      <c r="X16" t="s">
        <v>85</v>
      </c>
      <c r="Y16" s="20" t="s">
        <v>97</v>
      </c>
      <c r="AG16" s="20" t="s">
        <v>96</v>
      </c>
    </row>
    <row r="17" spans="1:33" x14ac:dyDescent="0.2">
      <c r="A17" s="26"/>
      <c r="E17" t="s">
        <v>240</v>
      </c>
      <c r="F17" t="s">
        <v>121</v>
      </c>
      <c r="G17" t="s">
        <v>241</v>
      </c>
      <c r="I17" t="s">
        <v>226</v>
      </c>
      <c r="J17" t="s">
        <v>152</v>
      </c>
      <c r="K17" t="s">
        <v>121</v>
      </c>
      <c r="L17" t="s">
        <v>63</v>
      </c>
      <c r="N17">
        <v>2</v>
      </c>
      <c r="O17" s="20" t="s">
        <v>91</v>
      </c>
      <c r="P17" t="s">
        <v>91</v>
      </c>
      <c r="Q17" t="s">
        <v>91</v>
      </c>
      <c r="R17" t="s">
        <v>91</v>
      </c>
      <c r="T17" t="s">
        <v>242</v>
      </c>
      <c r="U17" t="s">
        <v>243</v>
      </c>
      <c r="V17" t="s">
        <v>244</v>
      </c>
      <c r="W17" t="s">
        <v>245</v>
      </c>
      <c r="X17" t="s">
        <v>72</v>
      </c>
      <c r="Y17" t="s">
        <v>246</v>
      </c>
      <c r="AG17" s="20" t="s">
        <v>89</v>
      </c>
    </row>
    <row r="18" spans="1:33" x14ac:dyDescent="0.2">
      <c r="A18" s="26"/>
      <c r="E18" t="s">
        <v>247</v>
      </c>
      <c r="F18" t="s">
        <v>121</v>
      </c>
      <c r="G18" t="s">
        <v>248</v>
      </c>
      <c r="I18" t="s">
        <v>227</v>
      </c>
      <c r="J18" t="s">
        <v>148</v>
      </c>
      <c r="K18" t="s">
        <v>121</v>
      </c>
      <c r="L18" t="s">
        <v>63</v>
      </c>
      <c r="N18">
        <v>3</v>
      </c>
      <c r="O18" t="s">
        <v>249</v>
      </c>
      <c r="P18" t="s">
        <v>72</v>
      </c>
      <c r="Q18" t="s">
        <v>72</v>
      </c>
      <c r="R18" t="s">
        <v>72</v>
      </c>
      <c r="T18" t="s">
        <v>250</v>
      </c>
      <c r="U18" t="s">
        <v>251</v>
      </c>
      <c r="V18" t="s">
        <v>252</v>
      </c>
      <c r="W18" s="20" t="s">
        <v>73</v>
      </c>
      <c r="X18" t="s">
        <v>87</v>
      </c>
      <c r="Y18" t="s">
        <v>253</v>
      </c>
      <c r="AG18" s="20" t="s">
        <v>88</v>
      </c>
    </row>
    <row r="19" spans="1:33" x14ac:dyDescent="0.2">
      <c r="A19" s="26"/>
      <c r="E19" t="s">
        <v>254</v>
      </c>
      <c r="F19" t="s">
        <v>140</v>
      </c>
      <c r="G19" t="s">
        <v>248</v>
      </c>
      <c r="I19" t="s">
        <v>228</v>
      </c>
      <c r="J19" t="s">
        <v>124</v>
      </c>
      <c r="K19" t="s">
        <v>121</v>
      </c>
      <c r="L19" t="s">
        <v>63</v>
      </c>
      <c r="N19">
        <v>4</v>
      </c>
      <c r="O19" s="20" t="s">
        <v>72</v>
      </c>
      <c r="P19" t="s">
        <v>97</v>
      </c>
      <c r="Q19" t="s">
        <v>97</v>
      </c>
      <c r="R19" t="s">
        <v>97</v>
      </c>
      <c r="T19" t="s">
        <v>255</v>
      </c>
      <c r="U19" t="s">
        <v>256</v>
      </c>
      <c r="V19" t="s">
        <v>257</v>
      </c>
      <c r="W19" t="s">
        <v>258</v>
      </c>
      <c r="X19" t="s">
        <v>259</v>
      </c>
      <c r="Y19" t="s">
        <v>260</v>
      </c>
      <c r="AG19" s="20" t="s">
        <v>28</v>
      </c>
    </row>
    <row r="20" spans="1:33" x14ac:dyDescent="0.2">
      <c r="A20" s="26"/>
      <c r="E20" t="s">
        <v>261</v>
      </c>
      <c r="F20" t="s">
        <v>121</v>
      </c>
      <c r="G20" t="s">
        <v>262</v>
      </c>
      <c r="I20" t="s">
        <v>229</v>
      </c>
      <c r="J20" t="s">
        <v>124</v>
      </c>
      <c r="K20" t="s">
        <v>121</v>
      </c>
      <c r="L20" t="s">
        <v>263</v>
      </c>
      <c r="N20">
        <v>5</v>
      </c>
      <c r="O20" t="s">
        <v>264</v>
      </c>
      <c r="P20" t="s">
        <v>265</v>
      </c>
      <c r="Q20" t="s">
        <v>246</v>
      </c>
      <c r="R20" t="s">
        <v>265</v>
      </c>
      <c r="T20" t="s">
        <v>266</v>
      </c>
      <c r="U20" t="s">
        <v>267</v>
      </c>
      <c r="V20" t="s">
        <v>62</v>
      </c>
      <c r="W20" t="s">
        <v>268</v>
      </c>
      <c r="X20" t="s">
        <v>269</v>
      </c>
      <c r="Y20" t="s">
        <v>88</v>
      </c>
      <c r="AG20" s="20" t="s">
        <v>75</v>
      </c>
    </row>
    <row r="21" spans="1:33" x14ac:dyDescent="0.2">
      <c r="A21" s="26"/>
      <c r="E21" t="s">
        <v>270</v>
      </c>
      <c r="F21" t="s">
        <v>140</v>
      </c>
      <c r="G21" t="s">
        <v>262</v>
      </c>
      <c r="I21" t="s">
        <v>230</v>
      </c>
      <c r="J21" t="s">
        <v>152</v>
      </c>
      <c r="K21" t="s">
        <v>121</v>
      </c>
      <c r="L21" t="s">
        <v>263</v>
      </c>
      <c r="N21">
        <v>6</v>
      </c>
      <c r="O21" s="20" t="s">
        <v>97</v>
      </c>
      <c r="P21" t="s">
        <v>246</v>
      </c>
      <c r="Q21" t="s">
        <v>265</v>
      </c>
      <c r="R21" t="s">
        <v>246</v>
      </c>
      <c r="T21" s="20" t="s">
        <v>62</v>
      </c>
      <c r="U21" t="s">
        <v>271</v>
      </c>
      <c r="V21" t="s">
        <v>272</v>
      </c>
      <c r="W21" t="s">
        <v>273</v>
      </c>
      <c r="X21" t="s">
        <v>258</v>
      </c>
      <c r="Y21" t="s">
        <v>274</v>
      </c>
      <c r="AG21" s="20" t="s">
        <v>99</v>
      </c>
    </row>
    <row r="22" spans="1:33" x14ac:dyDescent="0.2">
      <c r="A22" s="26"/>
      <c r="E22" t="s">
        <v>275</v>
      </c>
      <c r="F22" t="s">
        <v>121</v>
      </c>
      <c r="G22" t="s">
        <v>276</v>
      </c>
      <c r="I22" t="s">
        <v>231</v>
      </c>
      <c r="J22" t="s">
        <v>172</v>
      </c>
      <c r="K22" t="s">
        <v>121</v>
      </c>
      <c r="L22" t="s">
        <v>263</v>
      </c>
      <c r="N22">
        <v>7</v>
      </c>
      <c r="O22" s="20" t="s">
        <v>246</v>
      </c>
      <c r="P22" t="s">
        <v>239</v>
      </c>
      <c r="Q22" t="s">
        <v>258</v>
      </c>
      <c r="R22" t="s">
        <v>239</v>
      </c>
      <c r="T22" s="20" t="s">
        <v>272</v>
      </c>
      <c r="U22" t="s">
        <v>277</v>
      </c>
      <c r="V22" t="s">
        <v>278</v>
      </c>
      <c r="W22" t="s">
        <v>85</v>
      </c>
      <c r="X22" t="s">
        <v>73</v>
      </c>
      <c r="Y22" t="s">
        <v>279</v>
      </c>
    </row>
    <row r="23" spans="1:33" x14ac:dyDescent="0.2">
      <c r="A23" s="26"/>
      <c r="E23" t="s">
        <v>280</v>
      </c>
      <c r="F23" t="s">
        <v>140</v>
      </c>
      <c r="G23" t="s">
        <v>276</v>
      </c>
      <c r="I23" t="s">
        <v>232</v>
      </c>
      <c r="J23" t="s">
        <v>222</v>
      </c>
      <c r="K23" t="s">
        <v>121</v>
      </c>
      <c r="L23" t="s">
        <v>281</v>
      </c>
      <c r="N23">
        <v>8</v>
      </c>
      <c r="O23" s="20" t="s">
        <v>265</v>
      </c>
      <c r="P23" t="s">
        <v>258</v>
      </c>
      <c r="Q23" t="s">
        <v>253</v>
      </c>
      <c r="R23" t="s">
        <v>258</v>
      </c>
      <c r="T23" t="s">
        <v>282</v>
      </c>
      <c r="U23" t="s">
        <v>283</v>
      </c>
      <c r="V23" t="s">
        <v>284</v>
      </c>
      <c r="W23" t="s">
        <v>285</v>
      </c>
      <c r="X23" t="s">
        <v>239</v>
      </c>
      <c r="Y23" t="s">
        <v>286</v>
      </c>
    </row>
    <row r="24" spans="1:33" x14ac:dyDescent="0.2">
      <c r="A24" s="26"/>
      <c r="E24" t="s">
        <v>287</v>
      </c>
      <c r="F24" t="s">
        <v>121</v>
      </c>
      <c r="G24" t="s">
        <v>288</v>
      </c>
      <c r="I24" t="s">
        <v>233</v>
      </c>
      <c r="J24" t="s">
        <v>124</v>
      </c>
      <c r="K24" t="s">
        <v>121</v>
      </c>
      <c r="L24" t="s">
        <v>281</v>
      </c>
      <c r="N24">
        <v>9</v>
      </c>
      <c r="O24" s="20" t="s">
        <v>239</v>
      </c>
      <c r="P24" s="20" t="s">
        <v>253</v>
      </c>
      <c r="Q24" t="s">
        <v>239</v>
      </c>
      <c r="R24" t="s">
        <v>253</v>
      </c>
      <c r="T24" t="s">
        <v>289</v>
      </c>
      <c r="U24" t="s">
        <v>290</v>
      </c>
      <c r="V24" t="s">
        <v>291</v>
      </c>
      <c r="W24" t="s">
        <v>265</v>
      </c>
      <c r="X24" t="s">
        <v>292</v>
      </c>
      <c r="Y24" t="s">
        <v>293</v>
      </c>
    </row>
    <row r="25" spans="1:33" x14ac:dyDescent="0.2">
      <c r="A25" s="26"/>
      <c r="E25" t="s">
        <v>294</v>
      </c>
      <c r="F25" t="s">
        <v>140</v>
      </c>
      <c r="G25" t="s">
        <v>288</v>
      </c>
      <c r="I25" t="s">
        <v>234</v>
      </c>
      <c r="J25" t="s">
        <v>124</v>
      </c>
      <c r="K25" t="s">
        <v>121</v>
      </c>
      <c r="L25" t="s">
        <v>295</v>
      </c>
      <c r="N25">
        <v>10</v>
      </c>
      <c r="O25" s="20" t="s">
        <v>258</v>
      </c>
      <c r="P25" s="20" t="s">
        <v>260</v>
      </c>
      <c r="Q25" t="s">
        <v>260</v>
      </c>
      <c r="R25" t="s">
        <v>260</v>
      </c>
      <c r="T25" t="s">
        <v>296</v>
      </c>
      <c r="U25" s="20" t="s">
        <v>291</v>
      </c>
      <c r="V25" t="s">
        <v>297</v>
      </c>
      <c r="W25" t="s">
        <v>72</v>
      </c>
      <c r="X25" t="s">
        <v>298</v>
      </c>
      <c r="Y25" t="s">
        <v>299</v>
      </c>
    </row>
    <row r="26" spans="1:33" x14ac:dyDescent="0.2">
      <c r="A26" s="26"/>
      <c r="E26" t="s">
        <v>300</v>
      </c>
      <c r="F26" t="s">
        <v>121</v>
      </c>
      <c r="G26" t="s">
        <v>301</v>
      </c>
    </row>
    <row r="27" spans="1:33" x14ac:dyDescent="0.2">
      <c r="A27" s="26"/>
      <c r="E27" t="s">
        <v>302</v>
      </c>
      <c r="F27" t="s">
        <v>140</v>
      </c>
      <c r="G27" t="s">
        <v>301</v>
      </c>
      <c r="I27" t="s">
        <v>303</v>
      </c>
      <c r="J27" t="s">
        <v>124</v>
      </c>
      <c r="K27" t="s">
        <v>121</v>
      </c>
      <c r="L27" t="s">
        <v>304</v>
      </c>
    </row>
    <row r="28" spans="1:33" x14ac:dyDescent="0.2">
      <c r="A28" s="26"/>
      <c r="E28" t="s">
        <v>305</v>
      </c>
      <c r="F28" t="s">
        <v>121</v>
      </c>
      <c r="G28" t="s">
        <v>306</v>
      </c>
      <c r="I28" t="s">
        <v>307</v>
      </c>
      <c r="J28" t="s">
        <v>152</v>
      </c>
      <c r="K28" t="s">
        <v>121</v>
      </c>
      <c r="L28" t="s">
        <v>308</v>
      </c>
      <c r="N28" s="19" t="s">
        <v>126</v>
      </c>
      <c r="O28" s="19" t="s">
        <v>303</v>
      </c>
      <c r="P28" s="19" t="s">
        <v>307</v>
      </c>
      <c r="Q28" s="19" t="s">
        <v>309</v>
      </c>
      <c r="R28" s="19" t="s">
        <v>310</v>
      </c>
      <c r="T28" s="19" t="s">
        <v>311</v>
      </c>
      <c r="U28" s="19" t="s">
        <v>312</v>
      </c>
      <c r="V28" s="19" t="s">
        <v>313</v>
      </c>
      <c r="W28" s="19" t="s">
        <v>314</v>
      </c>
      <c r="X28" s="27" t="s">
        <v>315</v>
      </c>
      <c r="Y28" s="19" t="s">
        <v>316</v>
      </c>
      <c r="Z28" s="19" t="s">
        <v>317</v>
      </c>
      <c r="AA28" s="19" t="s">
        <v>318</v>
      </c>
    </row>
    <row r="29" spans="1:33" x14ac:dyDescent="0.2">
      <c r="E29" t="s">
        <v>319</v>
      </c>
      <c r="F29" t="s">
        <v>140</v>
      </c>
      <c r="G29" t="s">
        <v>306</v>
      </c>
      <c r="I29" t="s">
        <v>309</v>
      </c>
      <c r="J29" t="s">
        <v>148</v>
      </c>
      <c r="K29" t="s">
        <v>121</v>
      </c>
      <c r="L29" t="s">
        <v>308</v>
      </c>
      <c r="N29">
        <v>1</v>
      </c>
      <c r="O29" s="20" t="s">
        <v>78</v>
      </c>
      <c r="P29" t="s">
        <v>78</v>
      </c>
      <c r="Q29" t="s">
        <v>78</v>
      </c>
      <c r="R29" t="s">
        <v>320</v>
      </c>
      <c r="T29" s="20" t="s">
        <v>81</v>
      </c>
      <c r="U29" t="s">
        <v>321</v>
      </c>
      <c r="V29" t="s">
        <v>322</v>
      </c>
      <c r="W29" s="28" t="s">
        <v>179</v>
      </c>
      <c r="X29" s="20" t="s">
        <v>76</v>
      </c>
      <c r="Y29" t="s">
        <v>323</v>
      </c>
      <c r="Z29" s="20" t="s">
        <v>93</v>
      </c>
      <c r="AA29" s="20" t="s">
        <v>100</v>
      </c>
    </row>
    <row r="30" spans="1:33" x14ac:dyDescent="0.2">
      <c r="I30" t="s">
        <v>310</v>
      </c>
      <c r="J30" t="s">
        <v>152</v>
      </c>
      <c r="K30" t="s">
        <v>121</v>
      </c>
      <c r="L30" t="s">
        <v>308</v>
      </c>
      <c r="N30">
        <v>2</v>
      </c>
      <c r="O30" s="20" t="s">
        <v>79</v>
      </c>
      <c r="P30" t="s">
        <v>79</v>
      </c>
      <c r="Q30" t="s">
        <v>79</v>
      </c>
      <c r="R30" t="s">
        <v>324</v>
      </c>
      <c r="T30" t="s">
        <v>325</v>
      </c>
      <c r="U30" t="s">
        <v>81</v>
      </c>
      <c r="V30" t="s">
        <v>81</v>
      </c>
      <c r="W30" s="28" t="s">
        <v>326</v>
      </c>
      <c r="X30" t="s">
        <v>26</v>
      </c>
      <c r="Y30" t="s">
        <v>327</v>
      </c>
      <c r="Z30" t="s">
        <v>328</v>
      </c>
      <c r="AA30" t="s">
        <v>329</v>
      </c>
    </row>
    <row r="31" spans="1:33" x14ac:dyDescent="0.2">
      <c r="E31" s="24"/>
      <c r="F31" s="24"/>
      <c r="G31" s="24"/>
      <c r="I31" t="s">
        <v>311</v>
      </c>
      <c r="J31" t="s">
        <v>330</v>
      </c>
      <c r="K31" t="s">
        <v>121</v>
      </c>
      <c r="L31" t="s">
        <v>331</v>
      </c>
      <c r="N31">
        <v>3</v>
      </c>
      <c r="O31" t="s">
        <v>332</v>
      </c>
      <c r="P31" t="s">
        <v>77</v>
      </c>
      <c r="Q31" t="s">
        <v>77</v>
      </c>
      <c r="R31" t="s">
        <v>329</v>
      </c>
      <c r="T31" t="s">
        <v>322</v>
      </c>
      <c r="U31" t="s">
        <v>325</v>
      </c>
      <c r="V31" t="s">
        <v>333</v>
      </c>
      <c r="W31" t="s">
        <v>93</v>
      </c>
      <c r="X31" t="s">
        <v>93</v>
      </c>
      <c r="Y31" t="s">
        <v>334</v>
      </c>
      <c r="Z31" t="s">
        <v>335</v>
      </c>
      <c r="AA31" t="s">
        <v>77</v>
      </c>
    </row>
    <row r="32" spans="1:33" x14ac:dyDescent="0.2">
      <c r="I32" t="s">
        <v>312</v>
      </c>
      <c r="J32" t="s">
        <v>336</v>
      </c>
      <c r="K32" t="s">
        <v>121</v>
      </c>
      <c r="L32" t="s">
        <v>337</v>
      </c>
      <c r="M32" s="24" t="s">
        <v>112</v>
      </c>
      <c r="N32">
        <v>4</v>
      </c>
      <c r="O32" t="s">
        <v>338</v>
      </c>
      <c r="P32" t="s">
        <v>339</v>
      </c>
      <c r="Q32" t="s">
        <v>339</v>
      </c>
      <c r="R32" t="s">
        <v>340</v>
      </c>
      <c r="T32" t="s">
        <v>321</v>
      </c>
      <c r="U32" t="s">
        <v>341</v>
      </c>
      <c r="V32" t="s">
        <v>342</v>
      </c>
      <c r="W32" s="20" t="s">
        <v>86</v>
      </c>
      <c r="X32" t="s">
        <v>323</v>
      </c>
      <c r="Y32" t="s">
        <v>343</v>
      </c>
      <c r="Z32" s="25" t="s">
        <v>344</v>
      </c>
      <c r="AA32" t="s">
        <v>345</v>
      </c>
    </row>
    <row r="33" spans="1:27" x14ac:dyDescent="0.2">
      <c r="E33" t="s">
        <v>346</v>
      </c>
      <c r="F33" t="s">
        <v>187</v>
      </c>
      <c r="G33" t="s">
        <v>347</v>
      </c>
      <c r="I33" t="s">
        <v>313</v>
      </c>
      <c r="J33" t="s">
        <v>182</v>
      </c>
      <c r="K33" t="s">
        <v>121</v>
      </c>
      <c r="L33" t="s">
        <v>337</v>
      </c>
      <c r="M33" s="24" t="s">
        <v>112</v>
      </c>
      <c r="N33">
        <v>5</v>
      </c>
      <c r="O33" t="s">
        <v>348</v>
      </c>
      <c r="P33" t="s">
        <v>349</v>
      </c>
      <c r="Q33" t="s">
        <v>349</v>
      </c>
      <c r="R33" t="s">
        <v>350</v>
      </c>
      <c r="T33" t="s">
        <v>351</v>
      </c>
      <c r="U33" t="s">
        <v>351</v>
      </c>
      <c r="V33" t="s">
        <v>352</v>
      </c>
      <c r="W33" t="s">
        <v>353</v>
      </c>
      <c r="X33" t="s">
        <v>354</v>
      </c>
      <c r="Y33" t="s">
        <v>355</v>
      </c>
      <c r="Z33" t="s">
        <v>356</v>
      </c>
      <c r="AA33" t="s">
        <v>340</v>
      </c>
    </row>
    <row r="34" spans="1:27" x14ac:dyDescent="0.2">
      <c r="E34" t="s">
        <v>357</v>
      </c>
      <c r="F34" t="s">
        <v>187</v>
      </c>
      <c r="G34" t="s">
        <v>358</v>
      </c>
      <c r="I34" t="s">
        <v>314</v>
      </c>
      <c r="J34" t="s">
        <v>124</v>
      </c>
      <c r="K34" t="s">
        <v>121</v>
      </c>
      <c r="L34" t="s">
        <v>359</v>
      </c>
      <c r="N34">
        <v>6</v>
      </c>
      <c r="O34" t="s">
        <v>360</v>
      </c>
      <c r="P34" t="s">
        <v>361</v>
      </c>
      <c r="Q34" t="s">
        <v>361</v>
      </c>
      <c r="R34" t="s">
        <v>362</v>
      </c>
      <c r="T34" t="s">
        <v>363</v>
      </c>
      <c r="U34" t="s">
        <v>322</v>
      </c>
      <c r="V34" t="s">
        <v>364</v>
      </c>
      <c r="W34" t="s">
        <v>365</v>
      </c>
      <c r="X34" t="s">
        <v>366</v>
      </c>
      <c r="Y34" t="s">
        <v>356</v>
      </c>
      <c r="Z34" t="s">
        <v>367</v>
      </c>
      <c r="AA34" t="s">
        <v>341</v>
      </c>
    </row>
    <row r="35" spans="1:27" x14ac:dyDescent="0.2">
      <c r="E35" t="s">
        <v>368</v>
      </c>
      <c r="F35" t="s">
        <v>187</v>
      </c>
      <c r="G35" t="s">
        <v>369</v>
      </c>
      <c r="I35" t="s">
        <v>315</v>
      </c>
      <c r="J35" t="s">
        <v>182</v>
      </c>
      <c r="K35" t="s">
        <v>121</v>
      </c>
      <c r="L35" s="26" t="s">
        <v>304</v>
      </c>
      <c r="N35">
        <v>7</v>
      </c>
      <c r="O35" s="20" t="s">
        <v>77</v>
      </c>
      <c r="P35" t="s">
        <v>370</v>
      </c>
      <c r="Q35" t="s">
        <v>371</v>
      </c>
      <c r="R35" t="s">
        <v>77</v>
      </c>
      <c r="T35" t="s">
        <v>100</v>
      </c>
      <c r="U35" t="s">
        <v>372</v>
      </c>
      <c r="V35" t="s">
        <v>373</v>
      </c>
      <c r="W35" t="s">
        <v>374</v>
      </c>
      <c r="X35" t="s">
        <v>328</v>
      </c>
      <c r="Y35" t="s">
        <v>26</v>
      </c>
      <c r="Z35" t="s">
        <v>375</v>
      </c>
      <c r="AA35" t="s">
        <v>370</v>
      </c>
    </row>
    <row r="36" spans="1:27" x14ac:dyDescent="0.2">
      <c r="E36" t="s">
        <v>376</v>
      </c>
      <c r="F36" t="s">
        <v>187</v>
      </c>
      <c r="G36" t="s">
        <v>377</v>
      </c>
      <c r="I36" t="s">
        <v>316</v>
      </c>
      <c r="J36" t="s">
        <v>142</v>
      </c>
      <c r="K36" t="s">
        <v>121</v>
      </c>
      <c r="L36" s="26" t="s">
        <v>304</v>
      </c>
      <c r="N36">
        <v>8</v>
      </c>
      <c r="O36" t="s">
        <v>378</v>
      </c>
      <c r="P36" t="s">
        <v>371</v>
      </c>
      <c r="Q36" t="s">
        <v>379</v>
      </c>
      <c r="R36" t="s">
        <v>380</v>
      </c>
      <c r="T36" t="s">
        <v>372</v>
      </c>
      <c r="U36" t="s">
        <v>100</v>
      </c>
      <c r="V36" t="s">
        <v>86</v>
      </c>
      <c r="W36" t="s">
        <v>354</v>
      </c>
      <c r="X36" t="s">
        <v>335</v>
      </c>
      <c r="Y36" t="s">
        <v>367</v>
      </c>
      <c r="Z36" s="25" t="s">
        <v>381</v>
      </c>
      <c r="AA36" t="s">
        <v>339</v>
      </c>
    </row>
    <row r="37" spans="1:27" x14ac:dyDescent="0.2">
      <c r="I37" t="s">
        <v>317</v>
      </c>
      <c r="J37" t="s">
        <v>142</v>
      </c>
      <c r="K37" t="s">
        <v>121</v>
      </c>
      <c r="L37" t="s">
        <v>382</v>
      </c>
      <c r="N37">
        <v>9</v>
      </c>
      <c r="O37" t="s">
        <v>342</v>
      </c>
      <c r="P37" t="s">
        <v>379</v>
      </c>
      <c r="Q37" t="s">
        <v>370</v>
      </c>
      <c r="R37" t="s">
        <v>78</v>
      </c>
      <c r="T37" t="s">
        <v>383</v>
      </c>
      <c r="U37" t="s">
        <v>384</v>
      </c>
      <c r="V37" t="s">
        <v>385</v>
      </c>
      <c r="W37" t="s">
        <v>328</v>
      </c>
      <c r="X37" t="s">
        <v>386</v>
      </c>
      <c r="Y37" t="s">
        <v>387</v>
      </c>
      <c r="Z37" s="25" t="s">
        <v>388</v>
      </c>
      <c r="AA37" t="s">
        <v>389</v>
      </c>
    </row>
    <row r="38" spans="1:27" x14ac:dyDescent="0.2">
      <c r="I38" t="s">
        <v>318</v>
      </c>
      <c r="J38" t="s">
        <v>182</v>
      </c>
      <c r="K38" t="s">
        <v>121</v>
      </c>
      <c r="L38" t="s">
        <v>390</v>
      </c>
      <c r="N38">
        <v>10</v>
      </c>
      <c r="O38" s="20" t="s">
        <v>339</v>
      </c>
      <c r="P38" s="20" t="s">
        <v>391</v>
      </c>
      <c r="Q38" t="s">
        <v>391</v>
      </c>
      <c r="R38" t="s">
        <v>389</v>
      </c>
      <c r="T38" t="s">
        <v>392</v>
      </c>
      <c r="U38" t="s">
        <v>383</v>
      </c>
      <c r="V38" t="s">
        <v>391</v>
      </c>
      <c r="W38" t="s">
        <v>393</v>
      </c>
      <c r="X38" t="s">
        <v>394</v>
      </c>
      <c r="Y38" t="s">
        <v>395</v>
      </c>
      <c r="Z38" t="s">
        <v>396</v>
      </c>
      <c r="AA38" t="s">
        <v>397</v>
      </c>
    </row>
    <row r="39" spans="1:27" x14ac:dyDescent="0.2">
      <c r="I39" t="s">
        <v>180</v>
      </c>
      <c r="J39" t="s">
        <v>398</v>
      </c>
      <c r="L39" t="s">
        <v>399</v>
      </c>
    </row>
    <row r="40" spans="1:27" x14ac:dyDescent="0.2">
      <c r="I40" t="s">
        <v>400</v>
      </c>
      <c r="J40" t="s">
        <v>398</v>
      </c>
      <c r="L40" t="s">
        <v>390</v>
      </c>
    </row>
    <row r="41" spans="1:27" x14ac:dyDescent="0.2">
      <c r="N41" s="19" t="s">
        <v>126</v>
      </c>
      <c r="O41" s="19" t="s">
        <v>401</v>
      </c>
      <c r="P41" s="19" t="s">
        <v>402</v>
      </c>
      <c r="Q41" s="19" t="s">
        <v>403</v>
      </c>
      <c r="T41" s="19" t="s">
        <v>404</v>
      </c>
      <c r="U41" s="19" t="s">
        <v>405</v>
      </c>
      <c r="V41" s="19" t="s">
        <v>406</v>
      </c>
      <c r="W41" s="19" t="s">
        <v>407</v>
      </c>
      <c r="X41" s="19" t="s">
        <v>408</v>
      </c>
    </row>
    <row r="42" spans="1:27" x14ac:dyDescent="0.2">
      <c r="I42" t="s">
        <v>401</v>
      </c>
      <c r="J42" t="s">
        <v>124</v>
      </c>
      <c r="K42" t="s">
        <v>121</v>
      </c>
      <c r="L42" t="s">
        <v>409</v>
      </c>
      <c r="N42">
        <v>1</v>
      </c>
      <c r="O42" s="20" t="s">
        <v>92</v>
      </c>
      <c r="P42" t="s">
        <v>92</v>
      </c>
      <c r="Q42" t="s">
        <v>67</v>
      </c>
      <c r="T42" s="20" t="s">
        <v>94</v>
      </c>
      <c r="U42" t="s">
        <v>67</v>
      </c>
      <c r="V42" s="20" t="s">
        <v>74</v>
      </c>
      <c r="W42" s="20" t="s">
        <v>24</v>
      </c>
      <c r="X42" s="20" t="s">
        <v>68</v>
      </c>
    </row>
    <row r="43" spans="1:27" x14ac:dyDescent="0.2">
      <c r="I43" t="s">
        <v>402</v>
      </c>
      <c r="J43" t="s">
        <v>152</v>
      </c>
      <c r="K43" t="s">
        <v>121</v>
      </c>
      <c r="L43" t="s">
        <v>410</v>
      </c>
      <c r="N43">
        <v>2</v>
      </c>
      <c r="O43" s="20" t="s">
        <v>67</v>
      </c>
      <c r="P43" t="s">
        <v>67</v>
      </c>
      <c r="Q43" t="s">
        <v>92</v>
      </c>
      <c r="T43" t="s">
        <v>411</v>
      </c>
      <c r="U43" s="20" t="s">
        <v>80</v>
      </c>
      <c r="V43" t="s">
        <v>412</v>
      </c>
      <c r="W43" t="s">
        <v>175</v>
      </c>
      <c r="X43" t="s">
        <v>413</v>
      </c>
    </row>
    <row r="44" spans="1:27" x14ac:dyDescent="0.2">
      <c r="I44" t="s">
        <v>403</v>
      </c>
      <c r="J44" t="s">
        <v>148</v>
      </c>
      <c r="K44" t="s">
        <v>121</v>
      </c>
      <c r="L44" t="s">
        <v>410</v>
      </c>
      <c r="N44">
        <v>3</v>
      </c>
      <c r="O44" s="20" t="s">
        <v>64</v>
      </c>
      <c r="P44" t="s">
        <v>64</v>
      </c>
      <c r="Q44" t="s">
        <v>64</v>
      </c>
      <c r="T44" t="s">
        <v>414</v>
      </c>
      <c r="U44" t="s">
        <v>174</v>
      </c>
      <c r="V44" t="s">
        <v>415</v>
      </c>
      <c r="W44" t="s">
        <v>416</v>
      </c>
      <c r="X44" t="s">
        <v>417</v>
      </c>
    </row>
    <row r="45" spans="1:27" x14ac:dyDescent="0.2">
      <c r="A45" t="s">
        <v>33</v>
      </c>
      <c r="C45" t="s">
        <v>418</v>
      </c>
      <c r="I45" t="s">
        <v>404</v>
      </c>
      <c r="J45" t="s">
        <v>152</v>
      </c>
      <c r="K45" t="s">
        <v>121</v>
      </c>
      <c r="L45" t="s">
        <v>419</v>
      </c>
      <c r="N45">
        <v>4</v>
      </c>
      <c r="O45" s="20" t="s">
        <v>420</v>
      </c>
      <c r="P45" t="s">
        <v>420</v>
      </c>
      <c r="Q45" t="s">
        <v>420</v>
      </c>
      <c r="T45" t="s">
        <v>421</v>
      </c>
      <c r="U45" t="s">
        <v>64</v>
      </c>
      <c r="V45" t="s">
        <v>422</v>
      </c>
      <c r="W45" t="s">
        <v>423</v>
      </c>
      <c r="X45" t="s">
        <v>424</v>
      </c>
    </row>
    <row r="46" spans="1:27" x14ac:dyDescent="0.2">
      <c r="A46" t="s">
        <v>32</v>
      </c>
      <c r="C46" t="s">
        <v>418</v>
      </c>
      <c r="I46" t="s">
        <v>405</v>
      </c>
      <c r="J46" t="s">
        <v>124</v>
      </c>
      <c r="K46" t="s">
        <v>121</v>
      </c>
      <c r="L46" t="s">
        <v>425</v>
      </c>
      <c r="N46">
        <v>5</v>
      </c>
      <c r="O46" s="25" t="s">
        <v>426</v>
      </c>
      <c r="P46" t="s">
        <v>427</v>
      </c>
      <c r="Q46" t="s">
        <v>427</v>
      </c>
      <c r="T46" t="s">
        <v>428</v>
      </c>
      <c r="U46" t="s">
        <v>420</v>
      </c>
      <c r="V46" t="s">
        <v>429</v>
      </c>
      <c r="W46" t="s">
        <v>95</v>
      </c>
      <c r="X46" t="s">
        <v>430</v>
      </c>
    </row>
    <row r="47" spans="1:27" x14ac:dyDescent="0.2">
      <c r="A47" t="s">
        <v>30</v>
      </c>
      <c r="C47" t="s">
        <v>418</v>
      </c>
      <c r="I47" t="s">
        <v>406</v>
      </c>
      <c r="J47" t="s">
        <v>152</v>
      </c>
      <c r="K47" t="s">
        <v>121</v>
      </c>
      <c r="L47" t="s">
        <v>431</v>
      </c>
      <c r="N47">
        <v>6</v>
      </c>
      <c r="O47" t="s">
        <v>432</v>
      </c>
      <c r="P47" t="s">
        <v>433</v>
      </c>
      <c r="Q47" t="s">
        <v>434</v>
      </c>
      <c r="T47" t="s">
        <v>435</v>
      </c>
      <c r="U47" t="s">
        <v>427</v>
      </c>
      <c r="V47" t="s">
        <v>436</v>
      </c>
      <c r="W47" t="s">
        <v>437</v>
      </c>
      <c r="X47" t="s">
        <v>438</v>
      </c>
    </row>
    <row r="48" spans="1:27" x14ac:dyDescent="0.2">
      <c r="A48" t="s">
        <v>20</v>
      </c>
      <c r="C48" t="s">
        <v>418</v>
      </c>
      <c r="I48" t="s">
        <v>407</v>
      </c>
      <c r="J48" t="s">
        <v>330</v>
      </c>
      <c r="K48" t="s">
        <v>121</v>
      </c>
      <c r="L48" t="s">
        <v>439</v>
      </c>
      <c r="N48">
        <v>7</v>
      </c>
      <c r="O48" s="20" t="s">
        <v>433</v>
      </c>
      <c r="P48" t="s">
        <v>440</v>
      </c>
      <c r="Q48" t="s">
        <v>440</v>
      </c>
      <c r="T48" t="s">
        <v>441</v>
      </c>
      <c r="U48" t="s">
        <v>433</v>
      </c>
      <c r="V48" t="s">
        <v>442</v>
      </c>
      <c r="W48" t="s">
        <v>443</v>
      </c>
      <c r="X48" t="s">
        <v>444</v>
      </c>
    </row>
    <row r="49" spans="1:31" x14ac:dyDescent="0.2">
      <c r="A49" t="s">
        <v>169</v>
      </c>
      <c r="C49" t="s">
        <v>418</v>
      </c>
      <c r="I49" t="s">
        <v>408</v>
      </c>
      <c r="J49" t="s">
        <v>222</v>
      </c>
      <c r="K49" t="s">
        <v>121</v>
      </c>
      <c r="L49" t="s">
        <v>445</v>
      </c>
      <c r="N49">
        <v>8</v>
      </c>
      <c r="O49" s="20" t="s">
        <v>427</v>
      </c>
      <c r="P49" s="20" t="s">
        <v>434</v>
      </c>
      <c r="Q49" t="s">
        <v>433</v>
      </c>
      <c r="T49" t="s">
        <v>420</v>
      </c>
      <c r="U49" t="s">
        <v>440</v>
      </c>
      <c r="V49" t="s">
        <v>446</v>
      </c>
      <c r="W49" t="s">
        <v>447</v>
      </c>
      <c r="X49" t="s">
        <v>448</v>
      </c>
    </row>
    <row r="50" spans="1:31" x14ac:dyDescent="0.2">
      <c r="A50" t="s">
        <v>449</v>
      </c>
      <c r="B50" t="s">
        <v>450</v>
      </c>
      <c r="C50" t="s">
        <v>418</v>
      </c>
      <c r="N50">
        <v>9</v>
      </c>
      <c r="O50" t="s">
        <v>451</v>
      </c>
      <c r="P50" s="20" t="s">
        <v>452</v>
      </c>
      <c r="Q50" t="s">
        <v>453</v>
      </c>
      <c r="T50" t="s">
        <v>454</v>
      </c>
      <c r="U50" t="s">
        <v>434</v>
      </c>
      <c r="V50" t="s">
        <v>455</v>
      </c>
      <c r="W50" t="s">
        <v>456</v>
      </c>
      <c r="X50" t="s">
        <v>457</v>
      </c>
    </row>
    <row r="51" spans="1:31" x14ac:dyDescent="0.2">
      <c r="A51" t="s">
        <v>60</v>
      </c>
      <c r="C51" t="s">
        <v>418</v>
      </c>
      <c r="I51" t="s">
        <v>458</v>
      </c>
      <c r="J51" t="s">
        <v>124</v>
      </c>
      <c r="K51" t="s">
        <v>121</v>
      </c>
      <c r="L51" t="s">
        <v>459</v>
      </c>
      <c r="N51">
        <v>10</v>
      </c>
      <c r="O51" s="20" t="s">
        <v>440</v>
      </c>
      <c r="P51" s="20" t="s">
        <v>453</v>
      </c>
      <c r="Q51" t="s">
        <v>452</v>
      </c>
      <c r="T51" t="s">
        <v>460</v>
      </c>
      <c r="U51" t="s">
        <v>452</v>
      </c>
      <c r="V51" t="s">
        <v>461</v>
      </c>
      <c r="W51" t="s">
        <v>456</v>
      </c>
      <c r="X51" t="s">
        <v>462</v>
      </c>
    </row>
    <row r="52" spans="1:31" x14ac:dyDescent="0.2">
      <c r="A52" t="s">
        <v>200</v>
      </c>
      <c r="B52" t="s">
        <v>463</v>
      </c>
      <c r="C52" t="s">
        <v>418</v>
      </c>
      <c r="I52" t="s">
        <v>464</v>
      </c>
      <c r="J52" t="s">
        <v>152</v>
      </c>
      <c r="K52" t="s">
        <v>121</v>
      </c>
      <c r="L52" t="s">
        <v>465</v>
      </c>
    </row>
    <row r="53" spans="1:31" x14ac:dyDescent="0.2">
      <c r="A53" t="s">
        <v>466</v>
      </c>
      <c r="B53" t="s">
        <v>467</v>
      </c>
      <c r="C53" t="s">
        <v>418</v>
      </c>
      <c r="I53" t="s">
        <v>468</v>
      </c>
      <c r="J53" t="s">
        <v>148</v>
      </c>
      <c r="K53" t="s">
        <v>121</v>
      </c>
      <c r="L53" t="s">
        <v>465</v>
      </c>
    </row>
    <row r="54" spans="1:31" x14ac:dyDescent="0.2">
      <c r="A54" t="s">
        <v>469</v>
      </c>
      <c r="B54" t="s">
        <v>470</v>
      </c>
      <c r="C54" t="s">
        <v>418</v>
      </c>
      <c r="I54" t="s">
        <v>471</v>
      </c>
      <c r="J54" t="s">
        <v>152</v>
      </c>
      <c r="K54" t="s">
        <v>121</v>
      </c>
      <c r="L54" t="s">
        <v>472</v>
      </c>
      <c r="N54" s="19" t="s">
        <v>126</v>
      </c>
      <c r="O54" s="19" t="s">
        <v>473</v>
      </c>
      <c r="P54" s="19" t="s">
        <v>474</v>
      </c>
      <c r="Q54" s="19" t="s">
        <v>475</v>
      </c>
      <c r="R54" s="19" t="s">
        <v>476</v>
      </c>
      <c r="S54" s="19" t="s">
        <v>477</v>
      </c>
      <c r="T54" s="19" t="s">
        <v>478</v>
      </c>
      <c r="U54" s="19" t="s">
        <v>479</v>
      </c>
      <c r="V54" s="19" t="s">
        <v>480</v>
      </c>
      <c r="W54" s="19" t="s">
        <v>481</v>
      </c>
      <c r="X54" s="19" t="s">
        <v>482</v>
      </c>
      <c r="Y54" s="19" t="s">
        <v>161</v>
      </c>
      <c r="Z54" s="19" t="s">
        <v>483</v>
      </c>
      <c r="AA54" s="19" t="s">
        <v>484</v>
      </c>
      <c r="AB54" s="19" t="s">
        <v>485</v>
      </c>
      <c r="AC54" s="19" t="s">
        <v>486</v>
      </c>
      <c r="AD54" s="19" t="s">
        <v>487</v>
      </c>
    </row>
    <row r="55" spans="1:31" ht="68" x14ac:dyDescent="0.2">
      <c r="A55" t="s">
        <v>488</v>
      </c>
      <c r="B55" t="s">
        <v>489</v>
      </c>
      <c r="C55" t="s">
        <v>121</v>
      </c>
      <c r="I55" t="s">
        <v>477</v>
      </c>
      <c r="J55" t="s">
        <v>152</v>
      </c>
      <c r="K55" t="s">
        <v>121</v>
      </c>
      <c r="L55" t="s">
        <v>490</v>
      </c>
      <c r="O55" s="29" t="s">
        <v>491</v>
      </c>
      <c r="P55" s="29" t="s">
        <v>491</v>
      </c>
      <c r="Q55" s="30" t="s">
        <v>492</v>
      </c>
      <c r="R55" s="30" t="s">
        <v>493</v>
      </c>
      <c r="S55" s="30" t="s">
        <v>490</v>
      </c>
      <c r="T55" s="30" t="s">
        <v>494</v>
      </c>
      <c r="U55" s="29" t="s">
        <v>495</v>
      </c>
      <c r="V55" s="29" t="s">
        <v>496</v>
      </c>
      <c r="W55" s="29" t="s">
        <v>497</v>
      </c>
      <c r="X55" s="29" t="s">
        <v>498</v>
      </c>
      <c r="Y55" s="30" t="s">
        <v>162</v>
      </c>
      <c r="Z55" s="30" t="s">
        <v>499</v>
      </c>
      <c r="AA55" s="30" t="s">
        <v>500</v>
      </c>
      <c r="AB55" s="30" t="s">
        <v>501</v>
      </c>
      <c r="AC55" s="30" t="s">
        <v>502</v>
      </c>
      <c r="AD55" s="30" t="s">
        <v>503</v>
      </c>
      <c r="AE55" s="31"/>
    </row>
    <row r="56" spans="1:31" x14ac:dyDescent="0.2">
      <c r="A56" t="s">
        <v>504</v>
      </c>
      <c r="B56" t="s">
        <v>505</v>
      </c>
      <c r="C56" t="s">
        <v>121</v>
      </c>
      <c r="I56" t="s">
        <v>475</v>
      </c>
      <c r="J56" t="s">
        <v>222</v>
      </c>
      <c r="K56" t="s">
        <v>121</v>
      </c>
      <c r="L56" t="s">
        <v>492</v>
      </c>
      <c r="N56">
        <v>1</v>
      </c>
      <c r="O56" s="20" t="s">
        <v>82</v>
      </c>
      <c r="P56" t="s">
        <v>82</v>
      </c>
      <c r="Q56" t="s">
        <v>20</v>
      </c>
      <c r="R56" s="20" t="s">
        <v>26</v>
      </c>
      <c r="S56" s="20" t="s">
        <v>168</v>
      </c>
      <c r="T56" s="20" t="s">
        <v>96</v>
      </c>
      <c r="U56" t="s">
        <v>26</v>
      </c>
      <c r="V56" s="20" t="s">
        <v>70</v>
      </c>
      <c r="W56" s="20" t="s">
        <v>98</v>
      </c>
      <c r="X56" s="20" t="s">
        <v>101</v>
      </c>
      <c r="Y56" s="20" t="s">
        <v>88</v>
      </c>
      <c r="Z56" t="s">
        <v>168</v>
      </c>
      <c r="AA56" t="s">
        <v>168</v>
      </c>
      <c r="AB56" s="25" t="s">
        <v>506</v>
      </c>
      <c r="AC56" s="20" t="s">
        <v>87</v>
      </c>
      <c r="AD56" s="20" t="s">
        <v>507</v>
      </c>
    </row>
    <row r="57" spans="1:31" x14ac:dyDescent="0.2">
      <c r="A57" t="s">
        <v>137</v>
      </c>
      <c r="B57" t="s">
        <v>222</v>
      </c>
      <c r="C57" t="s">
        <v>121</v>
      </c>
      <c r="I57" t="s">
        <v>476</v>
      </c>
      <c r="J57" t="s">
        <v>182</v>
      </c>
      <c r="K57" t="s">
        <v>121</v>
      </c>
      <c r="L57" t="s">
        <v>493</v>
      </c>
      <c r="N57">
        <v>2</v>
      </c>
      <c r="O57" t="s">
        <v>508</v>
      </c>
      <c r="P57" t="s">
        <v>509</v>
      </c>
      <c r="Q57" s="20" t="s">
        <v>31</v>
      </c>
      <c r="R57" s="25" t="s">
        <v>510</v>
      </c>
      <c r="S57" t="s">
        <v>28</v>
      </c>
      <c r="T57" t="s">
        <v>511</v>
      </c>
      <c r="U57" t="s">
        <v>512</v>
      </c>
      <c r="V57" t="s">
        <v>513</v>
      </c>
      <c r="W57" t="s">
        <v>514</v>
      </c>
      <c r="X57" s="25" t="s">
        <v>515</v>
      </c>
      <c r="Y57" t="s">
        <v>185</v>
      </c>
      <c r="Z57" s="20" t="s">
        <v>28</v>
      </c>
      <c r="AA57" t="s">
        <v>163</v>
      </c>
      <c r="AB57" t="s">
        <v>31</v>
      </c>
      <c r="AC57" t="s">
        <v>516</v>
      </c>
      <c r="AD57" t="s">
        <v>517</v>
      </c>
    </row>
    <row r="58" spans="1:31" x14ac:dyDescent="0.2">
      <c r="A58" t="s">
        <v>136</v>
      </c>
      <c r="B58" t="s">
        <v>518</v>
      </c>
      <c r="C58" t="s">
        <v>121</v>
      </c>
      <c r="N58">
        <v>3</v>
      </c>
      <c r="O58" t="s">
        <v>509</v>
      </c>
      <c r="P58" t="s">
        <v>508</v>
      </c>
      <c r="Q58" s="25" t="s">
        <v>519</v>
      </c>
      <c r="R58" t="s">
        <v>520</v>
      </c>
      <c r="S58" t="s">
        <v>163</v>
      </c>
      <c r="T58" t="s">
        <v>89</v>
      </c>
      <c r="U58" s="20" t="s">
        <v>89</v>
      </c>
      <c r="V58" t="s">
        <v>521</v>
      </c>
      <c r="W58" t="s">
        <v>522</v>
      </c>
      <c r="X58" t="s">
        <v>365</v>
      </c>
      <c r="Y58" t="s">
        <v>255</v>
      </c>
      <c r="Z58" t="s">
        <v>163</v>
      </c>
      <c r="AA58" t="s">
        <v>28</v>
      </c>
      <c r="AB58" t="s">
        <v>20</v>
      </c>
      <c r="AC58" t="s">
        <v>299</v>
      </c>
      <c r="AD58" t="s">
        <v>523</v>
      </c>
    </row>
    <row r="59" spans="1:31" x14ac:dyDescent="0.2">
      <c r="A59" t="s">
        <v>477</v>
      </c>
      <c r="B59" t="s">
        <v>152</v>
      </c>
      <c r="C59" t="s">
        <v>121</v>
      </c>
      <c r="I59" t="s">
        <v>524</v>
      </c>
      <c r="J59" t="s">
        <v>124</v>
      </c>
      <c r="K59" t="s">
        <v>121</v>
      </c>
      <c r="L59" t="s">
        <v>525</v>
      </c>
      <c r="N59">
        <v>4</v>
      </c>
      <c r="O59" t="s">
        <v>526</v>
      </c>
      <c r="P59" t="s">
        <v>527</v>
      </c>
      <c r="Q59" t="s">
        <v>528</v>
      </c>
      <c r="R59" t="s">
        <v>529</v>
      </c>
      <c r="S59" t="s">
        <v>530</v>
      </c>
      <c r="T59" t="s">
        <v>531</v>
      </c>
      <c r="U59" t="s">
        <v>96</v>
      </c>
      <c r="V59" t="s">
        <v>352</v>
      </c>
      <c r="W59" t="s">
        <v>101</v>
      </c>
      <c r="X59" t="s">
        <v>532</v>
      </c>
      <c r="Y59" t="s">
        <v>533</v>
      </c>
      <c r="Z59" s="25" t="s">
        <v>519</v>
      </c>
      <c r="AA59" s="20" t="s">
        <v>75</v>
      </c>
      <c r="AB59" t="s">
        <v>534</v>
      </c>
      <c r="AC59" t="s">
        <v>535</v>
      </c>
      <c r="AD59" t="s">
        <v>536</v>
      </c>
    </row>
    <row r="60" spans="1:31" x14ac:dyDescent="0.2">
      <c r="A60" t="s">
        <v>475</v>
      </c>
      <c r="B60" t="s">
        <v>222</v>
      </c>
      <c r="C60" t="s">
        <v>121</v>
      </c>
      <c r="I60" t="s">
        <v>537</v>
      </c>
      <c r="J60" t="s">
        <v>538</v>
      </c>
      <c r="K60" t="s">
        <v>121</v>
      </c>
      <c r="L60" t="s">
        <v>539</v>
      </c>
      <c r="N60">
        <v>5</v>
      </c>
      <c r="O60" t="s">
        <v>540</v>
      </c>
      <c r="P60" t="s">
        <v>541</v>
      </c>
      <c r="Q60" s="25" t="s">
        <v>542</v>
      </c>
      <c r="R60" t="s">
        <v>543</v>
      </c>
      <c r="S60" t="s">
        <v>544</v>
      </c>
      <c r="T60" t="s">
        <v>540</v>
      </c>
      <c r="U60" t="s">
        <v>545</v>
      </c>
      <c r="V60" t="s">
        <v>546</v>
      </c>
      <c r="W60" t="s">
        <v>547</v>
      </c>
      <c r="X60" t="s">
        <v>548</v>
      </c>
      <c r="Y60" t="s">
        <v>549</v>
      </c>
      <c r="Z60" t="s">
        <v>530</v>
      </c>
      <c r="AA60" t="s">
        <v>530</v>
      </c>
      <c r="AB60" s="25" t="s">
        <v>550</v>
      </c>
      <c r="AC60" t="s">
        <v>551</v>
      </c>
      <c r="AD60" t="s">
        <v>552</v>
      </c>
    </row>
    <row r="61" spans="1:31" x14ac:dyDescent="0.2">
      <c r="A61" t="s">
        <v>471</v>
      </c>
      <c r="B61" t="s">
        <v>152</v>
      </c>
      <c r="C61" t="s">
        <v>121</v>
      </c>
      <c r="I61" t="s">
        <v>553</v>
      </c>
      <c r="J61" t="s">
        <v>152</v>
      </c>
      <c r="K61" t="s">
        <v>121</v>
      </c>
      <c r="L61" t="s">
        <v>554</v>
      </c>
      <c r="N61">
        <v>6</v>
      </c>
      <c r="O61" t="s">
        <v>541</v>
      </c>
      <c r="P61" t="s">
        <v>555</v>
      </c>
      <c r="Q61" t="s">
        <v>216</v>
      </c>
      <c r="R61" s="25" t="s">
        <v>556</v>
      </c>
      <c r="S61" t="s">
        <v>557</v>
      </c>
      <c r="T61" t="s">
        <v>509</v>
      </c>
      <c r="U61" t="s">
        <v>163</v>
      </c>
      <c r="V61" t="s">
        <v>558</v>
      </c>
      <c r="W61" t="s">
        <v>559</v>
      </c>
      <c r="X61" t="s">
        <v>253</v>
      </c>
      <c r="Y61" t="s">
        <v>560</v>
      </c>
      <c r="Z61" t="s">
        <v>557</v>
      </c>
      <c r="AA61" t="s">
        <v>557</v>
      </c>
      <c r="AB61" t="s">
        <v>561</v>
      </c>
      <c r="AC61" t="s">
        <v>562</v>
      </c>
      <c r="AD61" s="25" t="s">
        <v>563</v>
      </c>
    </row>
    <row r="62" spans="1:31" x14ac:dyDescent="0.2">
      <c r="A62" t="s">
        <v>484</v>
      </c>
      <c r="B62" t="s">
        <v>148</v>
      </c>
      <c r="C62" t="s">
        <v>121</v>
      </c>
      <c r="I62" t="s">
        <v>564</v>
      </c>
      <c r="J62" t="s">
        <v>148</v>
      </c>
      <c r="K62" t="s">
        <v>121</v>
      </c>
      <c r="L62" t="s">
        <v>554</v>
      </c>
      <c r="N62">
        <v>7</v>
      </c>
      <c r="O62" t="s">
        <v>555</v>
      </c>
      <c r="P62" t="s">
        <v>540</v>
      </c>
      <c r="Q62" t="s">
        <v>565</v>
      </c>
      <c r="R62" s="25" t="s">
        <v>566</v>
      </c>
      <c r="S62" t="s">
        <v>567</v>
      </c>
      <c r="T62" t="s">
        <v>568</v>
      </c>
      <c r="U62" t="s">
        <v>531</v>
      </c>
      <c r="V62" t="s">
        <v>569</v>
      </c>
      <c r="W62" t="s">
        <v>570</v>
      </c>
      <c r="X62" t="s">
        <v>571</v>
      </c>
      <c r="Y62" t="s">
        <v>572</v>
      </c>
      <c r="Z62" t="s">
        <v>75</v>
      </c>
      <c r="AA62" t="s">
        <v>573</v>
      </c>
      <c r="AB62" t="s">
        <v>33</v>
      </c>
      <c r="AC62" t="s">
        <v>574</v>
      </c>
      <c r="AD62" t="s">
        <v>93</v>
      </c>
    </row>
    <row r="63" spans="1:31" x14ac:dyDescent="0.2">
      <c r="I63" t="s">
        <v>473</v>
      </c>
      <c r="J63" t="s">
        <v>124</v>
      </c>
      <c r="K63" t="s">
        <v>121</v>
      </c>
      <c r="L63" t="s">
        <v>575</v>
      </c>
      <c r="N63">
        <v>8</v>
      </c>
      <c r="O63" t="s">
        <v>576</v>
      </c>
      <c r="P63" t="s">
        <v>577</v>
      </c>
      <c r="Q63" t="s">
        <v>578</v>
      </c>
      <c r="R63" s="25" t="s">
        <v>579</v>
      </c>
      <c r="S63" t="s">
        <v>75</v>
      </c>
      <c r="T63" t="s">
        <v>466</v>
      </c>
      <c r="U63" t="s">
        <v>580</v>
      </c>
      <c r="V63" t="s">
        <v>581</v>
      </c>
      <c r="W63" t="s">
        <v>582</v>
      </c>
      <c r="X63" t="s">
        <v>517</v>
      </c>
      <c r="Z63" t="s">
        <v>573</v>
      </c>
      <c r="AA63" t="s">
        <v>583</v>
      </c>
      <c r="AB63" s="20" t="s">
        <v>99</v>
      </c>
      <c r="AC63" t="s">
        <v>584</v>
      </c>
      <c r="AD63" t="s">
        <v>328</v>
      </c>
    </row>
    <row r="64" spans="1:31" x14ac:dyDescent="0.2">
      <c r="I64" t="s">
        <v>585</v>
      </c>
      <c r="J64" t="s">
        <v>124</v>
      </c>
      <c r="K64" t="s">
        <v>121</v>
      </c>
      <c r="L64" t="s">
        <v>586</v>
      </c>
      <c r="N64">
        <v>9</v>
      </c>
      <c r="O64" t="s">
        <v>577</v>
      </c>
      <c r="P64" t="s">
        <v>576</v>
      </c>
      <c r="Q64" t="s">
        <v>466</v>
      </c>
      <c r="R64" s="25" t="s">
        <v>587</v>
      </c>
      <c r="S64" t="s">
        <v>583</v>
      </c>
      <c r="T64" s="25" t="s">
        <v>588</v>
      </c>
      <c r="U64" t="s">
        <v>466</v>
      </c>
      <c r="V64" s="25" t="s">
        <v>589</v>
      </c>
      <c r="W64" t="s">
        <v>590</v>
      </c>
      <c r="X64" t="s">
        <v>591</v>
      </c>
      <c r="Z64" t="s">
        <v>583</v>
      </c>
      <c r="AA64" t="s">
        <v>544</v>
      </c>
      <c r="AB64" s="25" t="s">
        <v>592</v>
      </c>
      <c r="AC64" s="25" t="s">
        <v>593</v>
      </c>
      <c r="AD64" t="s">
        <v>594</v>
      </c>
    </row>
    <row r="65" spans="1:30" x14ac:dyDescent="0.2">
      <c r="I65" t="s">
        <v>595</v>
      </c>
      <c r="J65" t="s">
        <v>142</v>
      </c>
      <c r="K65" t="s">
        <v>121</v>
      </c>
      <c r="L65" t="s">
        <v>596</v>
      </c>
      <c r="N65">
        <v>10</v>
      </c>
      <c r="O65" t="s">
        <v>597</v>
      </c>
      <c r="P65" t="s">
        <v>598</v>
      </c>
      <c r="Q65" t="s">
        <v>449</v>
      </c>
      <c r="R65" t="s">
        <v>29</v>
      </c>
      <c r="S65" t="s">
        <v>573</v>
      </c>
      <c r="T65" t="s">
        <v>163</v>
      </c>
      <c r="U65" t="s">
        <v>599</v>
      </c>
      <c r="V65" t="s">
        <v>600</v>
      </c>
      <c r="W65" t="s">
        <v>601</v>
      </c>
      <c r="X65" s="25" t="s">
        <v>602</v>
      </c>
      <c r="Z65" t="s">
        <v>544</v>
      </c>
      <c r="AA65" t="s">
        <v>567</v>
      </c>
      <c r="AB65" t="s">
        <v>603</v>
      </c>
      <c r="AC65" t="s">
        <v>604</v>
      </c>
      <c r="AD65" t="s">
        <v>605</v>
      </c>
    </row>
    <row r="67" spans="1:30" x14ac:dyDescent="0.2">
      <c r="I67" t="s">
        <v>606</v>
      </c>
      <c r="J67" t="s">
        <v>124</v>
      </c>
      <c r="K67" t="s">
        <v>121</v>
      </c>
      <c r="L67" t="s">
        <v>607</v>
      </c>
    </row>
    <row r="68" spans="1:30" x14ac:dyDescent="0.2">
      <c r="A68" t="s">
        <v>62</v>
      </c>
      <c r="B68" t="s">
        <v>608</v>
      </c>
      <c r="C68" t="s">
        <v>418</v>
      </c>
      <c r="I68" t="s">
        <v>609</v>
      </c>
      <c r="J68" t="s">
        <v>152</v>
      </c>
      <c r="K68" t="s">
        <v>121</v>
      </c>
      <c r="L68" t="s">
        <v>610</v>
      </c>
      <c r="N68" s="19"/>
    </row>
    <row r="69" spans="1:30" x14ac:dyDescent="0.2">
      <c r="A69" t="s">
        <v>272</v>
      </c>
      <c r="B69" t="s">
        <v>611</v>
      </c>
      <c r="C69" t="s">
        <v>418</v>
      </c>
      <c r="I69" t="s">
        <v>612</v>
      </c>
      <c r="J69" t="s">
        <v>148</v>
      </c>
      <c r="K69" t="s">
        <v>121</v>
      </c>
      <c r="L69" t="s">
        <v>610</v>
      </c>
    </row>
    <row r="70" spans="1:30" x14ac:dyDescent="0.2">
      <c r="A70" t="s">
        <v>249</v>
      </c>
      <c r="B70" t="s">
        <v>613</v>
      </c>
      <c r="C70" t="s">
        <v>418</v>
      </c>
      <c r="I70" t="s">
        <v>614</v>
      </c>
      <c r="J70" t="s">
        <v>124</v>
      </c>
      <c r="K70" t="s">
        <v>121</v>
      </c>
      <c r="L70" t="s">
        <v>615</v>
      </c>
    </row>
    <row r="71" spans="1:30" x14ac:dyDescent="0.2">
      <c r="A71" t="s">
        <v>242</v>
      </c>
      <c r="B71" t="s">
        <v>616</v>
      </c>
      <c r="C71" t="s">
        <v>418</v>
      </c>
      <c r="I71" t="s">
        <v>617</v>
      </c>
      <c r="J71" t="s">
        <v>182</v>
      </c>
      <c r="K71" t="s">
        <v>121</v>
      </c>
      <c r="L71" t="s">
        <v>618</v>
      </c>
    </row>
    <row r="72" spans="1:30" x14ac:dyDescent="0.2">
      <c r="A72" t="s">
        <v>282</v>
      </c>
      <c r="B72" t="s">
        <v>619</v>
      </c>
      <c r="C72" t="s">
        <v>418</v>
      </c>
    </row>
    <row r="73" spans="1:30" x14ac:dyDescent="0.2">
      <c r="A73" t="s">
        <v>620</v>
      </c>
      <c r="B73" t="s">
        <v>621</v>
      </c>
      <c r="C73" t="s">
        <v>418</v>
      </c>
      <c r="I73" t="s">
        <v>483</v>
      </c>
      <c r="J73" t="s">
        <v>124</v>
      </c>
      <c r="K73" t="s">
        <v>121</v>
      </c>
      <c r="L73" t="s">
        <v>499</v>
      </c>
    </row>
    <row r="74" spans="1:30" x14ac:dyDescent="0.2">
      <c r="A74" t="s">
        <v>255</v>
      </c>
      <c r="B74" t="s">
        <v>622</v>
      </c>
      <c r="C74" t="s">
        <v>418</v>
      </c>
      <c r="I74" t="s">
        <v>484</v>
      </c>
      <c r="J74" t="s">
        <v>148</v>
      </c>
      <c r="K74" t="s">
        <v>121</v>
      </c>
      <c r="L74" t="s">
        <v>500</v>
      </c>
    </row>
    <row r="75" spans="1:30" x14ac:dyDescent="0.2">
      <c r="A75" t="s">
        <v>265</v>
      </c>
      <c r="B75" t="s">
        <v>623</v>
      </c>
      <c r="C75" t="s">
        <v>418</v>
      </c>
      <c r="I75" t="s">
        <v>485</v>
      </c>
      <c r="J75" t="s">
        <v>182</v>
      </c>
      <c r="K75" t="s">
        <v>121</v>
      </c>
      <c r="L75" t="s">
        <v>501</v>
      </c>
    </row>
    <row r="76" spans="1:30" x14ac:dyDescent="0.2">
      <c r="A76" t="s">
        <v>97</v>
      </c>
      <c r="B76" t="s">
        <v>624</v>
      </c>
      <c r="C76" t="s">
        <v>418</v>
      </c>
    </row>
    <row r="77" spans="1:30" x14ac:dyDescent="0.2">
      <c r="I77" t="s">
        <v>625</v>
      </c>
      <c r="J77" t="s">
        <v>222</v>
      </c>
      <c r="K77" t="s">
        <v>121</v>
      </c>
      <c r="L77" t="s">
        <v>626</v>
      </c>
    </row>
    <row r="78" spans="1:30" x14ac:dyDescent="0.2">
      <c r="I78" t="s">
        <v>627</v>
      </c>
      <c r="J78" t="s">
        <v>628</v>
      </c>
      <c r="K78" t="s">
        <v>121</v>
      </c>
      <c r="L78" t="s">
        <v>629</v>
      </c>
    </row>
    <row r="79" spans="1:30" x14ac:dyDescent="0.2">
      <c r="A79" t="s">
        <v>314</v>
      </c>
      <c r="B79" t="s">
        <v>518</v>
      </c>
      <c r="C79" t="s">
        <v>121</v>
      </c>
      <c r="I79" t="s">
        <v>630</v>
      </c>
      <c r="J79" t="s">
        <v>152</v>
      </c>
      <c r="K79" t="s">
        <v>121</v>
      </c>
      <c r="L79" t="s">
        <v>631</v>
      </c>
    </row>
    <row r="80" spans="1:30" x14ac:dyDescent="0.2">
      <c r="I80" t="s">
        <v>632</v>
      </c>
      <c r="J80" t="s">
        <v>330</v>
      </c>
      <c r="K80" t="s">
        <v>121</v>
      </c>
      <c r="L80" t="s">
        <v>633</v>
      </c>
    </row>
    <row r="81" spans="1:12" x14ac:dyDescent="0.2">
      <c r="A81" t="s">
        <v>316</v>
      </c>
      <c r="B81" t="s">
        <v>142</v>
      </c>
      <c r="C81" t="s">
        <v>121</v>
      </c>
      <c r="I81" t="s">
        <v>486</v>
      </c>
      <c r="J81" t="s">
        <v>222</v>
      </c>
      <c r="K81" t="s">
        <v>121</v>
      </c>
      <c r="L81" t="s">
        <v>502</v>
      </c>
    </row>
    <row r="82" spans="1:12" x14ac:dyDescent="0.2">
      <c r="A82" t="s">
        <v>634</v>
      </c>
      <c r="B82" t="s">
        <v>142</v>
      </c>
      <c r="C82" t="s">
        <v>121</v>
      </c>
      <c r="I82" t="s">
        <v>635</v>
      </c>
      <c r="J82" t="s">
        <v>330</v>
      </c>
      <c r="K82" t="s">
        <v>121</v>
      </c>
      <c r="L82" t="s">
        <v>636</v>
      </c>
    </row>
    <row r="83" spans="1:12" x14ac:dyDescent="0.2">
      <c r="I83" t="s">
        <v>637</v>
      </c>
      <c r="J83" t="s">
        <v>330</v>
      </c>
      <c r="K83" t="s">
        <v>121</v>
      </c>
      <c r="L83" t="s">
        <v>638</v>
      </c>
    </row>
    <row r="84" spans="1:12" x14ac:dyDescent="0.2">
      <c r="I84" t="s">
        <v>639</v>
      </c>
      <c r="J84" t="s">
        <v>330</v>
      </c>
      <c r="K84" t="s">
        <v>121</v>
      </c>
      <c r="L84" t="s">
        <v>640</v>
      </c>
    </row>
    <row r="85" spans="1:12" x14ac:dyDescent="0.2">
      <c r="I85" t="s">
        <v>641</v>
      </c>
      <c r="J85" t="s">
        <v>124</v>
      </c>
      <c r="K85" t="s">
        <v>121</v>
      </c>
      <c r="L85" t="s">
        <v>642</v>
      </c>
    </row>
    <row r="86" spans="1:12" x14ac:dyDescent="0.2">
      <c r="I86" t="s">
        <v>487</v>
      </c>
      <c r="J86" t="s">
        <v>182</v>
      </c>
      <c r="K86" t="s">
        <v>121</v>
      </c>
      <c r="L86" t="s">
        <v>503</v>
      </c>
    </row>
    <row r="87" spans="1:12" x14ac:dyDescent="0.2">
      <c r="I87" t="s">
        <v>643</v>
      </c>
      <c r="J87" t="s">
        <v>644</v>
      </c>
      <c r="K87" t="s">
        <v>121</v>
      </c>
      <c r="L87" t="s">
        <v>645</v>
      </c>
    </row>
    <row r="89" spans="1:12" x14ac:dyDescent="0.2">
      <c r="I89" t="s">
        <v>646</v>
      </c>
      <c r="J89" t="s">
        <v>330</v>
      </c>
      <c r="L89" t="s">
        <v>647</v>
      </c>
    </row>
    <row r="90" spans="1:12" x14ac:dyDescent="0.2">
      <c r="I90" t="s">
        <v>648</v>
      </c>
      <c r="J90" t="s">
        <v>124</v>
      </c>
      <c r="L90" t="s">
        <v>647</v>
      </c>
    </row>
    <row r="91" spans="1:12" x14ac:dyDescent="0.2">
      <c r="I91" t="s">
        <v>649</v>
      </c>
      <c r="J91" t="s">
        <v>152</v>
      </c>
      <c r="L91" t="s">
        <v>650</v>
      </c>
    </row>
    <row r="94" spans="1:12" x14ac:dyDescent="0.2">
      <c r="I94" t="s">
        <v>474</v>
      </c>
      <c r="J94" t="s">
        <v>142</v>
      </c>
      <c r="L94" t="s">
        <v>651</v>
      </c>
    </row>
    <row r="95" spans="1:12" x14ac:dyDescent="0.2">
      <c r="I95" t="s">
        <v>478</v>
      </c>
      <c r="J95" t="s">
        <v>172</v>
      </c>
      <c r="L95" t="s">
        <v>494</v>
      </c>
    </row>
    <row r="96" spans="1:12" x14ac:dyDescent="0.2">
      <c r="I96" t="s">
        <v>479</v>
      </c>
      <c r="J96" t="s">
        <v>172</v>
      </c>
      <c r="L96" t="s">
        <v>495</v>
      </c>
    </row>
    <row r="97" spans="1:12" x14ac:dyDescent="0.2">
      <c r="I97" t="s">
        <v>480</v>
      </c>
      <c r="J97" t="s">
        <v>222</v>
      </c>
      <c r="L97" t="s">
        <v>496</v>
      </c>
    </row>
    <row r="98" spans="1:12" x14ac:dyDescent="0.2">
      <c r="I98" t="s">
        <v>481</v>
      </c>
      <c r="J98" t="s">
        <v>222</v>
      </c>
      <c r="L98" t="s">
        <v>497</v>
      </c>
    </row>
    <row r="99" spans="1:12" x14ac:dyDescent="0.2">
      <c r="I99" t="s">
        <v>482</v>
      </c>
      <c r="J99" t="s">
        <v>652</v>
      </c>
      <c r="L99" t="s">
        <v>498</v>
      </c>
    </row>
    <row r="106" spans="1:12" x14ac:dyDescent="0.2">
      <c r="A106" t="s">
        <v>234</v>
      </c>
      <c r="B106" t="s">
        <v>124</v>
      </c>
      <c r="C106" t="s">
        <v>121</v>
      </c>
    </row>
    <row r="110" spans="1:12" x14ac:dyDescent="0.2">
      <c r="C110" t="s">
        <v>121</v>
      </c>
    </row>
    <row r="112" spans="1:12" x14ac:dyDescent="0.2">
      <c r="A112" t="s">
        <v>653</v>
      </c>
      <c r="B112" t="s">
        <v>148</v>
      </c>
      <c r="C112" t="s">
        <v>121</v>
      </c>
    </row>
    <row r="113" spans="1:3" x14ac:dyDescent="0.2">
      <c r="A113" t="s">
        <v>654</v>
      </c>
      <c r="B113" t="s">
        <v>655</v>
      </c>
      <c r="C113" t="s">
        <v>121</v>
      </c>
    </row>
    <row r="114" spans="1:3" x14ac:dyDescent="0.2">
      <c r="A114" t="s">
        <v>656</v>
      </c>
      <c r="B114" t="s">
        <v>152</v>
      </c>
      <c r="C114" t="s">
        <v>121</v>
      </c>
    </row>
    <row r="148" spans="3:8" x14ac:dyDescent="0.2">
      <c r="C148" s="1"/>
      <c r="D148" s="32"/>
      <c r="E148" s="1"/>
      <c r="F148" s="1"/>
      <c r="G148" s="1"/>
      <c r="H148" s="3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4246-EEB5-4B4A-BE71-4E5442397562}">
  <sheetPr filterMode="1"/>
  <dimension ref="A1:AE47"/>
  <sheetViews>
    <sheetView zoomScale="75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RowHeight="16" x14ac:dyDescent="0.2"/>
  <cols>
    <col min="1" max="1" width="10.83203125" style="7"/>
    <col min="2" max="2" width="15.6640625" style="7" customWidth="1"/>
    <col min="3" max="3" width="10.83203125" style="7"/>
    <col min="4" max="4" width="13.83203125" style="7" customWidth="1"/>
    <col min="5" max="5" width="10.83203125" style="7"/>
    <col min="6" max="6" width="2.5" style="5" customWidth="1"/>
    <col min="7" max="9" width="10.83203125" style="7"/>
    <col min="10" max="10" width="2.5" style="5" customWidth="1"/>
    <col min="11" max="12" width="12.1640625" style="7" bestFit="1" customWidth="1"/>
    <col min="13" max="14" width="10.83203125" style="7"/>
    <col min="15" max="15" width="3.1640625" style="5" customWidth="1"/>
    <col min="16" max="27" width="10.83203125" style="13"/>
    <col min="28" max="28" width="3.5" style="5" customWidth="1"/>
    <col min="29" max="16384" width="10.83203125" style="7"/>
  </cols>
  <sheetData>
    <row r="1" spans="1:31" ht="51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3"/>
      <c r="G1" s="2" t="s">
        <v>39</v>
      </c>
      <c r="H1" s="2" t="s">
        <v>7</v>
      </c>
      <c r="I1" s="2" t="s">
        <v>40</v>
      </c>
      <c r="J1" s="4"/>
      <c r="K1" s="2" t="s">
        <v>41</v>
      </c>
      <c r="L1" s="2" t="s">
        <v>42</v>
      </c>
      <c r="M1" s="2" t="s">
        <v>43</v>
      </c>
      <c r="N1" s="2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s="6" t="s">
        <v>50</v>
      </c>
      <c r="V1" s="6" t="s">
        <v>51</v>
      </c>
      <c r="W1" s="6" t="s">
        <v>52</v>
      </c>
      <c r="X1" s="6" t="s">
        <v>53</v>
      </c>
      <c r="Y1" s="6" t="s">
        <v>54</v>
      </c>
      <c r="Z1" s="6" t="s">
        <v>55</v>
      </c>
      <c r="AA1" s="6" t="s">
        <v>56</v>
      </c>
      <c r="AC1" s="6" t="s">
        <v>57</v>
      </c>
      <c r="AD1" s="6" t="s">
        <v>58</v>
      </c>
      <c r="AE1" s="6" t="s">
        <v>59</v>
      </c>
    </row>
    <row r="2" spans="1:31" x14ac:dyDescent="0.2">
      <c r="A2" s="8" t="s">
        <v>60</v>
      </c>
      <c r="B2" s="7" t="s">
        <v>61</v>
      </c>
      <c r="C2" s="7">
        <v>40.369999999999997</v>
      </c>
      <c r="D2" s="9">
        <v>1917727</v>
      </c>
      <c r="E2" s="7">
        <v>0</v>
      </c>
      <c r="G2" s="10">
        <v>0.75580000000000003</v>
      </c>
      <c r="H2" s="10">
        <v>0.59699999999999998</v>
      </c>
      <c r="I2" s="10">
        <v>7.2999999999999995E-2</v>
      </c>
      <c r="J2" s="11"/>
      <c r="K2" s="12">
        <f>C2*G2*SQRT(5/365)</f>
        <v>3.571118050682228</v>
      </c>
      <c r="L2" s="12">
        <f>K2*2</f>
        <v>7.142236101364456</v>
      </c>
      <c r="M2" s="12">
        <f>C2*G2*SQRT(30/365)</f>
        <v>8.7474170354139762</v>
      </c>
      <c r="N2" s="12">
        <f>C2*G2*SQRT(45/365)</f>
        <v>10.713354152046685</v>
      </c>
      <c r="P2" s="13">
        <v>6.5000000000000002E-2</v>
      </c>
      <c r="Q2" s="13">
        <v>1.7000000000000001E-2</v>
      </c>
      <c r="R2" s="14">
        <v>-5.3999999999999999E-2</v>
      </c>
      <c r="S2" s="13">
        <v>9.4E-2</v>
      </c>
      <c r="T2" s="13">
        <v>7.2999999999999995E-2</v>
      </c>
      <c r="U2" s="13">
        <v>6.8000000000000005E-2</v>
      </c>
      <c r="V2" s="13">
        <v>4.4999999999999998E-2</v>
      </c>
      <c r="W2" s="15">
        <v>0.1</v>
      </c>
      <c r="X2" s="14">
        <v>-5.2999999999999999E-2</v>
      </c>
      <c r="Y2" s="13">
        <v>-4.2000000000000003E-2</v>
      </c>
      <c r="Z2" s="15">
        <v>9.9000000000000005E-2</v>
      </c>
      <c r="AA2" s="13">
        <v>8.0000000000000002E-3</v>
      </c>
      <c r="AC2" s="16">
        <v>0.92320000000000002</v>
      </c>
      <c r="AD2" s="13">
        <v>3.5099999999999999E-2</v>
      </c>
      <c r="AE2" s="13">
        <v>0.1368</v>
      </c>
    </row>
    <row r="3" spans="1:31" hidden="1" x14ac:dyDescent="0.2">
      <c r="A3" s="8" t="s">
        <v>62</v>
      </c>
      <c r="B3" s="7" t="s">
        <v>63</v>
      </c>
      <c r="C3" s="7">
        <v>614.96</v>
      </c>
      <c r="D3" s="17">
        <v>35139</v>
      </c>
      <c r="E3" s="7">
        <v>0</v>
      </c>
      <c r="G3" s="10">
        <v>0.32750000000000001</v>
      </c>
      <c r="H3" s="10">
        <v>0.51539999999999997</v>
      </c>
      <c r="I3" s="10">
        <v>0.3674</v>
      </c>
      <c r="J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x14ac:dyDescent="0.2">
      <c r="A4" s="8" t="s">
        <v>33</v>
      </c>
      <c r="B4" s="7" t="s">
        <v>61</v>
      </c>
      <c r="C4" s="7">
        <v>165.46</v>
      </c>
      <c r="D4" s="9">
        <v>7150021</v>
      </c>
      <c r="E4" s="7">
        <v>0.01</v>
      </c>
      <c r="G4" s="10">
        <v>0.26550000000000001</v>
      </c>
      <c r="H4" s="10">
        <v>0.29060000000000002</v>
      </c>
      <c r="I4" s="10">
        <v>0.67500000000000004</v>
      </c>
      <c r="J4" s="11"/>
      <c r="K4" s="12">
        <f t="shared" ref="K4:K8" si="0">C4*G4*SQRT(5/365)</f>
        <v>5.141574291101553</v>
      </c>
      <c r="L4" s="12">
        <f t="shared" ref="L4:L8" si="1">K4*2</f>
        <v>10.283148582203106</v>
      </c>
      <c r="M4" s="12">
        <f>C4*G4*SQRT(30/365)</f>
        <v>12.594233487810945</v>
      </c>
      <c r="N4" s="12">
        <f t="shared" ref="N4:N8" si="2">C4*G4*SQRT(45/365)</f>
        <v>15.424722873304662</v>
      </c>
      <c r="P4" s="13">
        <v>-1.4E-2</v>
      </c>
      <c r="Q4" s="13">
        <v>1.2999999999999999E-2</v>
      </c>
      <c r="R4" s="13">
        <v>0.02</v>
      </c>
      <c r="S4" s="13">
        <v>1.4E-2</v>
      </c>
      <c r="T4" s="13">
        <v>2.8000000000000001E-2</v>
      </c>
      <c r="U4" s="13">
        <v>6.0000000000000001E-3</v>
      </c>
      <c r="V4" s="15">
        <v>7.8E-2</v>
      </c>
      <c r="W4" s="15">
        <v>6.9000000000000006E-2</v>
      </c>
      <c r="X4" s="14">
        <v>1.7999999999999999E-2</v>
      </c>
      <c r="Y4" s="15">
        <v>4.8000000000000001E-2</v>
      </c>
      <c r="Z4" s="13">
        <v>0.03</v>
      </c>
      <c r="AA4" s="13">
        <v>3.0000000000000001E-3</v>
      </c>
      <c r="AC4" s="16">
        <v>0.4375</v>
      </c>
      <c r="AD4" s="13">
        <v>2.1899999999999999E-2</v>
      </c>
      <c r="AE4" s="13">
        <v>9.3100000000000002E-2</v>
      </c>
    </row>
    <row r="5" spans="1:31" x14ac:dyDescent="0.2">
      <c r="A5" s="8" t="s">
        <v>64</v>
      </c>
      <c r="B5" s="7" t="s">
        <v>65</v>
      </c>
      <c r="C5" s="7">
        <v>33.4</v>
      </c>
      <c r="D5" s="9">
        <v>3825590</v>
      </c>
      <c r="E5" s="7">
        <v>0.01</v>
      </c>
      <c r="G5" s="10">
        <v>0.29849999999999999</v>
      </c>
      <c r="H5" s="10">
        <v>0.30649999999999999</v>
      </c>
      <c r="I5" s="10">
        <v>0.18240000000000001</v>
      </c>
      <c r="J5" s="11"/>
      <c r="K5" s="12">
        <f t="shared" si="0"/>
        <v>1.166888533430702</v>
      </c>
      <c r="L5" s="12">
        <f t="shared" si="1"/>
        <v>2.333777066861404</v>
      </c>
      <c r="M5" s="12">
        <f t="shared" ref="M5:M8" si="3">C5*G5*SQRT(30/365)</f>
        <v>2.8582814936098102</v>
      </c>
      <c r="N5" s="12">
        <f t="shared" si="2"/>
        <v>3.5006656002921059</v>
      </c>
      <c r="P5" s="13">
        <v>-5.0000000000000001E-3</v>
      </c>
      <c r="Q5" s="13">
        <v>3.0000000000000001E-3</v>
      </c>
      <c r="R5" s="13">
        <v>-1.6E-2</v>
      </c>
      <c r="S5" s="13">
        <v>1.4E-2</v>
      </c>
      <c r="T5" s="13">
        <v>6.0000000000000001E-3</v>
      </c>
      <c r="U5" s="13">
        <v>-1.4999999999999999E-2</v>
      </c>
      <c r="V5" s="15">
        <v>4.8000000000000001E-2</v>
      </c>
      <c r="W5" s="13">
        <v>6.0000000000000001E-3</v>
      </c>
      <c r="X5" s="13">
        <v>2E-3</v>
      </c>
      <c r="Y5" s="15">
        <v>3.7999999999999999E-2</v>
      </c>
      <c r="Z5" s="15">
        <v>7.8E-2</v>
      </c>
      <c r="AA5" s="13">
        <v>1.4E-2</v>
      </c>
      <c r="AC5" s="16">
        <v>0.16120000000000001</v>
      </c>
      <c r="AD5" s="13">
        <v>2.4299999999999999E-2</v>
      </c>
      <c r="AE5" s="13">
        <v>9.4899999999999998E-2</v>
      </c>
    </row>
    <row r="6" spans="1:31" x14ac:dyDescent="0.2">
      <c r="A6" s="8" t="s">
        <v>24</v>
      </c>
      <c r="B6" s="7" t="s">
        <v>65</v>
      </c>
      <c r="C6" s="7">
        <v>89.7</v>
      </c>
      <c r="D6" s="9">
        <v>1104467</v>
      </c>
      <c r="E6" s="7">
        <v>0.01</v>
      </c>
      <c r="G6" s="10">
        <v>0.82210000000000005</v>
      </c>
      <c r="H6" s="10">
        <v>0.63400000000000001</v>
      </c>
      <c r="I6" s="10">
        <v>0.1444</v>
      </c>
      <c r="J6" s="11"/>
      <c r="K6" s="12">
        <f t="shared" si="0"/>
        <v>8.6308915817615226</v>
      </c>
      <c r="L6" s="12">
        <f t="shared" si="1"/>
        <v>17.261783163523045</v>
      </c>
      <c r="M6" s="12">
        <f t="shared" si="3"/>
        <v>21.141280400598532</v>
      </c>
      <c r="N6" s="12">
        <f t="shared" si="2"/>
        <v>25.892674745284573</v>
      </c>
      <c r="P6" s="13">
        <v>4.3999999999999997E-2</v>
      </c>
      <c r="Q6" s="15">
        <v>0.10299999999999999</v>
      </c>
      <c r="R6" s="13">
        <v>1.9E-2</v>
      </c>
      <c r="S6" s="13">
        <v>3.0000000000000001E-3</v>
      </c>
      <c r="T6" s="13">
        <v>2E-3</v>
      </c>
      <c r="U6" s="15">
        <v>4.2000000000000003E-2</v>
      </c>
      <c r="V6" s="15">
        <v>0.126</v>
      </c>
      <c r="W6" s="15">
        <v>0.11899999999999999</v>
      </c>
      <c r="X6" s="13">
        <v>1.4999999999999999E-2</v>
      </c>
      <c r="Y6" s="13">
        <v>0</v>
      </c>
      <c r="Z6" s="15">
        <v>0.115</v>
      </c>
      <c r="AA6" s="13">
        <v>-6.6000000000000003E-2</v>
      </c>
      <c r="AC6" s="16">
        <v>0.16250000000000001</v>
      </c>
      <c r="AD6" s="13">
        <v>3.6999999999999998E-2</v>
      </c>
      <c r="AE6" s="13">
        <v>0.1696</v>
      </c>
    </row>
    <row r="7" spans="1:31" x14ac:dyDescent="0.2">
      <c r="A7" s="8" t="s">
        <v>20</v>
      </c>
      <c r="B7" s="7" t="s">
        <v>61</v>
      </c>
      <c r="C7" s="7">
        <v>191.84</v>
      </c>
      <c r="D7" s="9">
        <v>2584056</v>
      </c>
      <c r="E7" s="7">
        <v>0.03</v>
      </c>
      <c r="G7" s="10">
        <v>0.57599999999999996</v>
      </c>
      <c r="H7" s="10">
        <v>0.49380000000000002</v>
      </c>
      <c r="I7" s="10">
        <v>0.248</v>
      </c>
      <c r="J7" s="11"/>
      <c r="K7" s="12">
        <f t="shared" si="0"/>
        <v>12.933028038588875</v>
      </c>
      <c r="L7" s="12">
        <f t="shared" si="1"/>
        <v>25.866056077177749</v>
      </c>
      <c r="M7" s="12">
        <f t="shared" si="3"/>
        <v>31.679319523650694</v>
      </c>
      <c r="N7" s="12">
        <f t="shared" si="2"/>
        <v>38.799084115766625</v>
      </c>
      <c r="P7" s="13">
        <v>3.0000000000000001E-3</v>
      </c>
      <c r="Q7" s="15">
        <v>6.3E-2</v>
      </c>
      <c r="R7" s="13">
        <v>3.4000000000000002E-2</v>
      </c>
      <c r="S7" s="13">
        <v>1E-3</v>
      </c>
      <c r="T7" s="15">
        <v>9.7000000000000003E-2</v>
      </c>
      <c r="U7" s="13">
        <v>1.2999999999999999E-2</v>
      </c>
      <c r="V7" s="15">
        <v>6.5000000000000002E-2</v>
      </c>
      <c r="W7" s="15">
        <v>0.1</v>
      </c>
      <c r="X7" s="15">
        <v>2.8000000000000001E-2</v>
      </c>
      <c r="Y7" s="13">
        <v>0.05</v>
      </c>
      <c r="Z7" s="15">
        <v>7.8E-2</v>
      </c>
      <c r="AA7" s="13">
        <v>-8.9999999999999993E-3</v>
      </c>
      <c r="AC7" s="16">
        <v>0.55720000000000003</v>
      </c>
      <c r="AD7" s="13">
        <v>3.2199999999999999E-2</v>
      </c>
      <c r="AE7" s="13">
        <v>0.1333</v>
      </c>
    </row>
    <row r="8" spans="1:31" x14ac:dyDescent="0.2">
      <c r="A8" s="8" t="s">
        <v>32</v>
      </c>
      <c r="B8" s="7" t="s">
        <v>61</v>
      </c>
      <c r="C8" s="7">
        <v>282.45</v>
      </c>
      <c r="D8" s="9">
        <v>2315955</v>
      </c>
      <c r="E8" s="7">
        <v>0.03</v>
      </c>
      <c r="G8" s="10">
        <v>0.25629999999999997</v>
      </c>
      <c r="H8" s="10">
        <v>0.31240000000000001</v>
      </c>
      <c r="I8" s="10">
        <v>0.379</v>
      </c>
      <c r="J8" s="11"/>
      <c r="K8" s="12">
        <f t="shared" si="0"/>
        <v>8.4728351201477139</v>
      </c>
      <c r="L8" s="12">
        <f t="shared" si="1"/>
        <v>16.945670240295428</v>
      </c>
      <c r="M8" s="12">
        <f t="shared" si="3"/>
        <v>20.754122719094902</v>
      </c>
      <c r="N8" s="12">
        <f t="shared" si="2"/>
        <v>25.418505360443145</v>
      </c>
      <c r="P8" s="15">
        <v>1.2999999999999999E-2</v>
      </c>
      <c r="Q8" s="13">
        <v>5.0000000000000001E-3</v>
      </c>
      <c r="R8" s="15">
        <v>1.9E-2</v>
      </c>
      <c r="S8" s="15">
        <v>5.1999999999999998E-2</v>
      </c>
      <c r="T8" s="13">
        <v>1.6E-2</v>
      </c>
      <c r="U8" s="13">
        <v>1.2E-2</v>
      </c>
      <c r="V8" s="15">
        <v>4.2000000000000003E-2</v>
      </c>
      <c r="W8" s="15">
        <v>3.5999999999999997E-2</v>
      </c>
      <c r="X8" s="13">
        <v>-8.0000000000000002E-3</v>
      </c>
      <c r="Y8" s="15">
        <v>5.8999999999999997E-2</v>
      </c>
      <c r="Z8" s="13">
        <v>3.7999999999999999E-2</v>
      </c>
      <c r="AA8" s="13">
        <v>4.0000000000000001E-3</v>
      </c>
      <c r="AC8" s="16">
        <v>0.41</v>
      </c>
      <c r="AD8" s="13">
        <v>1.9599999999999999E-2</v>
      </c>
      <c r="AE8" s="13">
        <v>5.8999999999999997E-2</v>
      </c>
    </row>
    <row r="9" spans="1:31" hidden="1" x14ac:dyDescent="0.2">
      <c r="A9" s="8" t="s">
        <v>66</v>
      </c>
      <c r="B9" s="7" t="s">
        <v>61</v>
      </c>
      <c r="C9" s="7">
        <v>16.239999999999998</v>
      </c>
      <c r="D9" s="9">
        <v>9719</v>
      </c>
      <c r="E9" s="7">
        <v>0.03</v>
      </c>
      <c r="G9" s="10">
        <v>0.71399999999999997</v>
      </c>
      <c r="H9" s="10">
        <v>0.21329999999999999</v>
      </c>
      <c r="I9" s="10">
        <v>0.20399999999999999</v>
      </c>
      <c r="J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1" x14ac:dyDescent="0.2">
      <c r="A10" s="8" t="s">
        <v>31</v>
      </c>
      <c r="B10" s="7" t="s">
        <v>61</v>
      </c>
      <c r="C10" s="7">
        <v>103.91</v>
      </c>
      <c r="D10" s="9">
        <v>2914578</v>
      </c>
      <c r="E10" s="7">
        <v>0.04</v>
      </c>
      <c r="G10" s="10">
        <v>0.48649999999999999</v>
      </c>
      <c r="H10" s="10">
        <v>0.35770000000000002</v>
      </c>
      <c r="I10" s="10">
        <v>0.34789999999999999</v>
      </c>
      <c r="J10" s="11"/>
      <c r="K10" s="12">
        <f t="shared" ref="K10:K12" si="4">C10*G10*SQRT(5/365)</f>
        <v>5.9166892369054382</v>
      </c>
      <c r="L10" s="12">
        <f t="shared" ref="L10:L12" si="5">K10*2</f>
        <v>11.833378473810876</v>
      </c>
      <c r="M10" s="12">
        <f t="shared" ref="M10:M12" si="6">C10*G10*SQRT(30/365)</f>
        <v>14.492869597035503</v>
      </c>
      <c r="N10" s="12">
        <f t="shared" ref="N10:N12" si="7">C10*G10*SQRT(45/365)</f>
        <v>17.750067710716319</v>
      </c>
      <c r="P10" s="13">
        <v>2E-3</v>
      </c>
      <c r="Q10" s="13">
        <v>0.05</v>
      </c>
      <c r="R10" s="13">
        <v>3.0000000000000001E-3</v>
      </c>
      <c r="S10" s="15">
        <v>2.7E-2</v>
      </c>
      <c r="T10" s="13">
        <v>9.9000000000000005E-2</v>
      </c>
      <c r="U10" s="15">
        <v>4.5999999999999999E-2</v>
      </c>
      <c r="V10" s="15">
        <v>0.115</v>
      </c>
      <c r="W10" s="15">
        <v>6.3E-2</v>
      </c>
      <c r="X10" s="13">
        <v>-1.9E-2</v>
      </c>
      <c r="Y10" s="13">
        <v>-3.5000000000000003E-2</v>
      </c>
      <c r="Z10" s="15">
        <v>0.14399999999999999</v>
      </c>
      <c r="AA10" s="13">
        <v>4.2999999999999997E-2</v>
      </c>
      <c r="AC10" s="16">
        <v>0.60560000000000003</v>
      </c>
      <c r="AD10" s="13">
        <v>3.5499999999999997E-2</v>
      </c>
      <c r="AE10" s="13">
        <v>0.15240000000000001</v>
      </c>
    </row>
    <row r="11" spans="1:31" x14ac:dyDescent="0.2">
      <c r="A11" s="8" t="s">
        <v>67</v>
      </c>
      <c r="B11" s="7" t="s">
        <v>65</v>
      </c>
      <c r="C11" s="7">
        <v>112.36</v>
      </c>
      <c r="D11" s="9">
        <v>1101317</v>
      </c>
      <c r="E11" s="7">
        <v>0.04</v>
      </c>
      <c r="G11" s="10">
        <v>0.26750000000000002</v>
      </c>
      <c r="H11" s="10">
        <v>0.30919999999999997</v>
      </c>
      <c r="I11" s="10">
        <v>9.4100000000000003E-2</v>
      </c>
      <c r="J11" s="11"/>
      <c r="K11" s="12">
        <f t="shared" si="4"/>
        <v>3.5178238324710587</v>
      </c>
      <c r="L11" s="12">
        <f t="shared" si="5"/>
        <v>7.0356476649421174</v>
      </c>
      <c r="M11" s="12">
        <f t="shared" si="6"/>
        <v>8.6168733945560678</v>
      </c>
      <c r="N11" s="12">
        <f t="shared" si="7"/>
        <v>10.553471497413177</v>
      </c>
      <c r="P11" s="13">
        <v>-1.2999999999999999E-2</v>
      </c>
      <c r="Q11" s="13">
        <v>1.9E-2</v>
      </c>
      <c r="R11" s="14">
        <v>-2.5999999999999999E-2</v>
      </c>
      <c r="S11" s="13">
        <v>2.1000000000000001E-2</v>
      </c>
      <c r="T11" s="13">
        <v>2.1000000000000001E-2</v>
      </c>
      <c r="U11" s="13">
        <v>-1.0999999999999999E-2</v>
      </c>
      <c r="V11" s="15">
        <v>3.4000000000000002E-2</v>
      </c>
      <c r="W11" s="13">
        <v>-7.0000000000000001E-3</v>
      </c>
      <c r="X11" s="13">
        <v>7.0000000000000001E-3</v>
      </c>
      <c r="Y11" s="15">
        <v>3.3000000000000002E-2</v>
      </c>
      <c r="Z11" s="15">
        <v>6.0999999999999999E-2</v>
      </c>
      <c r="AA11" s="13">
        <v>1.7999999999999999E-2</v>
      </c>
      <c r="AC11" s="16">
        <v>0.1439</v>
      </c>
      <c r="AD11" s="13">
        <v>2.1899999999999999E-2</v>
      </c>
      <c r="AE11" s="13">
        <v>7.8799999999999995E-2</v>
      </c>
    </row>
    <row r="12" spans="1:31" x14ac:dyDescent="0.2">
      <c r="A12" s="8" t="s">
        <v>68</v>
      </c>
      <c r="B12" s="7" t="s">
        <v>65</v>
      </c>
      <c r="C12" s="7">
        <v>19.73</v>
      </c>
      <c r="D12" s="9">
        <v>152180</v>
      </c>
      <c r="E12" s="7">
        <v>0.05</v>
      </c>
      <c r="G12" s="10">
        <v>0.24399999999999999</v>
      </c>
      <c r="H12" s="10">
        <v>0.45779999999999998</v>
      </c>
      <c r="I12" s="10">
        <v>0.45219999999999999</v>
      </c>
      <c r="J12" s="11"/>
      <c r="K12" s="12">
        <f t="shared" si="4"/>
        <v>0.56345012753983603</v>
      </c>
      <c r="L12" s="12">
        <f t="shared" si="5"/>
        <v>1.1269002550796721</v>
      </c>
      <c r="M12" s="12">
        <f t="shared" si="6"/>
        <v>1.380165307978702</v>
      </c>
      <c r="N12" s="12">
        <f t="shared" si="7"/>
        <v>1.6903503826195083</v>
      </c>
      <c r="P12" s="15">
        <v>2.1999999999999999E-2</v>
      </c>
      <c r="Q12" s="13">
        <v>1.4E-2</v>
      </c>
      <c r="R12" s="15">
        <v>-1.4999999999999999E-2</v>
      </c>
      <c r="S12" s="15">
        <v>2.5000000000000001E-2</v>
      </c>
      <c r="T12" s="13">
        <v>0</v>
      </c>
      <c r="U12" s="15">
        <v>1.0999999999999999E-2</v>
      </c>
      <c r="V12" s="15">
        <v>1.4999999999999999E-2</v>
      </c>
      <c r="W12" s="13">
        <v>1.6E-2</v>
      </c>
      <c r="X12" s="13">
        <v>-3.0000000000000001E-3</v>
      </c>
      <c r="Y12" s="13">
        <v>4.0000000000000001E-3</v>
      </c>
      <c r="Z12" s="15">
        <v>3.6999999999999998E-2</v>
      </c>
      <c r="AA12" s="13">
        <v>0</v>
      </c>
      <c r="AC12" s="16">
        <v>0.17100000000000001</v>
      </c>
      <c r="AD12" s="13">
        <v>2.3E-2</v>
      </c>
      <c r="AE12" s="13">
        <v>8.3099999999999993E-2</v>
      </c>
    </row>
    <row r="13" spans="1:31" hidden="1" x14ac:dyDescent="0.2">
      <c r="A13" s="8" t="s">
        <v>69</v>
      </c>
      <c r="B13" s="7" t="s">
        <v>61</v>
      </c>
      <c r="C13" s="7">
        <v>123.15</v>
      </c>
      <c r="D13" s="9">
        <v>49965</v>
      </c>
      <c r="E13" s="7">
        <v>0.05</v>
      </c>
      <c r="G13" s="10">
        <v>0.33</v>
      </c>
      <c r="H13" s="10">
        <v>0.25380000000000003</v>
      </c>
      <c r="I13" s="10">
        <v>0.59750000000000003</v>
      </c>
      <c r="J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1" hidden="1" x14ac:dyDescent="0.2">
      <c r="A14" s="8" t="s">
        <v>70</v>
      </c>
      <c r="B14" s="7" t="s">
        <v>71</v>
      </c>
      <c r="C14" s="7">
        <v>109.73</v>
      </c>
      <c r="D14" s="9">
        <v>86928</v>
      </c>
      <c r="E14" s="7">
        <v>7.0000000000000007E-2</v>
      </c>
      <c r="G14" s="10">
        <v>0.1903</v>
      </c>
      <c r="H14" s="10">
        <v>0.37490000000000001</v>
      </c>
      <c r="I14" s="10">
        <v>0.68340000000000001</v>
      </c>
      <c r="J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1" x14ac:dyDescent="0.2">
      <c r="A15" s="8" t="s">
        <v>72</v>
      </c>
      <c r="B15" s="7" t="s">
        <v>63</v>
      </c>
      <c r="C15" s="7">
        <v>49.86</v>
      </c>
      <c r="D15" s="9">
        <v>1586452</v>
      </c>
      <c r="E15" s="7">
        <v>0.08</v>
      </c>
      <c r="G15" s="10">
        <v>0.2611</v>
      </c>
      <c r="H15" s="10">
        <v>0.24690000000000001</v>
      </c>
      <c r="I15" s="10">
        <v>0.4294</v>
      </c>
      <c r="J15" s="11"/>
      <c r="K15" s="12">
        <f t="shared" ref="K15:K18" si="8">C15*G15*SQRT(5/365)</f>
        <v>1.5236938545508769</v>
      </c>
      <c r="L15" s="12">
        <f t="shared" ref="L15:L18" si="9">K15*2</f>
        <v>3.0473877091017538</v>
      </c>
      <c r="M15" s="12">
        <f t="shared" ref="M15:M18" si="10">C15*G15*SQRT(30/365)</f>
        <v>3.7322724678641368</v>
      </c>
      <c r="N15" s="12">
        <f t="shared" ref="N15:N18" si="11">C15*G15*SQRT(45/365)</f>
        <v>4.5710815636526316</v>
      </c>
      <c r="P15" s="14">
        <v>-1.4E-2</v>
      </c>
      <c r="Q15" s="18">
        <v>-2E-3</v>
      </c>
      <c r="R15" s="13">
        <v>1.9E-2</v>
      </c>
      <c r="S15" s="13">
        <v>2.3E-2</v>
      </c>
      <c r="T15" s="18">
        <v>1.0999999999999999E-2</v>
      </c>
      <c r="U15" s="13">
        <v>-5.0000000000000001E-3</v>
      </c>
      <c r="V15" s="13">
        <v>0.04</v>
      </c>
      <c r="W15" s="13">
        <v>-1.2E-2</v>
      </c>
      <c r="X15" s="13">
        <v>0</v>
      </c>
      <c r="Y15" s="13">
        <v>1.2E-2</v>
      </c>
      <c r="Z15" s="15">
        <v>6.9000000000000006E-2</v>
      </c>
      <c r="AA15" s="13">
        <v>-2E-3</v>
      </c>
      <c r="AC15" s="16">
        <v>0.15509999999999999</v>
      </c>
      <c r="AD15" s="13">
        <v>1.7399999999999999E-2</v>
      </c>
      <c r="AE15" s="13">
        <v>8.2600000000000007E-2</v>
      </c>
    </row>
    <row r="16" spans="1:31" x14ac:dyDescent="0.2">
      <c r="A16" s="8" t="s">
        <v>22</v>
      </c>
      <c r="B16" s="7" t="s">
        <v>61</v>
      </c>
      <c r="C16" s="7">
        <v>142.57</v>
      </c>
      <c r="D16" s="9">
        <v>10410732</v>
      </c>
      <c r="E16" s="7">
        <v>0.11</v>
      </c>
      <c r="G16" s="10">
        <v>0.35489999999999999</v>
      </c>
      <c r="H16" s="10">
        <v>0.46899999999999997</v>
      </c>
      <c r="I16" s="10">
        <v>0.47560000000000002</v>
      </c>
      <c r="J16" s="11"/>
      <c r="K16" s="12">
        <f t="shared" si="8"/>
        <v>5.9220588506565033</v>
      </c>
      <c r="L16" s="12">
        <f t="shared" si="9"/>
        <v>11.844117701313007</v>
      </c>
      <c r="M16" s="12">
        <f t="shared" si="10"/>
        <v>14.506022410841441</v>
      </c>
      <c r="N16" s="12">
        <f t="shared" si="11"/>
        <v>17.766176551969512</v>
      </c>
      <c r="P16" s="13">
        <v>4.2000000000000003E-2</v>
      </c>
      <c r="Q16" s="13">
        <v>-3.0000000000000001E-3</v>
      </c>
      <c r="R16" s="15">
        <v>1.7999999999999999E-2</v>
      </c>
      <c r="S16" s="15">
        <v>4.5999999999999999E-2</v>
      </c>
      <c r="T16" s="18">
        <v>1.2E-2</v>
      </c>
      <c r="U16" s="15">
        <v>2.4E-2</v>
      </c>
      <c r="V16" s="15">
        <v>7.8E-2</v>
      </c>
      <c r="W16" s="18">
        <v>2.4E-2</v>
      </c>
      <c r="X16" s="14">
        <v>-4.0000000000000001E-3</v>
      </c>
      <c r="Y16" s="13">
        <v>2.7E-2</v>
      </c>
      <c r="Z16" s="15">
        <v>4.7E-2</v>
      </c>
      <c r="AA16" s="13">
        <v>-1.9E-2</v>
      </c>
      <c r="AC16" s="16">
        <v>0.16980000000000001</v>
      </c>
      <c r="AD16" s="13">
        <v>2.0299999999999999E-2</v>
      </c>
      <c r="AE16" s="13">
        <v>8.5400000000000004E-2</v>
      </c>
    </row>
    <row r="17" spans="1:31" x14ac:dyDescent="0.2">
      <c r="A17" s="8" t="s">
        <v>73</v>
      </c>
      <c r="B17" s="7" t="s">
        <v>63</v>
      </c>
      <c r="C17" s="7">
        <v>72.12</v>
      </c>
      <c r="D17" s="9">
        <v>659895</v>
      </c>
      <c r="E17" s="7">
        <v>0.11</v>
      </c>
      <c r="G17" s="10">
        <v>0.2301</v>
      </c>
      <c r="H17" s="10">
        <v>0.4924</v>
      </c>
      <c r="I17" s="10">
        <v>0.6905</v>
      </c>
      <c r="J17" s="11"/>
      <c r="K17" s="12">
        <f t="shared" si="8"/>
        <v>1.9422758339841137</v>
      </c>
      <c r="L17" s="12">
        <f t="shared" si="9"/>
        <v>3.8845516679682275</v>
      </c>
      <c r="M17" s="12">
        <f t="shared" si="10"/>
        <v>4.7575847329997298</v>
      </c>
      <c r="N17" s="12">
        <f t="shared" si="11"/>
        <v>5.8268275019523417</v>
      </c>
      <c r="P17" s="13">
        <v>1.4999999999999999E-2</v>
      </c>
      <c r="Q17" s="15">
        <v>3.5999999999999997E-2</v>
      </c>
      <c r="R17" s="18">
        <v>7.0000000000000001E-3</v>
      </c>
      <c r="S17" s="18">
        <v>4.0000000000000001E-3</v>
      </c>
      <c r="T17" s="18">
        <v>1.4E-2</v>
      </c>
      <c r="U17" s="18">
        <v>1.2E-2</v>
      </c>
      <c r="V17" s="18">
        <v>1.0999999999999999E-2</v>
      </c>
      <c r="W17" s="18">
        <v>-1.6E-2</v>
      </c>
      <c r="X17" s="18">
        <v>6.0000000000000001E-3</v>
      </c>
      <c r="Y17" s="18">
        <v>2.8000000000000001E-2</v>
      </c>
      <c r="Z17" s="18">
        <v>0.02</v>
      </c>
      <c r="AA17" s="15">
        <v>3.9E-2</v>
      </c>
      <c r="AC17" s="16">
        <v>3.3500000000000002E-2</v>
      </c>
      <c r="AD17" s="13">
        <v>1.6199999999999999E-2</v>
      </c>
      <c r="AE17" s="13">
        <v>6.6900000000000001E-2</v>
      </c>
    </row>
    <row r="18" spans="1:31" x14ac:dyDescent="0.2">
      <c r="A18" s="8" t="s">
        <v>28</v>
      </c>
      <c r="B18" s="7" t="s">
        <v>61</v>
      </c>
      <c r="C18" s="7">
        <v>118.19</v>
      </c>
      <c r="D18" s="9">
        <v>3037925</v>
      </c>
      <c r="E18" s="7">
        <v>0.12</v>
      </c>
      <c r="G18" s="10">
        <v>0.28810000000000002</v>
      </c>
      <c r="H18" s="10">
        <v>0.35909999999999997</v>
      </c>
      <c r="I18" s="10">
        <v>0.32836722367625998</v>
      </c>
      <c r="J18" s="11"/>
      <c r="K18" s="12">
        <f t="shared" si="8"/>
        <v>3.9853141472065841</v>
      </c>
      <c r="L18" s="12">
        <f t="shared" si="9"/>
        <v>7.9706282944131681</v>
      </c>
      <c r="M18" s="12">
        <f t="shared" si="10"/>
        <v>9.7619861253512177</v>
      </c>
      <c r="N18" s="12">
        <f t="shared" si="11"/>
        <v>11.955942441619754</v>
      </c>
      <c r="P18" s="15">
        <v>3.9E-2</v>
      </c>
      <c r="Q18" s="18">
        <v>8.0000000000000002E-3</v>
      </c>
      <c r="R18" s="18">
        <v>-1.4E-2</v>
      </c>
      <c r="S18" s="18">
        <v>1.2999999999999999E-2</v>
      </c>
      <c r="T18" s="15">
        <v>3.1E-2</v>
      </c>
      <c r="U18" s="18">
        <v>-1.0999999999999999E-2</v>
      </c>
      <c r="V18" s="15">
        <v>7.9000000000000001E-2</v>
      </c>
      <c r="W18" s="18">
        <v>1.0999999999999999E-2</v>
      </c>
      <c r="X18" s="18">
        <v>-1.2E-2</v>
      </c>
      <c r="Y18" s="15">
        <v>5.7000000000000002E-2</v>
      </c>
      <c r="Z18" s="18">
        <v>0.01</v>
      </c>
      <c r="AA18" s="13">
        <v>8.0000000000000002E-3</v>
      </c>
      <c r="AC18" s="16">
        <v>0.30919999999999997</v>
      </c>
      <c r="AD18" s="13">
        <v>1.9E-2</v>
      </c>
      <c r="AE18" s="13">
        <v>7.0499999999999993E-2</v>
      </c>
    </row>
    <row r="19" spans="1:31" hidden="1" x14ac:dyDescent="0.2">
      <c r="A19" s="8" t="s">
        <v>74</v>
      </c>
      <c r="B19" s="7" t="s">
        <v>65</v>
      </c>
      <c r="C19" s="7">
        <v>60.5</v>
      </c>
      <c r="D19" s="9">
        <v>752</v>
      </c>
      <c r="E19" s="7">
        <v>0.12</v>
      </c>
      <c r="G19" s="10">
        <v>0.60099999999999998</v>
      </c>
      <c r="H19" s="10">
        <v>0.30509999999999998</v>
      </c>
      <c r="I19" s="10">
        <v>0.151</v>
      </c>
      <c r="J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31" x14ac:dyDescent="0.2">
      <c r="A20" s="8" t="s">
        <v>75</v>
      </c>
      <c r="B20" s="7" t="s">
        <v>61</v>
      </c>
      <c r="C20" s="7">
        <v>108.12</v>
      </c>
      <c r="D20" s="9">
        <v>1222209</v>
      </c>
      <c r="E20" s="7">
        <v>0.15</v>
      </c>
      <c r="G20" s="10">
        <v>0.37730000000000002</v>
      </c>
      <c r="H20" s="10">
        <v>0.47049999999999997</v>
      </c>
      <c r="I20" s="10">
        <v>0.1837</v>
      </c>
      <c r="J20" s="11"/>
      <c r="K20" s="12">
        <f t="shared" ref="K20:K31" si="12">C20*G20*SQRT(5/365)</f>
        <v>4.7745386373872591</v>
      </c>
      <c r="L20" s="12">
        <f t="shared" ref="L20:L31" si="13">K20*2</f>
        <v>9.5490772747745183</v>
      </c>
      <c r="M20" s="12">
        <f t="shared" ref="M20:M31" si="14">C20*G20*SQRT(30/365)</f>
        <v>11.695183418802063</v>
      </c>
      <c r="N20" s="12">
        <f t="shared" ref="N20:N31" si="15">C20*G20*SQRT(45/365)</f>
        <v>14.323615912161777</v>
      </c>
      <c r="P20" s="18">
        <v>-1.9E-2</v>
      </c>
      <c r="Q20" s="18">
        <v>2.4E-2</v>
      </c>
      <c r="R20" s="18">
        <v>-2.1000000000000001E-2</v>
      </c>
      <c r="S20" s="15">
        <v>3.6999999999999998E-2</v>
      </c>
      <c r="T20" s="18">
        <v>-4.0000000000000001E-3</v>
      </c>
      <c r="U20" s="18">
        <v>-7.0000000000000001E-3</v>
      </c>
      <c r="V20" s="15">
        <v>4.1000000000000002E-2</v>
      </c>
      <c r="W20" s="18">
        <v>-1.4999999999999999E-2</v>
      </c>
      <c r="X20" s="18">
        <v>-1.4E-2</v>
      </c>
      <c r="Y20" s="18">
        <v>1.7000000000000001E-2</v>
      </c>
      <c r="Z20" s="15">
        <v>4.8000000000000001E-2</v>
      </c>
      <c r="AA20" s="13">
        <v>0.04</v>
      </c>
      <c r="AC20" s="16">
        <v>9.7100000000000006E-2</v>
      </c>
      <c r="AD20" s="13">
        <v>2.1299999999999999E-2</v>
      </c>
      <c r="AE20" s="13">
        <v>9.5500000000000002E-2</v>
      </c>
    </row>
    <row r="21" spans="1:31" x14ac:dyDescent="0.2">
      <c r="A21" s="8" t="s">
        <v>76</v>
      </c>
      <c r="B21" s="7" t="s">
        <v>71</v>
      </c>
      <c r="C21" s="7">
        <v>20.9</v>
      </c>
      <c r="D21" s="9">
        <v>1933825</v>
      </c>
      <c r="E21" s="7">
        <v>0.17</v>
      </c>
      <c r="G21" s="10">
        <v>0.71699999999999997</v>
      </c>
      <c r="H21" s="10">
        <v>0.27289999999999998</v>
      </c>
      <c r="I21" s="10">
        <v>0.26590000000000003</v>
      </c>
      <c r="J21" s="11"/>
      <c r="K21" s="12">
        <f t="shared" si="12"/>
        <v>1.7538967030781751</v>
      </c>
      <c r="L21" s="12">
        <f t="shared" si="13"/>
        <v>3.5077934061563503</v>
      </c>
      <c r="M21" s="12">
        <f t="shared" si="14"/>
        <v>4.2961519840912237</v>
      </c>
      <c r="N21" s="12">
        <f t="shared" si="15"/>
        <v>5.2616901092345261</v>
      </c>
      <c r="P21" s="18">
        <v>0.03</v>
      </c>
      <c r="Q21" s="18">
        <v>1.0999999999999999E-2</v>
      </c>
      <c r="R21" s="14">
        <v>-0.255</v>
      </c>
      <c r="S21" s="18">
        <v>-2E-3</v>
      </c>
      <c r="T21" s="18">
        <v>-4.8000000000000001E-2</v>
      </c>
      <c r="U21" s="15">
        <v>0.35099999999999998</v>
      </c>
      <c r="V21" s="18">
        <v>0.16400000000000001</v>
      </c>
      <c r="W21" s="18">
        <v>8.1000000000000003E-2</v>
      </c>
      <c r="X21" s="18">
        <v>-0.08</v>
      </c>
      <c r="Y21" s="18">
        <v>0.08</v>
      </c>
      <c r="Z21" s="15">
        <v>0.379</v>
      </c>
      <c r="AA21" s="14">
        <v>9.2999999999999999E-2</v>
      </c>
      <c r="AC21" s="16">
        <v>0.5927</v>
      </c>
      <c r="AD21" s="13">
        <v>5.8200000000000002E-2</v>
      </c>
      <c r="AE21" s="13">
        <v>0.33689999999999998</v>
      </c>
    </row>
    <row r="22" spans="1:31" x14ac:dyDescent="0.2">
      <c r="A22" s="8" t="s">
        <v>30</v>
      </c>
      <c r="B22" s="7" t="s">
        <v>61</v>
      </c>
      <c r="C22" s="7">
        <v>170.57</v>
      </c>
      <c r="D22" s="9">
        <v>2917484</v>
      </c>
      <c r="E22" s="7">
        <v>0.18</v>
      </c>
      <c r="G22" s="10">
        <v>0.42509999999999998</v>
      </c>
      <c r="H22" s="10">
        <v>0.33360000000000001</v>
      </c>
      <c r="I22" s="10">
        <v>7.0900000000000005E-2</v>
      </c>
      <c r="J22" s="11"/>
      <c r="K22" s="12">
        <f t="shared" si="12"/>
        <v>8.4865724736764179</v>
      </c>
      <c r="L22" s="12">
        <f t="shared" si="13"/>
        <v>16.973144947352836</v>
      </c>
      <c r="M22" s="12">
        <f t="shared" si="14"/>
        <v>20.78777222565645</v>
      </c>
      <c r="N22" s="12">
        <f t="shared" si="15"/>
        <v>25.459717421029261</v>
      </c>
      <c r="P22" s="18">
        <v>6.8000000000000005E-2</v>
      </c>
      <c r="Q22" s="14">
        <v>-4.4999999999999998E-2</v>
      </c>
      <c r="R22" s="18">
        <v>-3.0000000000000001E-3</v>
      </c>
      <c r="S22" s="15">
        <v>5.8999999999999997E-2</v>
      </c>
      <c r="T22" s="15">
        <v>7.0000000000000001E-3</v>
      </c>
      <c r="U22" s="15">
        <v>1.2999999999999999E-2</v>
      </c>
      <c r="V22" s="15">
        <v>8.7999999999999995E-2</v>
      </c>
      <c r="W22" s="15">
        <v>3.7999999999999999E-2</v>
      </c>
      <c r="X22" s="18">
        <v>-3.0000000000000001E-3</v>
      </c>
      <c r="Y22" s="18">
        <v>1.2999999999999999E-2</v>
      </c>
      <c r="Z22" s="18">
        <v>-8.9999999999999993E-3</v>
      </c>
      <c r="AA22" s="13">
        <v>1.2E-2</v>
      </c>
      <c r="AC22" s="16">
        <v>0.24629999999999999</v>
      </c>
      <c r="AD22" s="13">
        <v>2.2599999999999999E-2</v>
      </c>
      <c r="AE22" s="13">
        <v>9.1200000000000003E-2</v>
      </c>
    </row>
    <row r="23" spans="1:31" x14ac:dyDescent="0.2">
      <c r="A23" s="8" t="s">
        <v>77</v>
      </c>
      <c r="B23" s="7" t="s">
        <v>71</v>
      </c>
      <c r="C23" s="7">
        <v>89.88</v>
      </c>
      <c r="D23" s="9">
        <v>415290</v>
      </c>
      <c r="E23" s="7">
        <v>0.2</v>
      </c>
      <c r="G23" s="10">
        <v>0.42430000000000001</v>
      </c>
      <c r="H23" s="10">
        <v>0.51880000000000004</v>
      </c>
      <c r="I23" s="10">
        <v>0.52929999999999999</v>
      </c>
      <c r="J23" s="11"/>
      <c r="K23" s="12">
        <f t="shared" si="12"/>
        <v>4.4634910209279992</v>
      </c>
      <c r="L23" s="12">
        <f t="shared" si="13"/>
        <v>8.9269820418559984</v>
      </c>
      <c r="M23" s="12">
        <f t="shared" si="14"/>
        <v>10.933275472767949</v>
      </c>
      <c r="N23" s="12">
        <f t="shared" si="15"/>
        <v>13.390473062783999</v>
      </c>
      <c r="P23" s="18">
        <v>-6.0000000000000001E-3</v>
      </c>
      <c r="Q23" s="18">
        <v>8.9999999999999993E-3</v>
      </c>
      <c r="R23" s="15">
        <v>8.0000000000000002E-3</v>
      </c>
      <c r="S23" s="18">
        <v>6.4000000000000001E-2</v>
      </c>
      <c r="T23" s="18">
        <v>1.9E-2</v>
      </c>
      <c r="U23" s="18">
        <v>-4.0000000000000001E-3</v>
      </c>
      <c r="V23" s="18">
        <v>-2.1000000000000001E-2</v>
      </c>
      <c r="W23" s="18">
        <v>-1.9E-2</v>
      </c>
      <c r="X23" s="18">
        <v>4.4999999999999998E-2</v>
      </c>
      <c r="Y23" s="18">
        <v>5.0000000000000001E-3</v>
      </c>
      <c r="Z23" s="18">
        <v>4.2999999999999997E-2</v>
      </c>
      <c r="AA23" s="13">
        <v>7.0000000000000001E-3</v>
      </c>
      <c r="AC23" s="16">
        <v>9.2999999999999992E-3</v>
      </c>
      <c r="AD23" s="13">
        <v>3.0599999999999999E-2</v>
      </c>
      <c r="AE23" s="13">
        <v>0.1401</v>
      </c>
    </row>
    <row r="24" spans="1:31" x14ac:dyDescent="0.2">
      <c r="A24" s="8" t="s">
        <v>78</v>
      </c>
      <c r="B24" s="7" t="s">
        <v>71</v>
      </c>
      <c r="C24" s="7">
        <v>87.19</v>
      </c>
      <c r="D24" s="9">
        <v>1449055</v>
      </c>
      <c r="E24" s="7">
        <v>0.25</v>
      </c>
      <c r="G24" s="10">
        <v>0.36890000000000001</v>
      </c>
      <c r="H24" s="10">
        <v>0.58779999999999999</v>
      </c>
      <c r="I24" s="10">
        <v>0.65620000000000001</v>
      </c>
      <c r="J24" s="11"/>
      <c r="K24" s="12">
        <f t="shared" si="12"/>
        <v>3.764557221504897</v>
      </c>
      <c r="L24" s="12">
        <f t="shared" si="13"/>
        <v>7.529114443009794</v>
      </c>
      <c r="M24" s="12">
        <f t="shared" si="14"/>
        <v>9.2212443001965863</v>
      </c>
      <c r="N24" s="12">
        <f t="shared" si="15"/>
        <v>11.293671664514692</v>
      </c>
      <c r="P24" s="13">
        <v>1.6E-2</v>
      </c>
      <c r="Q24" s="15">
        <v>1.7999999999999999E-2</v>
      </c>
      <c r="R24" s="15">
        <v>-1.4E-2</v>
      </c>
      <c r="S24" s="15">
        <v>4.2999999999999997E-2</v>
      </c>
      <c r="T24" s="13">
        <v>1.2E-2</v>
      </c>
      <c r="U24" s="13">
        <v>8.9999999999999993E-3</v>
      </c>
      <c r="V24" s="14">
        <v>-1.4999999999999999E-2</v>
      </c>
      <c r="W24" s="14">
        <v>-3.6999999999999998E-2</v>
      </c>
      <c r="X24" s="13">
        <v>3.0000000000000001E-3</v>
      </c>
      <c r="Y24" s="13">
        <v>0.01</v>
      </c>
      <c r="Z24" s="13">
        <v>2.4E-2</v>
      </c>
      <c r="AA24" s="15">
        <v>8.9999999999999993E-3</v>
      </c>
      <c r="AC24" s="16">
        <v>-4.07E-2</v>
      </c>
      <c r="AD24" s="13">
        <v>2.2599999999999999E-2</v>
      </c>
      <c r="AE24" s="13">
        <v>0.1019</v>
      </c>
    </row>
    <row r="25" spans="1:31" x14ac:dyDescent="0.2">
      <c r="A25" s="8" t="s">
        <v>79</v>
      </c>
      <c r="B25" s="7" t="s">
        <v>71</v>
      </c>
      <c r="C25" s="7">
        <v>151.13999999999999</v>
      </c>
      <c r="D25" s="9">
        <v>561712</v>
      </c>
      <c r="E25" s="7">
        <v>0.25</v>
      </c>
      <c r="G25" s="10">
        <v>0.33429999999999999</v>
      </c>
      <c r="H25" s="10">
        <v>0.45989999999999998</v>
      </c>
      <c r="I25" s="10">
        <v>0.65080000000000005</v>
      </c>
      <c r="J25" s="11"/>
      <c r="K25" s="12">
        <f t="shared" si="12"/>
        <v>5.9136329414287054</v>
      </c>
      <c r="L25" s="12">
        <f t="shared" si="13"/>
        <v>11.827265882857411</v>
      </c>
      <c r="M25" s="12">
        <f t="shared" si="14"/>
        <v>14.48538323261433</v>
      </c>
      <c r="N25" s="12">
        <f t="shared" si="15"/>
        <v>17.74089882428612</v>
      </c>
      <c r="P25" s="13">
        <v>-1.4999999999999999E-2</v>
      </c>
      <c r="Q25" s="15">
        <v>2.5000000000000001E-2</v>
      </c>
      <c r="R25" s="15">
        <v>1.2999999999999999E-2</v>
      </c>
      <c r="S25" s="13">
        <v>4.9000000000000002E-2</v>
      </c>
      <c r="T25" s="13">
        <v>3.0000000000000001E-3</v>
      </c>
      <c r="U25" s="13">
        <v>-7.0000000000000001E-3</v>
      </c>
      <c r="V25" s="14">
        <v>3.0000000000000001E-3</v>
      </c>
      <c r="W25" s="14">
        <v>-2.8000000000000001E-2</v>
      </c>
      <c r="X25" s="13">
        <v>-4.0000000000000001E-3</v>
      </c>
      <c r="Y25" s="13">
        <v>1.4999999999999999E-2</v>
      </c>
      <c r="Z25" s="15">
        <v>4.9000000000000002E-2</v>
      </c>
      <c r="AA25" s="13">
        <v>1.0999999999999999E-2</v>
      </c>
      <c r="AC25" s="16">
        <v>3.5900000000000001E-2</v>
      </c>
      <c r="AD25" s="13">
        <v>2.4400000000000002E-2</v>
      </c>
      <c r="AE25" s="13">
        <v>9.6199999999999994E-2</v>
      </c>
    </row>
    <row r="26" spans="1:31" x14ac:dyDescent="0.2">
      <c r="A26" s="8" t="s">
        <v>80</v>
      </c>
      <c r="B26" s="7" t="s">
        <v>65</v>
      </c>
      <c r="C26" s="7">
        <v>213.47</v>
      </c>
      <c r="D26" s="9">
        <v>378011</v>
      </c>
      <c r="E26" s="7">
        <v>0.27</v>
      </c>
      <c r="G26" s="10">
        <v>0.26669999999999999</v>
      </c>
      <c r="H26" s="10">
        <v>0.35289999999999999</v>
      </c>
      <c r="I26" s="10">
        <v>0.48609999999999998</v>
      </c>
      <c r="J26" s="11"/>
      <c r="K26" s="12">
        <f t="shared" si="12"/>
        <v>6.6634391436451956</v>
      </c>
      <c r="L26" s="12">
        <f t="shared" si="13"/>
        <v>13.326878287290391</v>
      </c>
      <c r="M26" s="12">
        <f t="shared" si="14"/>
        <v>16.322025834018831</v>
      </c>
      <c r="N26" s="12">
        <f t="shared" si="15"/>
        <v>19.99031743093559</v>
      </c>
      <c r="P26" s="13">
        <v>0.01</v>
      </c>
      <c r="Q26" s="13">
        <v>2.3E-2</v>
      </c>
      <c r="R26" s="13">
        <v>-1E-3</v>
      </c>
      <c r="S26" s="15">
        <v>2.5999999999999999E-2</v>
      </c>
      <c r="T26" s="15">
        <v>3.1E-2</v>
      </c>
      <c r="U26" s="13">
        <v>-6.0000000000000001E-3</v>
      </c>
      <c r="V26" s="15">
        <v>3.7999999999999999E-2</v>
      </c>
      <c r="W26" s="15">
        <v>1.7999999999999999E-2</v>
      </c>
      <c r="X26" s="13">
        <v>0</v>
      </c>
      <c r="Y26" s="13">
        <v>1.4999999999999999E-2</v>
      </c>
      <c r="Z26" s="15">
        <v>2.5999999999999999E-2</v>
      </c>
      <c r="AA26" s="15">
        <v>2.5000000000000001E-2</v>
      </c>
      <c r="AC26" s="16">
        <v>0.12670000000000001</v>
      </c>
      <c r="AD26" s="13">
        <v>1.9300000000000001E-2</v>
      </c>
      <c r="AE26" s="13">
        <v>7.2300000000000003E-2</v>
      </c>
    </row>
    <row r="27" spans="1:31" x14ac:dyDescent="0.2">
      <c r="A27" s="8" t="s">
        <v>81</v>
      </c>
      <c r="B27" s="7" t="s">
        <v>71</v>
      </c>
      <c r="C27" s="7">
        <v>25.72</v>
      </c>
      <c r="D27" s="9">
        <v>266837</v>
      </c>
      <c r="E27" s="7">
        <v>0.27</v>
      </c>
      <c r="G27" s="10">
        <v>0.23469999999999999</v>
      </c>
      <c r="H27" s="10">
        <v>0.21110000000000001</v>
      </c>
      <c r="I27" s="10">
        <v>0.64390000000000003</v>
      </c>
      <c r="J27" s="11"/>
      <c r="K27" s="12">
        <f t="shared" si="12"/>
        <v>0.70651701239108688</v>
      </c>
      <c r="L27" s="12">
        <f t="shared" si="13"/>
        <v>1.4130340247821738</v>
      </c>
      <c r="M27" s="12">
        <f t="shared" si="14"/>
        <v>1.7306061749537831</v>
      </c>
      <c r="N27" s="12">
        <f t="shared" si="15"/>
        <v>2.1195510371732609</v>
      </c>
      <c r="P27" s="15">
        <v>4.2000000000000003E-2</v>
      </c>
      <c r="Q27" s="14">
        <v>-1.4E-2</v>
      </c>
      <c r="R27" s="13">
        <v>-1.6E-2</v>
      </c>
      <c r="S27" s="15">
        <v>7.0000000000000007E-2</v>
      </c>
      <c r="T27" s="13">
        <v>1.9E-2</v>
      </c>
      <c r="U27" s="13">
        <v>-7.0000000000000001E-3</v>
      </c>
      <c r="V27" s="13">
        <v>1.2E-2</v>
      </c>
      <c r="W27" s="14">
        <v>-0.02</v>
      </c>
      <c r="X27" s="13">
        <v>-1.9E-2</v>
      </c>
      <c r="Y27" s="13">
        <v>0</v>
      </c>
      <c r="Z27" s="13">
        <v>7.0000000000000001E-3</v>
      </c>
      <c r="AA27" s="15">
        <v>2.1000000000000001E-2</v>
      </c>
      <c r="AC27" s="16">
        <v>-5.8999999999999999E-3</v>
      </c>
      <c r="AD27" s="13">
        <v>2.1499999999999998E-2</v>
      </c>
      <c r="AE27" s="13">
        <v>9.7000000000000003E-2</v>
      </c>
    </row>
    <row r="28" spans="1:31" x14ac:dyDescent="0.2">
      <c r="A28" s="8" t="s">
        <v>82</v>
      </c>
      <c r="B28" s="7" t="s">
        <v>83</v>
      </c>
      <c r="C28" s="7">
        <v>92.78</v>
      </c>
      <c r="D28" s="9">
        <v>199004</v>
      </c>
      <c r="E28" s="7">
        <v>0.28999999999999998</v>
      </c>
      <c r="G28" s="10">
        <v>0.25340000000000001</v>
      </c>
      <c r="H28" s="10">
        <v>0.3679</v>
      </c>
      <c r="I28" s="10">
        <v>0.50990000000000002</v>
      </c>
      <c r="J28" s="11"/>
      <c r="K28" s="12">
        <f t="shared" si="12"/>
        <v>2.7516902731795621</v>
      </c>
      <c r="L28" s="12">
        <f t="shared" si="13"/>
        <v>5.5033805463591241</v>
      </c>
      <c r="M28" s="12">
        <f t="shared" si="14"/>
        <v>6.7402370994695788</v>
      </c>
      <c r="N28" s="12">
        <f t="shared" si="15"/>
        <v>8.2550708195386875</v>
      </c>
      <c r="P28" s="15">
        <v>1.6E-2</v>
      </c>
      <c r="Q28" s="15">
        <v>4.3999999999999997E-2</v>
      </c>
      <c r="R28" s="13">
        <v>-2.5999999999999999E-2</v>
      </c>
      <c r="S28" s="13">
        <v>3.3000000000000002E-2</v>
      </c>
      <c r="T28" s="15">
        <v>8.0000000000000002E-3</v>
      </c>
      <c r="U28" s="13">
        <v>-8.9999999999999993E-3</v>
      </c>
      <c r="V28" s="13">
        <v>-1E-3</v>
      </c>
      <c r="W28" s="14">
        <v>-7.0000000000000001E-3</v>
      </c>
      <c r="X28" s="13">
        <v>2E-3</v>
      </c>
      <c r="Y28" s="13">
        <v>7.0000000000000001E-3</v>
      </c>
      <c r="Z28" s="13">
        <v>4.5999999999999999E-2</v>
      </c>
      <c r="AA28" s="15">
        <v>8.9999999999999993E-3</v>
      </c>
      <c r="AC28" s="16">
        <v>1.8200000000000001E-2</v>
      </c>
      <c r="AD28" s="13">
        <v>2.3400000000000001E-2</v>
      </c>
      <c r="AE28" s="13">
        <v>9.6199999999999994E-2</v>
      </c>
    </row>
    <row r="29" spans="1:31" x14ac:dyDescent="0.2">
      <c r="A29" s="8" t="s">
        <v>84</v>
      </c>
      <c r="B29" s="7" t="s">
        <v>61</v>
      </c>
      <c r="C29" s="7">
        <v>160.05000000000001</v>
      </c>
      <c r="D29" s="9">
        <v>188882</v>
      </c>
      <c r="E29" s="7">
        <v>0.3</v>
      </c>
      <c r="G29" s="10">
        <v>0.61980000000000002</v>
      </c>
      <c r="H29" s="10">
        <v>0.40479999999999999</v>
      </c>
      <c r="I29" s="10">
        <v>0.13800000000000001</v>
      </c>
      <c r="J29" s="11"/>
      <c r="K29" s="12">
        <f t="shared" si="12"/>
        <v>11.610363590297483</v>
      </c>
      <c r="L29" s="12">
        <f t="shared" si="13"/>
        <v>23.220727180594967</v>
      </c>
      <c r="M29" s="12">
        <f t="shared" si="14"/>
        <v>28.439466524416961</v>
      </c>
      <c r="N29" s="12">
        <f t="shared" si="15"/>
        <v>34.831090770892459</v>
      </c>
      <c r="P29" s="13">
        <v>0.06</v>
      </c>
      <c r="Q29" s="13">
        <v>-2.1999999999999999E-2</v>
      </c>
      <c r="R29" s="15">
        <v>0.24</v>
      </c>
      <c r="S29" s="13">
        <v>1.2999999999999999E-2</v>
      </c>
      <c r="T29" s="13">
        <v>2.7E-2</v>
      </c>
      <c r="U29" s="15">
        <v>0.13700000000000001</v>
      </c>
      <c r="V29" s="15">
        <v>0.08</v>
      </c>
      <c r="W29" s="15">
        <v>7.2999999999999995E-2</v>
      </c>
      <c r="X29" s="14">
        <v>-0.109</v>
      </c>
      <c r="Y29" s="14">
        <v>0</v>
      </c>
      <c r="Z29" s="15">
        <v>0.126</v>
      </c>
      <c r="AA29" s="14">
        <v>2.5000000000000001E-2</v>
      </c>
      <c r="AC29" s="16">
        <v>0.88739999999999997</v>
      </c>
      <c r="AD29" s="13">
        <v>3.6600000000000001E-2</v>
      </c>
      <c r="AE29" s="13">
        <v>0.15509999999999999</v>
      </c>
    </row>
    <row r="30" spans="1:31" x14ac:dyDescent="0.2">
      <c r="A30" s="8" t="s">
        <v>85</v>
      </c>
      <c r="B30" s="7" t="s">
        <v>63</v>
      </c>
      <c r="C30" s="7">
        <v>171.79</v>
      </c>
      <c r="D30" s="9">
        <v>371246</v>
      </c>
      <c r="E30" s="7">
        <v>0.31</v>
      </c>
      <c r="G30" s="10">
        <v>0.1847</v>
      </c>
      <c r="H30" s="10">
        <v>0.43830000000000002</v>
      </c>
      <c r="I30" s="10">
        <v>0.51880000000000004</v>
      </c>
      <c r="J30" s="11"/>
      <c r="K30" s="12">
        <f t="shared" si="12"/>
        <v>3.7136703056092575</v>
      </c>
      <c r="L30" s="12">
        <f t="shared" si="13"/>
        <v>7.427340611218515</v>
      </c>
      <c r="M30" s="12">
        <f t="shared" si="14"/>
        <v>9.096597321668348</v>
      </c>
      <c r="N30" s="12">
        <f t="shared" si="15"/>
        <v>11.141010916827774</v>
      </c>
      <c r="P30" s="13">
        <v>6.0000000000000001E-3</v>
      </c>
      <c r="Q30" s="13">
        <v>5.0000000000000001E-3</v>
      </c>
      <c r="R30" s="15">
        <v>2.7E-2</v>
      </c>
      <c r="S30" s="13">
        <v>2.4E-2</v>
      </c>
      <c r="T30" s="13">
        <v>1E-3</v>
      </c>
      <c r="U30" s="13">
        <v>1.2E-2</v>
      </c>
      <c r="V30" s="15">
        <v>0.02</v>
      </c>
      <c r="W30" s="13">
        <v>-5.0000000000000001E-3</v>
      </c>
      <c r="X30" s="13">
        <v>-7.0000000000000001E-3</v>
      </c>
      <c r="Y30" s="15">
        <v>0.02</v>
      </c>
      <c r="Z30" s="15">
        <v>1.7000000000000001E-2</v>
      </c>
      <c r="AA30" s="13">
        <v>1.2E-2</v>
      </c>
      <c r="AC30" s="16">
        <v>9.6600000000000005E-2</v>
      </c>
      <c r="AD30" s="13">
        <v>1.4E-2</v>
      </c>
      <c r="AE30" s="13">
        <v>5.5399999999999998E-2</v>
      </c>
    </row>
    <row r="31" spans="1:31" x14ac:dyDescent="0.2">
      <c r="A31" s="8" t="s">
        <v>86</v>
      </c>
      <c r="B31" s="7" t="s">
        <v>71</v>
      </c>
      <c r="C31" s="7">
        <v>87.98</v>
      </c>
      <c r="D31" s="9">
        <v>376404</v>
      </c>
      <c r="E31" s="7">
        <v>0.35</v>
      </c>
      <c r="G31" s="10">
        <v>0.26640000000000003</v>
      </c>
      <c r="H31" s="10">
        <v>0.46529999999999999</v>
      </c>
      <c r="I31" s="10">
        <v>0.78310000000000002</v>
      </c>
      <c r="J31" s="11"/>
      <c r="K31" s="12">
        <f t="shared" si="12"/>
        <v>2.743195426716067</v>
      </c>
      <c r="L31" s="12">
        <f t="shared" si="13"/>
        <v>5.486390853432134</v>
      </c>
      <c r="M31" s="12">
        <f t="shared" si="14"/>
        <v>6.7194290601907296</v>
      </c>
      <c r="N31" s="12">
        <f t="shared" si="15"/>
        <v>8.2295862801482027</v>
      </c>
      <c r="P31" s="15">
        <v>2.9000000000000001E-2</v>
      </c>
      <c r="Q31" s="13">
        <v>-6.0000000000000001E-3</v>
      </c>
      <c r="R31" s="15">
        <v>3.3000000000000002E-2</v>
      </c>
      <c r="S31" s="13">
        <v>-6.0000000000000001E-3</v>
      </c>
      <c r="T31" s="15">
        <v>1.9E-2</v>
      </c>
      <c r="U31" s="15">
        <v>1.9E-2</v>
      </c>
      <c r="V31" s="15">
        <v>4.2000000000000003E-2</v>
      </c>
      <c r="W31" s="13">
        <v>1.2999999999999999E-2</v>
      </c>
      <c r="X31" s="14">
        <v>-1.0999999999999999E-2</v>
      </c>
      <c r="Y31" s="15">
        <v>5.2999999999999999E-2</v>
      </c>
      <c r="Z31" s="13">
        <v>4.0000000000000001E-3</v>
      </c>
      <c r="AA31" s="15">
        <v>2.5000000000000001E-2</v>
      </c>
      <c r="AC31" s="16">
        <v>0.3075</v>
      </c>
      <c r="AD31" s="13">
        <v>1.7500000000000002E-2</v>
      </c>
      <c r="AE31" s="13">
        <v>5.3900000000000003E-2</v>
      </c>
    </row>
    <row r="32" spans="1:31" hidden="1" x14ac:dyDescent="0.2">
      <c r="A32" s="8" t="s">
        <v>87</v>
      </c>
      <c r="B32" s="7" t="s">
        <v>83</v>
      </c>
      <c r="C32" s="7">
        <v>174.31</v>
      </c>
      <c r="D32" s="9">
        <v>29926</v>
      </c>
      <c r="E32" s="7">
        <v>0.47</v>
      </c>
      <c r="G32" s="10">
        <v>0.26390000000000002</v>
      </c>
      <c r="H32" s="10">
        <v>0.4037</v>
      </c>
      <c r="I32" s="10">
        <v>0.21160000000000001</v>
      </c>
      <c r="J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31" x14ac:dyDescent="0.2">
      <c r="A33" s="8" t="s">
        <v>26</v>
      </c>
      <c r="B33" s="7" t="s">
        <v>61</v>
      </c>
      <c r="C33" s="7">
        <v>925.9</v>
      </c>
      <c r="D33" s="9">
        <v>3687370</v>
      </c>
      <c r="E33" s="7">
        <v>0.52</v>
      </c>
      <c r="G33" s="10">
        <v>0.56569999999999998</v>
      </c>
      <c r="H33" s="10">
        <v>0.43409999999999999</v>
      </c>
      <c r="I33" s="10">
        <v>0.49009999999999998</v>
      </c>
      <c r="J33" s="11"/>
      <c r="K33" s="12">
        <f>C33*G33*SQRT(5/365)</f>
        <v>61.304002855459188</v>
      </c>
      <c r="L33" s="12">
        <f>K33*2</f>
        <v>122.60800571091838</v>
      </c>
      <c r="M33" s="12">
        <f>C33*G33*SQRT(30/365)</f>
        <v>150.16352618599794</v>
      </c>
      <c r="N33" s="12">
        <f>C33*G33*SQRT(45/365)</f>
        <v>183.91200856637758</v>
      </c>
      <c r="P33" s="13">
        <v>8.3000000000000004E-2</v>
      </c>
      <c r="Q33" s="13">
        <v>8.9999999999999993E-3</v>
      </c>
      <c r="R33" s="13">
        <v>-1.6E-2</v>
      </c>
      <c r="S33" s="15">
        <v>0.112</v>
      </c>
      <c r="T33" s="13">
        <v>0.05</v>
      </c>
      <c r="U33" s="15">
        <v>0.10100000000000001</v>
      </c>
      <c r="V33" s="13">
        <v>7.8E-2</v>
      </c>
      <c r="W33" s="13">
        <v>0.113</v>
      </c>
      <c r="X33" s="13">
        <v>-0.02</v>
      </c>
      <c r="Y33" s="13">
        <v>5.8000000000000003E-2</v>
      </c>
      <c r="Z33" s="13">
        <v>4.2999999999999997E-2</v>
      </c>
      <c r="AA33" s="13">
        <v>7.2999999999999995E-2</v>
      </c>
      <c r="AC33" s="16">
        <v>1.5122</v>
      </c>
      <c r="AD33" s="13">
        <v>4.24E-2</v>
      </c>
      <c r="AE33" s="13">
        <v>0.22489999999999999</v>
      </c>
    </row>
    <row r="34" spans="1:31" hidden="1" x14ac:dyDescent="0.2">
      <c r="A34" s="8" t="s">
        <v>88</v>
      </c>
      <c r="B34" s="7" t="s">
        <v>61</v>
      </c>
      <c r="C34" s="7">
        <v>242.46</v>
      </c>
      <c r="D34" s="9">
        <v>99674</v>
      </c>
      <c r="E34" s="7">
        <v>0.89</v>
      </c>
      <c r="G34" s="10">
        <v>0.32969999999999999</v>
      </c>
      <c r="H34" s="10">
        <v>0.35049999999999998</v>
      </c>
      <c r="I34" s="10">
        <v>0.30420000000000003</v>
      </c>
      <c r="J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31" hidden="1" x14ac:dyDescent="0.2">
      <c r="A35" s="8" t="s">
        <v>89</v>
      </c>
      <c r="B35" s="7" t="s">
        <v>61</v>
      </c>
      <c r="C35" s="7">
        <v>15.05</v>
      </c>
      <c r="D35" s="9">
        <v>16344</v>
      </c>
      <c r="E35" s="7">
        <v>0.9</v>
      </c>
      <c r="G35" s="10">
        <v>0.54849999999999999</v>
      </c>
      <c r="H35" s="10">
        <v>0.60589999999999999</v>
      </c>
      <c r="I35" s="10">
        <v>0.20760000000000001</v>
      </c>
      <c r="J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>
        <v>1.5122</v>
      </c>
    </row>
    <row r="36" spans="1:31" hidden="1" x14ac:dyDescent="0.2">
      <c r="A36" s="8" t="s">
        <v>90</v>
      </c>
      <c r="B36" s="7" t="s">
        <v>61</v>
      </c>
      <c r="C36" s="7">
        <v>552.79999999999995</v>
      </c>
      <c r="D36" s="17">
        <v>143659</v>
      </c>
      <c r="E36" s="7">
        <v>1.2</v>
      </c>
      <c r="G36" s="10">
        <v>0.33629999999999999</v>
      </c>
      <c r="H36" s="10">
        <v>0.496</v>
      </c>
      <c r="I36" s="10">
        <v>0.41899999999999998</v>
      </c>
      <c r="J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31" hidden="1" x14ac:dyDescent="0.2">
      <c r="A37" s="8" t="s">
        <v>91</v>
      </c>
      <c r="B37" s="7" t="s">
        <v>63</v>
      </c>
      <c r="C37" s="7">
        <v>533.75</v>
      </c>
      <c r="D37" s="9">
        <v>159279</v>
      </c>
      <c r="E37" s="7">
        <v>1.58</v>
      </c>
      <c r="G37" s="10">
        <v>0.2366</v>
      </c>
      <c r="H37" s="10">
        <v>0.40329999999999999</v>
      </c>
      <c r="I37" s="10">
        <v>0.8851</v>
      </c>
      <c r="J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31" hidden="1" x14ac:dyDescent="0.2">
      <c r="A38" s="8" t="s">
        <v>92</v>
      </c>
      <c r="B38" s="7" t="s">
        <v>65</v>
      </c>
      <c r="C38" s="7">
        <v>292.91000000000003</v>
      </c>
      <c r="D38" s="9">
        <v>86928</v>
      </c>
      <c r="E38" s="7">
        <v>1.75</v>
      </c>
      <c r="G38" s="10">
        <v>0.21690000000000001</v>
      </c>
      <c r="H38" s="10">
        <v>0.50480000000000003</v>
      </c>
      <c r="I38" s="10">
        <v>0.2969</v>
      </c>
      <c r="J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31" hidden="1" x14ac:dyDescent="0.2">
      <c r="A39" s="8" t="s">
        <v>93</v>
      </c>
      <c r="B39" s="7" t="s">
        <v>71</v>
      </c>
      <c r="C39" s="7">
        <v>295.82</v>
      </c>
      <c r="D39" s="9">
        <v>169649</v>
      </c>
      <c r="E39" s="7">
        <v>1.85</v>
      </c>
      <c r="G39" s="10">
        <v>0.66249999999999998</v>
      </c>
      <c r="H39" s="10">
        <v>0.34300000000000003</v>
      </c>
      <c r="I39" s="10">
        <v>0.98019999999999996</v>
      </c>
      <c r="J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31" hidden="1" x14ac:dyDescent="0.2">
      <c r="A40" s="8" t="s">
        <v>94</v>
      </c>
      <c r="B40" s="7" t="s">
        <v>65</v>
      </c>
      <c r="C40" s="7">
        <v>102.68</v>
      </c>
      <c r="D40" s="9">
        <v>35952</v>
      </c>
      <c r="E40" s="7">
        <v>2</v>
      </c>
      <c r="G40" s="10">
        <v>0.84650000000000003</v>
      </c>
      <c r="H40" s="10">
        <v>0.1825</v>
      </c>
      <c r="I40" s="10">
        <v>0.27579999999999999</v>
      </c>
      <c r="J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31" hidden="1" x14ac:dyDescent="0.2">
      <c r="A41" s="8" t="s">
        <v>95</v>
      </c>
      <c r="B41" s="7" t="s">
        <v>61</v>
      </c>
      <c r="C41" s="7">
        <v>466.3</v>
      </c>
      <c r="D41" s="9">
        <v>64602</v>
      </c>
      <c r="E41" s="7">
        <v>6.79</v>
      </c>
      <c r="G41" s="10">
        <v>0.41060000000000002</v>
      </c>
      <c r="H41" s="10">
        <v>0.52270000000000005</v>
      </c>
      <c r="I41" s="10">
        <v>0.33600000000000002</v>
      </c>
      <c r="J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31" hidden="1" x14ac:dyDescent="0.2">
      <c r="A42" s="8" t="s">
        <v>96</v>
      </c>
      <c r="B42" s="7" t="s">
        <v>61</v>
      </c>
      <c r="C42" s="7">
        <v>70.3</v>
      </c>
      <c r="D42" s="9">
        <v>7626</v>
      </c>
      <c r="E42" s="7">
        <v>7.3</v>
      </c>
      <c r="G42" s="10">
        <v>0.37890000000000001</v>
      </c>
      <c r="H42" s="10">
        <v>0.57050000000000001</v>
      </c>
      <c r="I42" s="10">
        <v>0.36330000000000001</v>
      </c>
      <c r="J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31" hidden="1" x14ac:dyDescent="0.2">
      <c r="A43" s="8" t="s">
        <v>97</v>
      </c>
      <c r="B43" s="7" t="s">
        <v>63</v>
      </c>
      <c r="C43" s="7">
        <v>109.72</v>
      </c>
      <c r="D43" s="9">
        <v>194109</v>
      </c>
      <c r="E43" s="7">
        <v>7.5</v>
      </c>
      <c r="G43" s="10">
        <v>0.23019999999999999</v>
      </c>
      <c r="H43" s="10">
        <v>0.36930000000000002</v>
      </c>
      <c r="I43" s="10">
        <v>0.20499999999999999</v>
      </c>
      <c r="J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31" hidden="1" x14ac:dyDescent="0.2">
      <c r="A44" s="8" t="s">
        <v>98</v>
      </c>
      <c r="B44" s="7" t="s">
        <v>83</v>
      </c>
      <c r="C44" s="7">
        <v>141.54</v>
      </c>
      <c r="D44" s="9">
        <v>3908</v>
      </c>
      <c r="E44" s="7">
        <v>7.9</v>
      </c>
      <c r="G44" s="10">
        <v>0.22919999999999999</v>
      </c>
      <c r="H44" s="10">
        <v>0.40289999999999998</v>
      </c>
      <c r="I44" s="10">
        <v>0.86299999999999999</v>
      </c>
      <c r="J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31" hidden="1" x14ac:dyDescent="0.2">
      <c r="A45" s="8" t="s">
        <v>99</v>
      </c>
      <c r="B45" s="7" t="s">
        <v>61</v>
      </c>
      <c r="C45" s="7">
        <v>168.02</v>
      </c>
      <c r="D45" s="9">
        <v>9641</v>
      </c>
      <c r="E45" s="7">
        <v>11.73</v>
      </c>
      <c r="G45" s="10">
        <v>0.33479999999999999</v>
      </c>
      <c r="H45" s="10">
        <v>0.56089999999999995</v>
      </c>
      <c r="I45" s="10">
        <v>0.49399999999999999</v>
      </c>
      <c r="J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31" hidden="1" x14ac:dyDescent="0.2">
      <c r="A46" s="8" t="s">
        <v>100</v>
      </c>
      <c r="B46" s="7" t="s">
        <v>71</v>
      </c>
      <c r="C46" s="7">
        <v>32.840000000000003</v>
      </c>
      <c r="D46" s="9">
        <v>13607</v>
      </c>
      <c r="E46" s="7">
        <v>12.57</v>
      </c>
      <c r="G46" s="10">
        <v>0.42480000000000001</v>
      </c>
      <c r="H46" s="10">
        <v>0.23599999999999999</v>
      </c>
      <c r="I46" s="10">
        <v>0.58020000000000005</v>
      </c>
      <c r="J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31" hidden="1" x14ac:dyDescent="0.2">
      <c r="A47" s="8" t="s">
        <v>101</v>
      </c>
      <c r="B47" s="7" t="s">
        <v>83</v>
      </c>
      <c r="C47" s="7">
        <v>166.82</v>
      </c>
      <c r="D47" s="9">
        <v>13837</v>
      </c>
      <c r="E47" s="7">
        <v>18</v>
      </c>
      <c r="G47" s="10">
        <v>0.25559999999999999</v>
      </c>
      <c r="H47" s="10">
        <v>0.36969999999999997</v>
      </c>
      <c r="I47" s="10">
        <v>0.24179999999999999</v>
      </c>
      <c r="J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</sheetData>
  <autoFilter ref="A1:J47" xr:uid="{2C8AC293-9C3D-694F-9BA0-BA7A6152B435}">
    <filterColumn colId="3">
      <customFilters>
        <customFilter operator="greaterThan" val="100000"/>
      </customFilters>
    </filterColumn>
    <filterColumn colId="4">
      <customFilters>
        <customFilter operator="lessThan" val="1"/>
      </customFilters>
    </filterColumn>
    <sortState xmlns:xlrd2="http://schemas.microsoft.com/office/spreadsheetml/2017/richdata2" ref="A2:J47">
      <sortCondition ref="E1:E47"/>
    </sortState>
  </autoFilter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A6AE-C238-3444-A321-D32109472EC1}">
  <sheetPr filterMode="1"/>
  <dimension ref="A1:K64"/>
  <sheetViews>
    <sheetView topLeftCell="F41" zoomScale="75" zoomScaleNormal="50" workbookViewId="0">
      <selection activeCell="I59" activeCellId="3" sqref="C59 G59 H59 I59"/>
    </sheetView>
  </sheetViews>
  <sheetFormatPr baseColWidth="10" defaultColWidth="32.33203125" defaultRowHeight="24" x14ac:dyDescent="0.3"/>
  <cols>
    <col min="1" max="16384" width="32.33203125" style="88"/>
  </cols>
  <sheetData>
    <row r="1" spans="1:11" x14ac:dyDescent="0.3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694</v>
      </c>
    </row>
    <row r="2" spans="1:11" x14ac:dyDescent="0.3">
      <c r="A2" s="89" t="s">
        <v>10</v>
      </c>
      <c r="B2" s="90" t="s">
        <v>11</v>
      </c>
      <c r="C2" s="91">
        <v>8.16</v>
      </c>
      <c r="D2" s="92">
        <v>2.0099999999999998</v>
      </c>
      <c r="E2" s="93">
        <v>0.32679999999999998</v>
      </c>
      <c r="F2" s="94">
        <v>508728</v>
      </c>
      <c r="G2" s="93">
        <v>1.8406</v>
      </c>
      <c r="H2" s="95">
        <v>1</v>
      </c>
      <c r="I2" s="96">
        <v>1</v>
      </c>
      <c r="J2" s="95">
        <v>1.8406</v>
      </c>
      <c r="K2" s="97">
        <v>44720</v>
      </c>
    </row>
    <row r="3" spans="1:11" x14ac:dyDescent="0.3">
      <c r="A3" s="89" t="s">
        <v>657</v>
      </c>
      <c r="B3" s="91" t="s">
        <v>658</v>
      </c>
      <c r="C3" s="91">
        <v>23.45</v>
      </c>
      <c r="D3" s="92">
        <v>0.67</v>
      </c>
      <c r="E3" s="93">
        <v>2.9399999999999999E-2</v>
      </c>
      <c r="F3" s="94">
        <v>4291</v>
      </c>
      <c r="G3" s="93">
        <v>1.7116</v>
      </c>
      <c r="H3" s="95">
        <v>1</v>
      </c>
      <c r="I3" s="96">
        <v>0.94</v>
      </c>
      <c r="J3" s="95">
        <v>1.7116</v>
      </c>
      <c r="K3" s="97">
        <v>44750</v>
      </c>
    </row>
    <row r="4" spans="1:11" x14ac:dyDescent="0.3">
      <c r="A4" s="89" t="s">
        <v>659</v>
      </c>
      <c r="B4" s="91" t="s">
        <v>660</v>
      </c>
      <c r="C4" s="91">
        <v>74.3</v>
      </c>
      <c r="D4" s="92">
        <v>6.84</v>
      </c>
      <c r="E4" s="93">
        <v>0.1014</v>
      </c>
      <c r="F4" s="94">
        <v>22911</v>
      </c>
      <c r="G4" s="93">
        <v>0.62129999999999996</v>
      </c>
      <c r="H4" s="95">
        <v>1</v>
      </c>
      <c r="I4" s="96">
        <v>0.99</v>
      </c>
      <c r="J4" s="95">
        <v>0.62129999999999996</v>
      </c>
      <c r="K4" s="97">
        <v>44750</v>
      </c>
    </row>
    <row r="5" spans="1:11" x14ac:dyDescent="0.3">
      <c r="A5" s="89" t="s">
        <v>10</v>
      </c>
      <c r="B5" s="91" t="s">
        <v>11</v>
      </c>
      <c r="C5" s="91">
        <v>8.16</v>
      </c>
      <c r="D5" s="92">
        <v>2.0099999999999998</v>
      </c>
      <c r="E5" s="93">
        <v>0.32679999999999998</v>
      </c>
      <c r="F5" s="94">
        <v>508728</v>
      </c>
      <c r="G5" s="93">
        <v>1.8406</v>
      </c>
      <c r="H5" s="95">
        <v>1</v>
      </c>
      <c r="I5" s="96">
        <v>1</v>
      </c>
      <c r="J5" s="95">
        <v>1.8406</v>
      </c>
      <c r="K5" s="97">
        <v>44750</v>
      </c>
    </row>
    <row r="6" spans="1:11" x14ac:dyDescent="0.3">
      <c r="A6" s="89" t="s">
        <v>657</v>
      </c>
      <c r="B6" s="88" t="s">
        <v>658</v>
      </c>
      <c r="C6" s="88">
        <v>23.45</v>
      </c>
      <c r="D6" s="92">
        <v>0.67</v>
      </c>
      <c r="E6" s="93">
        <v>2.9399999999999999E-2</v>
      </c>
      <c r="F6" s="98">
        <v>4291</v>
      </c>
      <c r="G6" s="93">
        <v>1.7116</v>
      </c>
      <c r="H6" s="99">
        <v>1</v>
      </c>
      <c r="I6" s="100">
        <v>0.94</v>
      </c>
      <c r="J6" s="99">
        <v>1.7116</v>
      </c>
      <c r="K6" s="97">
        <v>44689</v>
      </c>
    </row>
    <row r="7" spans="1:11" x14ac:dyDescent="0.3">
      <c r="A7" s="89" t="s">
        <v>659</v>
      </c>
      <c r="B7" s="88" t="s">
        <v>660</v>
      </c>
      <c r="C7" s="88">
        <v>74.3</v>
      </c>
      <c r="D7" s="92">
        <v>6.84</v>
      </c>
      <c r="E7" s="93">
        <v>0.1014</v>
      </c>
      <c r="F7" s="98">
        <v>22911</v>
      </c>
      <c r="G7" s="93">
        <v>0.62129999999999996</v>
      </c>
      <c r="H7" s="99">
        <v>1</v>
      </c>
      <c r="I7" s="100">
        <v>0.99</v>
      </c>
      <c r="J7" s="99">
        <v>0.62129999999999996</v>
      </c>
      <c r="K7" s="97">
        <v>44689</v>
      </c>
    </row>
    <row r="8" spans="1:11" x14ac:dyDescent="0.3">
      <c r="A8" s="89" t="s">
        <v>10</v>
      </c>
      <c r="B8" s="88" t="s">
        <v>11</v>
      </c>
      <c r="C8" s="88">
        <v>8.16</v>
      </c>
      <c r="D8" s="92">
        <v>2.0099999999999998</v>
      </c>
      <c r="E8" s="93">
        <v>0.32679999999999998</v>
      </c>
      <c r="F8" s="98">
        <v>508728</v>
      </c>
      <c r="G8" s="93">
        <v>1.8406</v>
      </c>
      <c r="H8" s="99">
        <v>1</v>
      </c>
      <c r="I8" s="100">
        <v>1</v>
      </c>
      <c r="J8" s="99">
        <v>1.8406</v>
      </c>
      <c r="K8" s="97">
        <v>44689</v>
      </c>
    </row>
    <row r="9" spans="1:11" x14ac:dyDescent="0.3">
      <c r="A9" s="89" t="s">
        <v>661</v>
      </c>
      <c r="B9" s="88" t="s">
        <v>662</v>
      </c>
      <c r="C9" s="88">
        <v>7.64</v>
      </c>
      <c r="D9" s="101">
        <v>-0.94</v>
      </c>
      <c r="E9" s="102">
        <v>-0.1096</v>
      </c>
      <c r="F9" s="98">
        <v>3428</v>
      </c>
      <c r="G9" s="93">
        <v>1.0058</v>
      </c>
      <c r="H9" s="99">
        <v>0.97670000000000001</v>
      </c>
      <c r="I9" s="100">
        <v>0.99</v>
      </c>
      <c r="J9" s="99">
        <v>1.0225</v>
      </c>
      <c r="K9" s="97">
        <v>44750</v>
      </c>
    </row>
    <row r="10" spans="1:11" x14ac:dyDescent="0.3">
      <c r="A10" s="89" t="s">
        <v>661</v>
      </c>
      <c r="B10" s="88" t="s">
        <v>662</v>
      </c>
      <c r="C10" s="88">
        <v>7.64</v>
      </c>
      <c r="D10" s="101">
        <v>-0.94</v>
      </c>
      <c r="E10" s="102">
        <v>-0.1096</v>
      </c>
      <c r="F10" s="98">
        <v>3428</v>
      </c>
      <c r="G10" s="93">
        <v>1.0058</v>
      </c>
      <c r="H10" s="99">
        <v>0.97670000000000001</v>
      </c>
      <c r="I10" s="100">
        <v>0.99</v>
      </c>
      <c r="J10" s="99">
        <v>1.0225</v>
      </c>
      <c r="K10" s="97">
        <v>44689</v>
      </c>
    </row>
    <row r="11" spans="1:11" x14ac:dyDescent="0.3">
      <c r="A11" s="89" t="s">
        <v>663</v>
      </c>
      <c r="B11" s="88" t="s">
        <v>664</v>
      </c>
      <c r="C11" s="88">
        <v>1.35</v>
      </c>
      <c r="D11" s="101">
        <v>-0.04</v>
      </c>
      <c r="E11" s="102">
        <v>-2.8799999999999999E-2</v>
      </c>
      <c r="F11" s="98">
        <v>5882</v>
      </c>
      <c r="G11" s="93">
        <v>3.3811</v>
      </c>
      <c r="H11" s="99">
        <v>0.91390000000000005</v>
      </c>
      <c r="I11" s="100">
        <v>0.99</v>
      </c>
      <c r="J11" s="99">
        <v>3.6478000000000002</v>
      </c>
      <c r="K11" s="97">
        <v>44750</v>
      </c>
    </row>
    <row r="12" spans="1:11" x14ac:dyDescent="0.3">
      <c r="A12" s="89" t="s">
        <v>663</v>
      </c>
      <c r="B12" s="88" t="s">
        <v>664</v>
      </c>
      <c r="C12" s="88">
        <v>1.35</v>
      </c>
      <c r="D12" s="101">
        <v>-0.04</v>
      </c>
      <c r="E12" s="102">
        <v>-2.8799999999999999E-2</v>
      </c>
      <c r="F12" s="98">
        <v>5882</v>
      </c>
      <c r="G12" s="93">
        <v>3.3811</v>
      </c>
      <c r="H12" s="99">
        <v>0.91390000000000005</v>
      </c>
      <c r="I12" s="100">
        <v>0.99</v>
      </c>
      <c r="J12" s="99">
        <v>3.6478000000000002</v>
      </c>
      <c r="K12" s="97">
        <v>44689</v>
      </c>
    </row>
    <row r="13" spans="1:11" x14ac:dyDescent="0.3">
      <c r="A13" s="89" t="s">
        <v>665</v>
      </c>
      <c r="B13" s="88" t="s">
        <v>666</v>
      </c>
      <c r="C13" s="88">
        <v>13.65</v>
      </c>
      <c r="D13" s="92">
        <v>0.05</v>
      </c>
      <c r="E13" s="93">
        <v>3.7000000000000002E-3</v>
      </c>
      <c r="F13" s="98">
        <v>4145</v>
      </c>
      <c r="G13" s="102">
        <v>2.0838999999999999</v>
      </c>
      <c r="H13" s="99">
        <v>0.90100000000000002</v>
      </c>
      <c r="I13" s="100">
        <v>0.95</v>
      </c>
      <c r="J13" s="99">
        <v>2.3128000000000002</v>
      </c>
      <c r="K13" s="97">
        <v>44750</v>
      </c>
    </row>
    <row r="14" spans="1:11" x14ac:dyDescent="0.3">
      <c r="A14" s="89" t="s">
        <v>665</v>
      </c>
      <c r="B14" s="88" t="s">
        <v>666</v>
      </c>
      <c r="C14" s="88">
        <v>13.65</v>
      </c>
      <c r="D14" s="92">
        <v>0.05</v>
      </c>
      <c r="E14" s="93">
        <v>3.7000000000000002E-3</v>
      </c>
      <c r="F14" s="98">
        <v>4145</v>
      </c>
      <c r="G14" s="102">
        <v>2.0838999999999999</v>
      </c>
      <c r="H14" s="99">
        <v>0.90100000000000002</v>
      </c>
      <c r="I14" s="100">
        <v>0.95</v>
      </c>
      <c r="J14" s="99">
        <v>2.3128000000000002</v>
      </c>
      <c r="K14" s="97">
        <v>44689</v>
      </c>
    </row>
    <row r="15" spans="1:11" x14ac:dyDescent="0.3">
      <c r="A15" s="89" t="s">
        <v>667</v>
      </c>
      <c r="B15" s="88" t="s">
        <v>668</v>
      </c>
      <c r="C15" s="88">
        <v>29.6</v>
      </c>
      <c r="D15" s="92">
        <v>1.27</v>
      </c>
      <c r="E15" s="93">
        <v>4.48E-2</v>
      </c>
      <c r="F15" s="98">
        <v>164440</v>
      </c>
      <c r="G15" s="93">
        <v>1.5259</v>
      </c>
      <c r="H15" s="99">
        <v>0.89090000000000003</v>
      </c>
      <c r="I15" s="100">
        <v>0.98</v>
      </c>
      <c r="J15" s="99">
        <v>1.6293</v>
      </c>
      <c r="K15" s="97">
        <v>44750</v>
      </c>
    </row>
    <row r="16" spans="1:11" x14ac:dyDescent="0.3">
      <c r="A16" s="89" t="s">
        <v>667</v>
      </c>
      <c r="B16" s="88" t="s">
        <v>668</v>
      </c>
      <c r="C16" s="88">
        <v>29.6</v>
      </c>
      <c r="D16" s="92">
        <v>1.27</v>
      </c>
      <c r="E16" s="93">
        <v>4.48E-2</v>
      </c>
      <c r="F16" s="98">
        <v>164440</v>
      </c>
      <c r="G16" s="93">
        <v>1.5259</v>
      </c>
      <c r="H16" s="99">
        <v>0.89090000000000003</v>
      </c>
      <c r="I16" s="100">
        <v>0.98</v>
      </c>
      <c r="J16" s="99">
        <v>1.6293</v>
      </c>
      <c r="K16" s="97">
        <v>44689</v>
      </c>
    </row>
    <row r="17" spans="1:11" x14ac:dyDescent="0.3">
      <c r="A17" s="89" t="s">
        <v>669</v>
      </c>
      <c r="B17" s="103" t="s">
        <v>670</v>
      </c>
      <c r="C17" s="88">
        <v>166.13</v>
      </c>
      <c r="D17" s="101">
        <v>-0.43</v>
      </c>
      <c r="E17" s="102">
        <v>-2.5999999999999999E-3</v>
      </c>
      <c r="F17" s="98">
        <v>34512</v>
      </c>
      <c r="G17" s="102">
        <v>0.46350000000000002</v>
      </c>
      <c r="H17" s="99">
        <v>0.88329999999999997</v>
      </c>
      <c r="I17" s="100">
        <v>0.95</v>
      </c>
      <c r="J17" s="99">
        <v>0.50180000000000002</v>
      </c>
      <c r="K17" s="97">
        <v>44750</v>
      </c>
    </row>
    <row r="18" spans="1:11" x14ac:dyDescent="0.3">
      <c r="A18" s="89" t="s">
        <v>669</v>
      </c>
      <c r="B18" s="88" t="s">
        <v>670</v>
      </c>
      <c r="C18" s="88">
        <v>166.13</v>
      </c>
      <c r="D18" s="101">
        <v>-0.43</v>
      </c>
      <c r="E18" s="102">
        <v>-2.5999999999999999E-3</v>
      </c>
      <c r="F18" s="98">
        <v>34512</v>
      </c>
      <c r="G18" s="102">
        <v>0.46350000000000002</v>
      </c>
      <c r="H18" s="99">
        <v>0.88329999999999997</v>
      </c>
      <c r="I18" s="100">
        <v>0.95</v>
      </c>
      <c r="J18" s="99">
        <v>0.50180000000000002</v>
      </c>
      <c r="K18" s="97">
        <v>44689</v>
      </c>
    </row>
    <row r="19" spans="1:11" x14ac:dyDescent="0.3">
      <c r="A19" s="89" t="s">
        <v>671</v>
      </c>
      <c r="B19" s="88" t="s">
        <v>672</v>
      </c>
      <c r="C19" s="88">
        <v>4.71</v>
      </c>
      <c r="D19" s="92">
        <v>0.36</v>
      </c>
      <c r="E19" s="93">
        <v>8.2799999999999999E-2</v>
      </c>
      <c r="F19" s="98">
        <v>8744</v>
      </c>
      <c r="G19" s="93">
        <v>0.92079999999999995</v>
      </c>
      <c r="H19" s="99">
        <v>0.873</v>
      </c>
      <c r="I19" s="100">
        <v>0.98</v>
      </c>
      <c r="J19" s="99">
        <v>0.97470000000000001</v>
      </c>
      <c r="K19" s="97">
        <v>44750</v>
      </c>
    </row>
    <row r="20" spans="1:11" x14ac:dyDescent="0.3">
      <c r="A20" s="89" t="s">
        <v>671</v>
      </c>
      <c r="B20" s="88" t="s">
        <v>672</v>
      </c>
      <c r="C20" s="88">
        <v>4.71</v>
      </c>
      <c r="D20" s="92">
        <v>0.36</v>
      </c>
      <c r="E20" s="93">
        <v>8.2799999999999999E-2</v>
      </c>
      <c r="F20" s="98">
        <v>8744</v>
      </c>
      <c r="G20" s="93">
        <v>0.92079999999999995</v>
      </c>
      <c r="H20" s="99">
        <v>0.873</v>
      </c>
      <c r="I20" s="100">
        <v>0.98</v>
      </c>
      <c r="J20" s="99">
        <v>0.97470000000000001</v>
      </c>
      <c r="K20" s="97">
        <v>44689</v>
      </c>
    </row>
    <row r="21" spans="1:11" x14ac:dyDescent="0.3">
      <c r="A21" s="89" t="s">
        <v>673</v>
      </c>
      <c r="B21" s="88" t="s">
        <v>674</v>
      </c>
      <c r="C21" s="88">
        <v>11.79</v>
      </c>
      <c r="D21" s="92">
        <v>1.29</v>
      </c>
      <c r="E21" s="93">
        <v>0.1229</v>
      </c>
      <c r="F21" s="98">
        <v>158577</v>
      </c>
      <c r="G21" s="93">
        <v>1.337</v>
      </c>
      <c r="H21" s="99">
        <v>0.8216</v>
      </c>
      <c r="I21" s="100">
        <v>0.98</v>
      </c>
      <c r="J21" s="99">
        <v>1.5195000000000001</v>
      </c>
      <c r="K21" s="97">
        <v>44750</v>
      </c>
    </row>
    <row r="22" spans="1:11" x14ac:dyDescent="0.3">
      <c r="A22" s="89" t="s">
        <v>673</v>
      </c>
      <c r="B22" s="88" t="s">
        <v>674</v>
      </c>
      <c r="C22" s="88">
        <v>11.79</v>
      </c>
      <c r="D22" s="92">
        <v>1.29</v>
      </c>
      <c r="E22" s="93">
        <v>0.1229</v>
      </c>
      <c r="F22" s="98">
        <v>158577</v>
      </c>
      <c r="G22" s="93">
        <v>1.337</v>
      </c>
      <c r="H22" s="99">
        <v>0.8216</v>
      </c>
      <c r="I22" s="100">
        <v>0.98</v>
      </c>
      <c r="J22" s="99">
        <v>1.5195000000000001</v>
      </c>
      <c r="K22" s="97">
        <v>44689</v>
      </c>
    </row>
    <row r="23" spans="1:11" x14ac:dyDescent="0.3">
      <c r="A23" s="89" t="s">
        <v>675</v>
      </c>
      <c r="B23" s="88" t="s">
        <v>676</v>
      </c>
      <c r="C23" s="88">
        <v>12.81</v>
      </c>
      <c r="D23" s="92">
        <v>0.68</v>
      </c>
      <c r="E23" s="93">
        <v>5.6099999999999997E-2</v>
      </c>
      <c r="F23" s="98">
        <v>16747</v>
      </c>
      <c r="G23" s="102">
        <v>2.3725000000000001</v>
      </c>
      <c r="H23" s="99">
        <v>0.81069999999999998</v>
      </c>
      <c r="I23" s="100">
        <v>0.97</v>
      </c>
      <c r="J23" s="99">
        <v>2.8010000000000002</v>
      </c>
      <c r="K23" s="97">
        <v>44750</v>
      </c>
    </row>
    <row r="24" spans="1:11" x14ac:dyDescent="0.3">
      <c r="A24" s="89" t="s">
        <v>675</v>
      </c>
      <c r="B24" s="88" t="s">
        <v>676</v>
      </c>
      <c r="C24" s="88">
        <v>12.81</v>
      </c>
      <c r="D24" s="92">
        <v>0.68</v>
      </c>
      <c r="E24" s="93">
        <v>5.6099999999999997E-2</v>
      </c>
      <c r="F24" s="98">
        <v>16747</v>
      </c>
      <c r="G24" s="102">
        <v>2.3725000000000001</v>
      </c>
      <c r="H24" s="99">
        <v>0.81069999999999998</v>
      </c>
      <c r="I24" s="100">
        <v>0.97</v>
      </c>
      <c r="J24" s="99">
        <v>2.8010000000000002</v>
      </c>
      <c r="K24" s="97">
        <v>44689</v>
      </c>
    </row>
    <row r="25" spans="1:11" x14ac:dyDescent="0.3">
      <c r="A25" s="89" t="s">
        <v>677</v>
      </c>
      <c r="B25" s="104" t="s">
        <v>678</v>
      </c>
      <c r="C25" s="88">
        <v>0.95540000000000003</v>
      </c>
      <c r="D25" s="92">
        <v>0.10829999999999999</v>
      </c>
      <c r="E25" s="93">
        <v>0.1278</v>
      </c>
      <c r="F25" s="98">
        <v>3474</v>
      </c>
      <c r="G25" s="93">
        <v>1.8909</v>
      </c>
      <c r="H25" s="99">
        <v>0.79649999999999999</v>
      </c>
      <c r="I25" s="100">
        <v>0.96</v>
      </c>
      <c r="J25" s="99">
        <v>2.2715999999999998</v>
      </c>
      <c r="K25" s="97">
        <v>44750</v>
      </c>
    </row>
    <row r="26" spans="1:11" x14ac:dyDescent="0.3">
      <c r="A26" s="89" t="s">
        <v>677</v>
      </c>
      <c r="B26" s="88" t="s">
        <v>678</v>
      </c>
      <c r="C26" s="88">
        <v>0.95540000000000003</v>
      </c>
      <c r="D26" s="92">
        <v>0.10829999999999999</v>
      </c>
      <c r="E26" s="93">
        <v>0.1278</v>
      </c>
      <c r="F26" s="98">
        <v>3474</v>
      </c>
      <c r="G26" s="93">
        <v>1.8909</v>
      </c>
      <c r="H26" s="99">
        <v>0.79649999999999999</v>
      </c>
      <c r="I26" s="100">
        <v>0.96</v>
      </c>
      <c r="J26" s="99">
        <v>2.2715999999999998</v>
      </c>
      <c r="K26" s="97">
        <v>44689</v>
      </c>
    </row>
    <row r="27" spans="1:11" x14ac:dyDescent="0.3">
      <c r="A27" s="89" t="s">
        <v>355</v>
      </c>
      <c r="B27" s="88" t="s">
        <v>679</v>
      </c>
      <c r="C27" s="88">
        <v>17.66</v>
      </c>
      <c r="D27" s="92">
        <v>0.39</v>
      </c>
      <c r="E27" s="93">
        <v>2.2599999999999999E-2</v>
      </c>
      <c r="F27" s="98">
        <v>8828</v>
      </c>
      <c r="G27" s="102">
        <v>1.0886</v>
      </c>
      <c r="H27" s="99">
        <v>0.7702</v>
      </c>
      <c r="I27" s="100">
        <v>0.92</v>
      </c>
      <c r="J27" s="99">
        <v>1.2526999999999999</v>
      </c>
      <c r="K27" s="97">
        <v>44750</v>
      </c>
    </row>
    <row r="28" spans="1:11" x14ac:dyDescent="0.3">
      <c r="A28" s="89" t="s">
        <v>355</v>
      </c>
      <c r="B28" s="88" t="s">
        <v>679</v>
      </c>
      <c r="C28" s="88">
        <v>17.66</v>
      </c>
      <c r="D28" s="92">
        <v>0.39</v>
      </c>
      <c r="E28" s="93">
        <v>2.2599999999999999E-2</v>
      </c>
      <c r="F28" s="98">
        <v>8828</v>
      </c>
      <c r="G28" s="102">
        <v>1.0886</v>
      </c>
      <c r="H28" s="99">
        <v>0.7702</v>
      </c>
      <c r="I28" s="100">
        <v>0.92</v>
      </c>
      <c r="J28" s="99">
        <v>1.2526999999999999</v>
      </c>
      <c r="K28" s="97">
        <v>44689</v>
      </c>
    </row>
    <row r="29" spans="1:11" x14ac:dyDescent="0.3">
      <c r="A29" s="89" t="s">
        <v>680</v>
      </c>
      <c r="B29" s="88" t="s">
        <v>681</v>
      </c>
      <c r="C29" s="88">
        <v>12.61</v>
      </c>
      <c r="D29" s="92">
        <v>0.24</v>
      </c>
      <c r="E29" s="93">
        <v>1.9400000000000001E-2</v>
      </c>
      <c r="F29" s="98">
        <v>26459</v>
      </c>
      <c r="G29" s="93">
        <v>2.7269999999999999</v>
      </c>
      <c r="H29" s="99">
        <v>0.76119999999999999</v>
      </c>
      <c r="I29" s="100">
        <v>0.98</v>
      </c>
      <c r="J29" s="99">
        <v>3.3593000000000002</v>
      </c>
      <c r="K29" s="97">
        <v>44750</v>
      </c>
    </row>
    <row r="30" spans="1:11" x14ac:dyDescent="0.3">
      <c r="A30" s="89" t="s">
        <v>680</v>
      </c>
      <c r="B30" s="88" t="s">
        <v>681</v>
      </c>
      <c r="C30" s="88">
        <v>12.61</v>
      </c>
      <c r="D30" s="92">
        <v>0.24</v>
      </c>
      <c r="E30" s="93">
        <v>1.9400000000000001E-2</v>
      </c>
      <c r="F30" s="98">
        <v>26459</v>
      </c>
      <c r="G30" s="93">
        <v>2.7269999999999999</v>
      </c>
      <c r="H30" s="99">
        <v>0.76119999999999999</v>
      </c>
      <c r="I30" s="100">
        <v>0.98</v>
      </c>
      <c r="J30" s="99">
        <v>3.3593000000000002</v>
      </c>
      <c r="K30" s="97">
        <v>44689</v>
      </c>
    </row>
    <row r="31" spans="1:11" x14ac:dyDescent="0.3">
      <c r="A31" s="89" t="s">
        <v>682</v>
      </c>
      <c r="B31" s="88" t="s">
        <v>683</v>
      </c>
      <c r="C31" s="88">
        <v>3.09</v>
      </c>
      <c r="D31" s="101">
        <v>-0.32</v>
      </c>
      <c r="E31" s="102">
        <v>-9.2600000000000002E-2</v>
      </c>
      <c r="F31" s="98">
        <v>4930</v>
      </c>
      <c r="G31" s="102">
        <v>1.6488</v>
      </c>
      <c r="H31" s="99">
        <v>0.75990000000000002</v>
      </c>
      <c r="I31" s="100">
        <v>0.97</v>
      </c>
      <c r="J31" s="99">
        <v>1.9157999999999999</v>
      </c>
      <c r="K31" s="97">
        <v>44750</v>
      </c>
    </row>
    <row r="32" spans="1:11" x14ac:dyDescent="0.3">
      <c r="A32" s="89" t="s">
        <v>682</v>
      </c>
      <c r="B32" s="88" t="s">
        <v>683</v>
      </c>
      <c r="C32" s="88">
        <v>3.09</v>
      </c>
      <c r="D32" s="101">
        <v>-0.32</v>
      </c>
      <c r="E32" s="102">
        <v>-9.2600000000000002E-2</v>
      </c>
      <c r="F32" s="98">
        <v>4930</v>
      </c>
      <c r="G32" s="102">
        <v>1.6488</v>
      </c>
      <c r="H32" s="99">
        <v>0.75990000000000002</v>
      </c>
      <c r="I32" s="100">
        <v>0.97</v>
      </c>
      <c r="J32" s="99">
        <v>1.9157999999999999</v>
      </c>
      <c r="K32" s="97">
        <v>44689</v>
      </c>
    </row>
    <row r="33" spans="1:11" x14ac:dyDescent="0.3">
      <c r="A33" s="89" t="s">
        <v>684</v>
      </c>
      <c r="B33" s="88" t="s">
        <v>685</v>
      </c>
      <c r="C33" s="88">
        <v>2.3199999999999998</v>
      </c>
      <c r="D33" s="92">
        <v>0.52</v>
      </c>
      <c r="E33" s="93">
        <v>0.28889999999999999</v>
      </c>
      <c r="F33" s="98">
        <v>47442</v>
      </c>
      <c r="G33" s="93">
        <v>1.8008</v>
      </c>
      <c r="H33" s="99">
        <v>0.74570000000000003</v>
      </c>
      <c r="I33" s="100">
        <v>0.87</v>
      </c>
      <c r="J33" s="99">
        <v>2.2263999999999999</v>
      </c>
      <c r="K33" s="97">
        <v>44750</v>
      </c>
    </row>
    <row r="34" spans="1:11" x14ac:dyDescent="0.3">
      <c r="A34" s="89" t="s">
        <v>684</v>
      </c>
      <c r="B34" s="88" t="s">
        <v>685</v>
      </c>
      <c r="C34" s="88">
        <v>2.3199999999999998</v>
      </c>
      <c r="D34" s="92">
        <v>0.52</v>
      </c>
      <c r="E34" s="93">
        <v>0.28889999999999999</v>
      </c>
      <c r="F34" s="98">
        <v>47442</v>
      </c>
      <c r="G34" s="93">
        <v>1.8008</v>
      </c>
      <c r="H34" s="99">
        <v>0.74570000000000003</v>
      </c>
      <c r="I34" s="100">
        <v>0.87</v>
      </c>
      <c r="J34" s="99">
        <v>2.2263999999999999</v>
      </c>
      <c r="K34" s="97">
        <v>44689</v>
      </c>
    </row>
    <row r="35" spans="1:11" x14ac:dyDescent="0.3">
      <c r="A35" s="89" t="s">
        <v>686</v>
      </c>
      <c r="B35" s="88" t="s">
        <v>687</v>
      </c>
      <c r="C35" s="88">
        <v>1.31</v>
      </c>
      <c r="D35" s="92">
        <v>0.02</v>
      </c>
      <c r="E35" s="93">
        <v>1.55E-2</v>
      </c>
      <c r="F35" s="98">
        <v>16602</v>
      </c>
      <c r="G35" s="93">
        <v>1.8433999999999999</v>
      </c>
      <c r="H35" s="99">
        <v>0.73529999999999995</v>
      </c>
      <c r="I35" s="100">
        <v>0.98</v>
      </c>
      <c r="J35" s="99">
        <v>2.2572999999999999</v>
      </c>
      <c r="K35" s="97">
        <v>44750</v>
      </c>
    </row>
    <row r="36" spans="1:11" x14ac:dyDescent="0.3">
      <c r="A36" s="89" t="s">
        <v>686</v>
      </c>
      <c r="B36" s="88" t="s">
        <v>687</v>
      </c>
      <c r="C36" s="88">
        <v>1.31</v>
      </c>
      <c r="D36" s="92">
        <v>0.02</v>
      </c>
      <c r="E36" s="93">
        <v>1.55E-2</v>
      </c>
      <c r="F36" s="98">
        <v>16602</v>
      </c>
      <c r="G36" s="93">
        <v>1.8433999999999999</v>
      </c>
      <c r="H36" s="99">
        <v>0.73529999999999995</v>
      </c>
      <c r="I36" s="100">
        <v>0.98</v>
      </c>
      <c r="J36" s="99">
        <v>2.2572999999999999</v>
      </c>
      <c r="K36" s="97">
        <v>44689</v>
      </c>
    </row>
    <row r="37" spans="1:11" x14ac:dyDescent="0.3">
      <c r="A37" s="89" t="s">
        <v>688</v>
      </c>
      <c r="B37" s="88" t="s">
        <v>689</v>
      </c>
      <c r="C37" s="88">
        <v>23.04</v>
      </c>
      <c r="D37" s="92">
        <v>0.08</v>
      </c>
      <c r="E37" s="93">
        <v>3.5000000000000001E-3</v>
      </c>
      <c r="F37" s="98">
        <v>10416</v>
      </c>
      <c r="G37" s="102">
        <v>0.75790000000000002</v>
      </c>
      <c r="H37" s="99">
        <v>0.73250000000000004</v>
      </c>
      <c r="I37" s="100">
        <v>0.96</v>
      </c>
      <c r="J37" s="99">
        <v>1.008</v>
      </c>
      <c r="K37" s="97">
        <v>44750</v>
      </c>
    </row>
    <row r="38" spans="1:11" x14ac:dyDescent="0.3">
      <c r="A38" s="89" t="s">
        <v>688</v>
      </c>
      <c r="B38" s="88" t="s">
        <v>689</v>
      </c>
      <c r="C38" s="88">
        <v>23.04</v>
      </c>
      <c r="D38" s="92">
        <v>0.08</v>
      </c>
      <c r="E38" s="93">
        <v>3.5000000000000001E-3</v>
      </c>
      <c r="F38" s="98">
        <v>10416</v>
      </c>
      <c r="G38" s="102">
        <v>0.75790000000000002</v>
      </c>
      <c r="H38" s="99">
        <v>0.73250000000000004</v>
      </c>
      <c r="I38" s="100">
        <v>0.96</v>
      </c>
      <c r="J38" s="99">
        <v>1.008</v>
      </c>
      <c r="K38" s="97">
        <v>44689</v>
      </c>
    </row>
    <row r="39" spans="1:11" x14ac:dyDescent="0.3">
      <c r="A39" s="89" t="s">
        <v>690</v>
      </c>
      <c r="B39" s="88" t="s">
        <v>691</v>
      </c>
      <c r="C39" s="88">
        <v>14.45</v>
      </c>
      <c r="D39" s="92">
        <v>0.3</v>
      </c>
      <c r="E39" s="93">
        <v>2.12E-2</v>
      </c>
      <c r="F39" s="98">
        <v>56657</v>
      </c>
      <c r="G39" s="102">
        <v>0.88229999999999997</v>
      </c>
      <c r="H39" s="99">
        <v>0.72819999999999996</v>
      </c>
      <c r="I39" s="100">
        <v>0.95</v>
      </c>
      <c r="J39" s="99">
        <v>1.0866</v>
      </c>
      <c r="K39" s="97">
        <v>44750</v>
      </c>
    </row>
    <row r="40" spans="1:11" x14ac:dyDescent="0.3">
      <c r="A40" s="89" t="s">
        <v>690</v>
      </c>
      <c r="B40" s="88" t="s">
        <v>691</v>
      </c>
      <c r="C40" s="88">
        <v>14.45</v>
      </c>
      <c r="D40" s="92">
        <v>0.3</v>
      </c>
      <c r="E40" s="93">
        <v>2.12E-2</v>
      </c>
      <c r="F40" s="98">
        <v>56657</v>
      </c>
      <c r="G40" s="102">
        <v>0.88229999999999997</v>
      </c>
      <c r="H40" s="99">
        <v>0.72819999999999996</v>
      </c>
      <c r="I40" s="100">
        <v>0.95</v>
      </c>
      <c r="J40" s="99">
        <v>1.0866</v>
      </c>
      <c r="K40" s="97">
        <v>44689</v>
      </c>
    </row>
    <row r="41" spans="1:11" x14ac:dyDescent="0.3">
      <c r="A41" s="89" t="s">
        <v>692</v>
      </c>
      <c r="B41" s="91" t="s">
        <v>693</v>
      </c>
      <c r="C41" s="91">
        <v>15.6</v>
      </c>
      <c r="D41" s="101">
        <v>-0.18</v>
      </c>
      <c r="E41" s="102">
        <v>-1.14E-2</v>
      </c>
      <c r="F41" s="94">
        <v>70096</v>
      </c>
      <c r="G41" s="93">
        <v>0.43819999999999998</v>
      </c>
      <c r="H41" s="95">
        <v>0.72609999999999997</v>
      </c>
      <c r="I41" s="96">
        <v>0.96</v>
      </c>
      <c r="J41" s="95">
        <v>0.50190000000000001</v>
      </c>
      <c r="K41" s="97">
        <v>44750</v>
      </c>
    </row>
    <row r="42" spans="1:11" x14ac:dyDescent="0.3">
      <c r="A42" s="89" t="s">
        <v>692</v>
      </c>
      <c r="B42" s="88" t="s">
        <v>693</v>
      </c>
      <c r="C42" s="88">
        <v>15.6</v>
      </c>
      <c r="D42" s="101">
        <v>-0.18</v>
      </c>
      <c r="E42" s="102">
        <v>-1.14E-2</v>
      </c>
      <c r="F42" s="98">
        <v>70096</v>
      </c>
      <c r="G42" s="93">
        <v>0.43819999999999998</v>
      </c>
      <c r="H42" s="99">
        <v>0.72609999999999997</v>
      </c>
      <c r="I42" s="100">
        <v>0.96</v>
      </c>
      <c r="J42" s="99">
        <v>0.50190000000000001</v>
      </c>
      <c r="K42" s="97">
        <v>44689</v>
      </c>
    </row>
    <row r="43" spans="1:11" x14ac:dyDescent="0.3">
      <c r="A43" s="89" t="s">
        <v>12</v>
      </c>
      <c r="B43" s="91" t="s">
        <v>13</v>
      </c>
      <c r="C43" s="91">
        <v>93.05</v>
      </c>
      <c r="D43" s="92">
        <v>4.1500000000000004</v>
      </c>
      <c r="E43" s="93">
        <v>4.6699999999999998E-2</v>
      </c>
      <c r="F43" s="94">
        <v>286886</v>
      </c>
      <c r="G43" s="93">
        <v>1.3432999999999999</v>
      </c>
      <c r="H43" s="95">
        <v>0.70909999999999995</v>
      </c>
      <c r="I43" s="96">
        <v>0.95</v>
      </c>
      <c r="J43" s="95">
        <v>1.7119</v>
      </c>
      <c r="K43" s="97">
        <v>44720</v>
      </c>
    </row>
    <row r="44" spans="1:11" s="43" customFormat="1" ht="19" hidden="1" x14ac:dyDescent="0.25">
      <c r="A44" s="44" t="s">
        <v>14</v>
      </c>
      <c r="B44" s="45" t="s">
        <v>15</v>
      </c>
      <c r="C44" s="46">
        <v>11.45</v>
      </c>
      <c r="D44" s="47">
        <v>0.13</v>
      </c>
      <c r="E44" s="48">
        <v>1.15E-2</v>
      </c>
      <c r="F44" s="49">
        <v>373266</v>
      </c>
      <c r="G44" s="48">
        <v>0.76180000000000003</v>
      </c>
      <c r="H44" s="50">
        <v>0.57950000000000002</v>
      </c>
      <c r="I44" s="51">
        <v>0.69</v>
      </c>
      <c r="K44" s="52">
        <v>44720</v>
      </c>
    </row>
    <row r="45" spans="1:11" s="43" customFormat="1" ht="19" hidden="1" x14ac:dyDescent="0.25">
      <c r="A45" s="44" t="s">
        <v>16</v>
      </c>
      <c r="B45" s="46" t="s">
        <v>17</v>
      </c>
      <c r="C45" s="46">
        <v>46.98</v>
      </c>
      <c r="D45" s="47">
        <v>13.44</v>
      </c>
      <c r="E45" s="48">
        <v>0.4007</v>
      </c>
      <c r="F45" s="49">
        <v>308284</v>
      </c>
      <c r="G45" s="54">
        <v>1.3124</v>
      </c>
      <c r="H45" s="50">
        <v>0.57809999999999995</v>
      </c>
      <c r="I45" s="51">
        <v>0.76</v>
      </c>
      <c r="J45" s="50">
        <v>2.0137</v>
      </c>
      <c r="K45" s="52">
        <v>44720</v>
      </c>
    </row>
    <row r="46" spans="1:11" s="43" customFormat="1" ht="19" hidden="1" x14ac:dyDescent="0.25">
      <c r="A46" s="44" t="s">
        <v>18</v>
      </c>
      <c r="B46" s="46" t="s">
        <v>19</v>
      </c>
      <c r="C46" s="46">
        <v>22.18</v>
      </c>
      <c r="D46" s="47">
        <v>3.52</v>
      </c>
      <c r="E46" s="48">
        <v>0.18859999999999999</v>
      </c>
      <c r="F46" s="49">
        <v>1356873</v>
      </c>
      <c r="G46" s="48">
        <v>1.4447000000000001</v>
      </c>
      <c r="H46" s="50">
        <v>0.45910000000000001</v>
      </c>
      <c r="I46" s="51">
        <v>0.86</v>
      </c>
      <c r="J46" s="50">
        <v>2.0388000000000002</v>
      </c>
      <c r="K46" s="52">
        <v>44720</v>
      </c>
    </row>
    <row r="47" spans="1:11" s="43" customFormat="1" ht="19" hidden="1" x14ac:dyDescent="0.25">
      <c r="A47" s="44" t="s">
        <v>20</v>
      </c>
      <c r="B47" s="43" t="s">
        <v>21</v>
      </c>
      <c r="C47" s="43">
        <v>189.89</v>
      </c>
      <c r="D47" s="53">
        <v>-2.2599999999999998</v>
      </c>
      <c r="E47" s="54">
        <v>-1.18E-2</v>
      </c>
      <c r="F47" s="55">
        <v>451562</v>
      </c>
      <c r="G47" s="54">
        <v>0.54769999999999996</v>
      </c>
      <c r="H47" s="56">
        <v>0.44109999999999999</v>
      </c>
      <c r="I47" s="57">
        <v>0.56999999999999995</v>
      </c>
      <c r="J47" s="56">
        <v>0.84760000000000002</v>
      </c>
      <c r="K47" s="52">
        <v>44720</v>
      </c>
    </row>
    <row r="48" spans="1:11" s="43" customFormat="1" ht="19" hidden="1" x14ac:dyDescent="0.25">
      <c r="A48" s="44" t="s">
        <v>22</v>
      </c>
      <c r="B48" s="43" t="s">
        <v>23</v>
      </c>
      <c r="C48" s="43">
        <v>140.80000000000001</v>
      </c>
      <c r="D48" s="53">
        <v>-1.77</v>
      </c>
      <c r="E48" s="54">
        <v>-1.24E-2</v>
      </c>
      <c r="F48" s="55">
        <v>1148441</v>
      </c>
      <c r="G48" s="54">
        <v>0.34260000000000002</v>
      </c>
      <c r="H48" s="56">
        <v>0.43569999999999998</v>
      </c>
      <c r="I48" s="57">
        <v>0.54</v>
      </c>
      <c r="J48" s="56">
        <v>0.5504</v>
      </c>
      <c r="K48" s="52">
        <v>44720</v>
      </c>
    </row>
    <row r="49" spans="1:11" s="43" customFormat="1" ht="19" hidden="1" x14ac:dyDescent="0.25">
      <c r="A49" s="44" t="s">
        <v>24</v>
      </c>
      <c r="B49" s="43" t="s">
        <v>25</v>
      </c>
      <c r="C49" s="43">
        <v>87.73</v>
      </c>
      <c r="D49" s="53">
        <v>-1.97</v>
      </c>
      <c r="E49" s="54">
        <v>-2.1999999999999999E-2</v>
      </c>
      <c r="F49" s="55">
        <v>302462</v>
      </c>
      <c r="G49" s="54">
        <v>0.66639999999999999</v>
      </c>
      <c r="H49" s="56">
        <v>0.42680000000000001</v>
      </c>
      <c r="I49" s="57">
        <v>0.47</v>
      </c>
      <c r="J49" s="56">
        <v>1.0972999999999999</v>
      </c>
      <c r="K49" s="52">
        <v>44720</v>
      </c>
    </row>
    <row r="50" spans="1:11" x14ac:dyDescent="0.3">
      <c r="A50" s="105" t="s">
        <v>671</v>
      </c>
      <c r="B50" s="106" t="s">
        <v>672</v>
      </c>
      <c r="C50" s="106">
        <v>4.95</v>
      </c>
      <c r="D50" s="107">
        <v>0.24</v>
      </c>
      <c r="E50" s="108">
        <v>5.0999999999999997E-2</v>
      </c>
      <c r="F50" s="109">
        <v>21453</v>
      </c>
      <c r="G50" s="108">
        <v>0.97209999999999996</v>
      </c>
      <c r="H50" s="110">
        <v>0.99399999999999999</v>
      </c>
      <c r="I50" s="111">
        <v>0.99</v>
      </c>
      <c r="J50" s="110">
        <v>0.97470000000000001</v>
      </c>
      <c r="K50" s="106" t="s">
        <v>732</v>
      </c>
    </row>
    <row r="51" spans="1:11" x14ac:dyDescent="0.3">
      <c r="A51" s="105" t="s">
        <v>675</v>
      </c>
      <c r="B51" s="106" t="s">
        <v>676</v>
      </c>
      <c r="C51" s="106">
        <v>13.13</v>
      </c>
      <c r="D51" s="107">
        <v>0.32</v>
      </c>
      <c r="E51" s="108">
        <v>2.5000000000000001E-2</v>
      </c>
      <c r="F51" s="109">
        <v>4291</v>
      </c>
      <c r="G51" s="108">
        <v>2.6023000000000001</v>
      </c>
      <c r="H51" s="110">
        <v>0.91220000000000001</v>
      </c>
      <c r="I51" s="111">
        <v>0.99</v>
      </c>
      <c r="J51" s="110">
        <v>2.8010000000000002</v>
      </c>
      <c r="K51" s="106" t="s">
        <v>732</v>
      </c>
    </row>
    <row r="52" spans="1:11" x14ac:dyDescent="0.3">
      <c r="A52" s="105" t="s">
        <v>669</v>
      </c>
      <c r="B52" s="106" t="s">
        <v>670</v>
      </c>
      <c r="C52" s="106">
        <v>165.81</v>
      </c>
      <c r="D52" s="112">
        <v>-0.32</v>
      </c>
      <c r="E52" s="113">
        <v>-1.9E-3</v>
      </c>
      <c r="F52" s="109">
        <v>40721</v>
      </c>
      <c r="G52" s="108">
        <v>0.46949999999999997</v>
      </c>
      <c r="H52" s="110">
        <v>0.90149999999999997</v>
      </c>
      <c r="I52" s="111">
        <v>0.96</v>
      </c>
      <c r="J52" s="110">
        <v>0.50180000000000002</v>
      </c>
      <c r="K52" s="106" t="s">
        <v>732</v>
      </c>
    </row>
    <row r="53" spans="1:11" x14ac:dyDescent="0.3">
      <c r="A53" s="105" t="s">
        <v>684</v>
      </c>
      <c r="B53" s="106" t="s">
        <v>685</v>
      </c>
      <c r="C53" s="106">
        <v>1.97</v>
      </c>
      <c r="D53" s="112">
        <v>-0.35</v>
      </c>
      <c r="E53" s="113">
        <v>-0.153</v>
      </c>
      <c r="F53" s="109">
        <v>244867</v>
      </c>
      <c r="G53" s="108">
        <v>2.0409999999999999</v>
      </c>
      <c r="H53" s="110">
        <v>0.88919999999999999</v>
      </c>
      <c r="I53" s="111">
        <v>0.98</v>
      </c>
      <c r="J53" s="110">
        <v>2.2263999999999999</v>
      </c>
      <c r="K53" s="106" t="s">
        <v>732</v>
      </c>
    </row>
    <row r="54" spans="1:11" x14ac:dyDescent="0.3">
      <c r="A54" s="105" t="s">
        <v>733</v>
      </c>
      <c r="B54" s="106" t="s">
        <v>734</v>
      </c>
      <c r="C54" s="114">
        <v>51.6</v>
      </c>
      <c r="D54" s="112">
        <v>-2.88</v>
      </c>
      <c r="E54" s="113">
        <v>-5.2900000000000003E-2</v>
      </c>
      <c r="F54" s="109">
        <v>5880</v>
      </c>
      <c r="G54" s="108">
        <v>0.82030000000000003</v>
      </c>
      <c r="H54" s="110">
        <v>0.83009999999999995</v>
      </c>
      <c r="I54" s="111">
        <v>0.94</v>
      </c>
      <c r="J54" s="110">
        <v>0.92430000000000001</v>
      </c>
      <c r="K54" s="106" t="s">
        <v>735</v>
      </c>
    </row>
    <row r="55" spans="1:11" x14ac:dyDescent="0.3">
      <c r="A55" s="105" t="s">
        <v>673</v>
      </c>
      <c r="B55" s="106" t="s">
        <v>674</v>
      </c>
      <c r="C55" s="115">
        <v>11.44</v>
      </c>
      <c r="D55" s="112">
        <v>-0.35</v>
      </c>
      <c r="E55" s="113">
        <v>-2.9700000000000001E-2</v>
      </c>
      <c r="F55" s="109">
        <v>57442</v>
      </c>
      <c r="G55" s="113">
        <v>1.3097000000000001</v>
      </c>
      <c r="H55" s="110">
        <v>0.79490000000000005</v>
      </c>
      <c r="I55" s="111">
        <v>0.96</v>
      </c>
      <c r="J55" s="110">
        <v>1.5195000000000001</v>
      </c>
      <c r="K55" s="106" t="s">
        <v>732</v>
      </c>
    </row>
    <row r="56" spans="1:11" x14ac:dyDescent="0.3">
      <c r="A56" s="105" t="s">
        <v>736</v>
      </c>
      <c r="B56" s="106" t="s">
        <v>737</v>
      </c>
      <c r="C56" s="114">
        <v>24.43</v>
      </c>
      <c r="D56" s="112">
        <v>-0.51</v>
      </c>
      <c r="E56" s="113">
        <v>-2.0400000000000001E-2</v>
      </c>
      <c r="F56" s="109">
        <v>7538</v>
      </c>
      <c r="G56" s="108">
        <v>0.6633</v>
      </c>
      <c r="H56" s="110">
        <v>0.79479999999999995</v>
      </c>
      <c r="I56" s="111">
        <v>0.92</v>
      </c>
      <c r="J56" s="110">
        <v>0.72570000000000001</v>
      </c>
      <c r="K56" s="106" t="s">
        <v>735</v>
      </c>
    </row>
    <row r="57" spans="1:11" x14ac:dyDescent="0.3">
      <c r="A57" s="105" t="s">
        <v>738</v>
      </c>
      <c r="B57" s="106" t="s">
        <v>739</v>
      </c>
      <c r="C57" s="106">
        <v>3.31</v>
      </c>
      <c r="D57" s="107">
        <v>0.35</v>
      </c>
      <c r="E57" s="108">
        <v>0.1166</v>
      </c>
      <c r="F57" s="109">
        <v>7095</v>
      </c>
      <c r="G57" s="108">
        <v>1.321</v>
      </c>
      <c r="H57" s="110">
        <v>0.7843</v>
      </c>
      <c r="I57" s="111">
        <v>0.98</v>
      </c>
      <c r="J57" s="110">
        <v>1.5053000000000001</v>
      </c>
      <c r="K57" s="106" t="s">
        <v>732</v>
      </c>
    </row>
    <row r="58" spans="1:11" x14ac:dyDescent="0.3">
      <c r="A58" s="105" t="s">
        <v>661</v>
      </c>
      <c r="B58" s="106" t="s">
        <v>662</v>
      </c>
      <c r="C58" s="106">
        <v>7.94</v>
      </c>
      <c r="D58" s="107">
        <v>0.3</v>
      </c>
      <c r="E58" s="108">
        <v>3.9300000000000002E-2</v>
      </c>
      <c r="F58" s="109">
        <v>9931</v>
      </c>
      <c r="G58" s="113">
        <v>0.85350000000000004</v>
      </c>
      <c r="H58" s="110">
        <v>0.7641</v>
      </c>
      <c r="I58" s="111">
        <v>0.86</v>
      </c>
      <c r="J58" s="110">
        <v>1.0225</v>
      </c>
      <c r="K58" s="106" t="s">
        <v>735</v>
      </c>
    </row>
    <row r="59" spans="1:11" x14ac:dyDescent="0.3">
      <c r="A59" s="105" t="s">
        <v>740</v>
      </c>
      <c r="B59" s="106" t="s">
        <v>741</v>
      </c>
      <c r="C59" s="106">
        <v>3.31</v>
      </c>
      <c r="D59" s="107">
        <v>0.05</v>
      </c>
      <c r="E59" s="108">
        <v>1.5299999999999999E-2</v>
      </c>
      <c r="F59" s="109">
        <v>15511</v>
      </c>
      <c r="G59" s="108">
        <v>1.2303999999999999</v>
      </c>
      <c r="H59" s="110">
        <v>0.76119999999999999</v>
      </c>
      <c r="I59" s="111">
        <v>0.93</v>
      </c>
      <c r="J59" s="110">
        <v>1.3859999999999999</v>
      </c>
      <c r="K59" s="106" t="s">
        <v>732</v>
      </c>
    </row>
    <row r="60" spans="1:11" x14ac:dyDescent="0.3">
      <c r="A60" s="105" t="s">
        <v>742</v>
      </c>
      <c r="B60" s="106" t="s">
        <v>743</v>
      </c>
      <c r="C60" s="114">
        <v>22.97</v>
      </c>
      <c r="D60" s="112">
        <v>-0.41</v>
      </c>
      <c r="E60" s="113">
        <v>-1.7500000000000002E-2</v>
      </c>
      <c r="F60" s="109">
        <v>20601</v>
      </c>
      <c r="G60" s="108">
        <v>0.80859999999999999</v>
      </c>
      <c r="H60" s="110">
        <v>0.76049999999999995</v>
      </c>
      <c r="I60" s="111">
        <v>0.94</v>
      </c>
      <c r="J60" s="110">
        <v>0.94130000000000003</v>
      </c>
      <c r="K60" s="106" t="s">
        <v>735</v>
      </c>
    </row>
    <row r="61" spans="1:11" x14ac:dyDescent="0.3">
      <c r="A61" s="105" t="s">
        <v>744</v>
      </c>
      <c r="B61" s="106" t="s">
        <v>745</v>
      </c>
      <c r="C61" s="114">
        <v>11.36</v>
      </c>
      <c r="D61" s="107">
        <v>0.16</v>
      </c>
      <c r="E61" s="108">
        <v>1.43E-2</v>
      </c>
      <c r="F61" s="109">
        <v>4817</v>
      </c>
      <c r="G61" s="108">
        <v>0.50209999999999999</v>
      </c>
      <c r="H61" s="110">
        <v>0.75800000000000001</v>
      </c>
      <c r="I61" s="111">
        <v>0.87</v>
      </c>
      <c r="J61" s="110">
        <v>0.56999999999999995</v>
      </c>
      <c r="K61" s="106" t="s">
        <v>735</v>
      </c>
    </row>
    <row r="62" spans="1:11" x14ac:dyDescent="0.3">
      <c r="A62" s="105" t="s">
        <v>746</v>
      </c>
      <c r="B62" s="106" t="s">
        <v>747</v>
      </c>
      <c r="C62" s="106">
        <v>7.18</v>
      </c>
      <c r="D62" s="112">
        <v>-0.2</v>
      </c>
      <c r="E62" s="113">
        <v>-2.7099999999999999E-2</v>
      </c>
      <c r="F62" s="109">
        <v>14485</v>
      </c>
      <c r="G62" s="108">
        <v>1.214</v>
      </c>
      <c r="H62" s="110">
        <v>0.75490000000000002</v>
      </c>
      <c r="I62" s="111">
        <v>0.99</v>
      </c>
      <c r="J62" s="110">
        <v>1.4252</v>
      </c>
      <c r="K62" s="106" t="s">
        <v>748</v>
      </c>
    </row>
    <row r="63" spans="1:11" x14ac:dyDescent="0.3">
      <c r="A63" s="105" t="s">
        <v>723</v>
      </c>
      <c r="B63" s="106" t="s">
        <v>749</v>
      </c>
      <c r="C63" s="114">
        <v>24.57</v>
      </c>
      <c r="D63" s="107">
        <v>0.47</v>
      </c>
      <c r="E63" s="108">
        <v>1.95E-2</v>
      </c>
      <c r="F63" s="109">
        <v>8648</v>
      </c>
      <c r="G63" s="108">
        <v>0.86399999999999999</v>
      </c>
      <c r="H63" s="110">
        <v>0.72589999999999999</v>
      </c>
      <c r="I63" s="111">
        <v>0.79</v>
      </c>
      <c r="J63" s="110">
        <v>0.98240000000000005</v>
      </c>
      <c r="K63" s="106" t="s">
        <v>732</v>
      </c>
    </row>
    <row r="64" spans="1:11" x14ac:dyDescent="0.3">
      <c r="A64" s="105" t="s">
        <v>355</v>
      </c>
      <c r="B64" s="106" t="s">
        <v>679</v>
      </c>
      <c r="C64" s="114">
        <v>17.13</v>
      </c>
      <c r="D64" s="112">
        <v>-0.53</v>
      </c>
      <c r="E64" s="113">
        <v>-0.03</v>
      </c>
      <c r="F64" s="109">
        <v>12549</v>
      </c>
      <c r="G64" s="113">
        <v>1.0529999999999999</v>
      </c>
      <c r="H64" s="110">
        <v>0.72040000000000004</v>
      </c>
      <c r="I64" s="111">
        <v>0.89</v>
      </c>
      <c r="J64" s="110">
        <v>1.2526999999999999</v>
      </c>
      <c r="K64" s="106" t="s">
        <v>732</v>
      </c>
    </row>
  </sheetData>
  <autoFilter ref="A1:L49" xr:uid="{876A57B8-83FB-7845-97A2-8AAA42722F35}">
    <filterColumn colId="7">
      <customFilters>
        <customFilter operator="greaterThan" val="0.7"/>
      </customFilters>
    </filterColumn>
    <sortState xmlns:xlrd2="http://schemas.microsoft.com/office/spreadsheetml/2017/richdata2" ref="A2:K49">
      <sortCondition descending="1" ref="H1:H49"/>
    </sortState>
  </autoFilter>
  <hyperlinks>
    <hyperlink ref="A2" r:id="rId1" display="https://www.barchart.com/stocks/quotes/BBBY/overview" xr:uid="{BF860429-6408-5A40-8EC0-490892E40B35}"/>
    <hyperlink ref="A43" r:id="rId2" display="https://www.barchart.com/stocks/quotes/COIN/overview" xr:uid="{EF6C45E0-65DC-A04C-9ACB-86380DA28A19}"/>
    <hyperlink ref="A44" r:id="rId3" display="https://www.barchart.com/stocks/quotes/PLTR/overview" xr:uid="{1D443D08-2C14-0A48-BDEA-3DAA0E432401}"/>
    <hyperlink ref="A45" r:id="rId4" display="https://www.barchart.com/stocks/quotes/CVNA/overview" xr:uid="{B3CA6194-3358-FE42-8E66-8A19B2C17282}"/>
    <hyperlink ref="A46" r:id="rId5" display="https://www.barchart.com/stocks/quotes/AMC/overview" xr:uid="{C5D3121C-C295-124D-9C5A-D72C5FD5A02D}"/>
    <hyperlink ref="A47" r:id="rId6" display="https://www.barchart.com/stocks/quotes/NVDA/overview" xr:uid="{99C29832-5FB2-F845-9299-1B4D707ECB0F}"/>
    <hyperlink ref="A48" r:id="rId7" display="https://www.barchart.com/stocks/quotes/AMZN/overview" xr:uid="{5C8251CC-9E7A-414F-AB0F-68753AF03FF4}"/>
    <hyperlink ref="A49" r:id="rId8" display="https://www.barchart.com/stocks/quotes/SQ/overview" xr:uid="{72B058F9-23D0-634D-BF94-6B9993AF09F7}"/>
    <hyperlink ref="A3" r:id="rId9" display="https://www.barchart.com/stocks/quotes/CINC/overview" xr:uid="{E8221593-6384-094C-A0FD-74D3F940EE3C}"/>
    <hyperlink ref="A4" r:id="rId10" display="https://www.barchart.com/stocks/quotes/CEG/overview" xr:uid="{E4B82C31-78F8-FC43-B34E-A2600D9FBB5C}"/>
    <hyperlink ref="A5" r:id="rId11" display="https://www.barchart.com/stocks/quotes/BBBY/overview" xr:uid="{6064BC9E-1C2F-474A-A4D8-5EDAD3F94C86}"/>
    <hyperlink ref="A9" r:id="rId12" display="https://www.barchart.com/stocks/quotes/MNTV/overview" xr:uid="{21F1D961-BC37-8243-89A5-9866727A394A}"/>
    <hyperlink ref="A17" r:id="rId13" display="https://www.barchart.com/stocks/quotes/TGT/overview" xr:uid="{910627FE-62AA-ED44-9E73-3B1DF4FD7570}"/>
    <hyperlink ref="A19" r:id="rId14" display="https://www.barchart.com/stocks/quotes/ALTO/overview" xr:uid="{A64C0909-DB77-544C-A007-AB43AC6F63BA}"/>
    <hyperlink ref="A13" r:id="rId15" display="https://www.barchart.com/stocks/quotes/VRDN/overview" xr:uid="{8586CEDD-267E-D843-A402-2A8BF4CD9980}"/>
    <hyperlink ref="A11" r:id="rId16" display="https://www.barchart.com/stocks/quotes/SDC/overview" xr:uid="{2AABA9C2-3703-0845-8D42-8BDCE6D03468}"/>
    <hyperlink ref="A15" r:id="rId17" display="https://www.barchart.com/stocks/quotes/UPST/overview" xr:uid="{9575091C-2136-8E44-B759-505AAB73A8ED}"/>
    <hyperlink ref="A21" r:id="rId18" display="https://www.barchart.com/stocks/quotes/PTON/overview" xr:uid="{76BEADC3-6D56-E745-BA9F-9F5036178E05}"/>
    <hyperlink ref="A23" r:id="rId19" display="https://www.barchart.com/stocks/quotes/ISEE/overview" xr:uid="{DC3E5926-4205-6A41-87EC-BB2621EC86E4}"/>
    <hyperlink ref="A25" r:id="rId20" display="https://www.barchart.com/stocks/quotes/AVYA/overview" xr:uid="{790ECCD0-C309-854D-8268-CC21819BF118}"/>
    <hyperlink ref="A27" r:id="rId21" display="https://www.barchart.com/stocks/quotes/ARRY/overview" xr:uid="{D7BC25D9-2D26-D54C-BDBD-512C3B682515}"/>
    <hyperlink ref="A29" r:id="rId22" display="https://www.barchart.com/stocks/quotes/VERU/overview" xr:uid="{CE473698-40E7-7F47-AD5F-CA795809BF21}"/>
    <hyperlink ref="A31" r:id="rId23" display="https://www.barchart.com/stocks/quotes/LFLY/overview" xr:uid="{23F6CCFF-A529-5143-B8DA-BBD584BC0395}"/>
    <hyperlink ref="A33" r:id="rId24" display="https://www.barchart.com/stocks/quotes/VRM/overview" xr:uid="{3894139D-7DEE-3246-B66D-DF90AF38CFFF}"/>
    <hyperlink ref="A35" r:id="rId25" display="https://www.barchart.com/stocks/quotes/PRTY/overview" xr:uid="{6CC0E96E-D9F4-FD4B-9559-1249E4FD4596}"/>
    <hyperlink ref="A37" r:id="rId26" display="https://www.barchart.com/stocks/quotes/NLSN/overview" xr:uid="{1B87C846-E12E-4F4D-9240-6F22DE6138F4}"/>
    <hyperlink ref="A39" r:id="rId27" display="https://www.barchart.com/stocks/quotes/PBR/overview" xr:uid="{2034F057-389A-A742-BFAA-7137AF4D8309}"/>
    <hyperlink ref="A41" r:id="rId28" display="https://www.barchart.com/stocks/quotes/GOLD/overview" xr:uid="{D04C3B8C-A074-094E-85F7-BAC12385C8BB}"/>
    <hyperlink ref="A6" r:id="rId29" display="https://www.barchart.com/stocks/quotes/CINC/overview" xr:uid="{7556DADC-E7DD-F844-9940-13A0CD0E5500}"/>
    <hyperlink ref="A7" r:id="rId30" display="https://www.barchart.com/stocks/quotes/CEG/overview" xr:uid="{CD68F0A4-B291-6243-91B0-F18A9ACD3EE7}"/>
    <hyperlink ref="A8" r:id="rId31" display="https://www.barchart.com/stocks/quotes/BBBY/overview" xr:uid="{D14DCD71-BD15-1F4A-AF60-691237BCB2B3}"/>
    <hyperlink ref="A10" r:id="rId32" display="https://www.barchart.com/stocks/quotes/MNTV/overview" xr:uid="{A7B0E020-AC63-D44F-AB64-2DC9F114D061}"/>
    <hyperlink ref="A12" r:id="rId33" display="https://www.barchart.com/stocks/quotes/SDC/overview" xr:uid="{3C38CDB8-8A1D-9F43-AE91-7949436A6213}"/>
    <hyperlink ref="A14" r:id="rId34" display="https://www.barchart.com/stocks/quotes/VRDN/overview" xr:uid="{E650D8A2-558E-0B48-B56F-3D35C1298BFB}"/>
    <hyperlink ref="A16" r:id="rId35" display="https://www.barchart.com/stocks/quotes/UPST/overview" xr:uid="{343B78BB-30A3-4A43-9398-6132061B9D9A}"/>
    <hyperlink ref="A18" r:id="rId36" display="https://www.barchart.com/stocks/quotes/TGT/overview" xr:uid="{B0F89AD0-197A-7D46-B941-D2140D5263ED}"/>
    <hyperlink ref="A20" r:id="rId37" display="https://www.barchart.com/stocks/quotes/ALTO/overview" xr:uid="{C6A1C650-7D0B-7249-BE9D-FF4DE311FA3F}"/>
    <hyperlink ref="A22" r:id="rId38" display="https://www.barchart.com/stocks/quotes/PTON/overview" xr:uid="{009E999A-E716-BB4A-9599-A5888E7AC220}"/>
    <hyperlink ref="A24" r:id="rId39" display="https://www.barchart.com/stocks/quotes/ISEE/overview" xr:uid="{CDCB3B6A-F4E0-0A41-8452-A0F7D7E04489}"/>
    <hyperlink ref="A26" r:id="rId40" display="https://www.barchart.com/stocks/quotes/AVYA/overview" xr:uid="{80C64526-222C-5744-9E15-E4AA4D0F5920}"/>
    <hyperlink ref="A28" r:id="rId41" display="https://www.barchart.com/stocks/quotes/ARRY/overview" xr:uid="{B7B802CD-E740-8941-AB41-8B831BBCEBA5}"/>
    <hyperlink ref="A30" r:id="rId42" display="https://www.barchart.com/stocks/quotes/VERU/overview" xr:uid="{522B883A-F33C-C140-BF26-66C33CC04CB9}"/>
    <hyperlink ref="A32" r:id="rId43" display="https://www.barchart.com/stocks/quotes/LFLY/overview" xr:uid="{3A114C0B-9AD3-314C-A2B5-7ECD25539F8B}"/>
    <hyperlink ref="A34" r:id="rId44" display="https://www.barchart.com/stocks/quotes/VRM/overview" xr:uid="{EF51F588-372D-FA47-837B-D54028376470}"/>
    <hyperlink ref="A36" r:id="rId45" display="https://www.barchart.com/stocks/quotes/PRTY/overview" xr:uid="{B98D6CE6-0E75-FB48-958E-4A8C294BFDEC}"/>
    <hyperlink ref="A38" r:id="rId46" display="https://www.barchart.com/stocks/quotes/NLSN/overview" xr:uid="{0464BB53-0688-484E-9F6C-D122F0399C23}"/>
    <hyperlink ref="A40" r:id="rId47" display="https://www.barchart.com/stocks/quotes/PBR/overview" xr:uid="{A7D777DC-F985-C94D-A8E6-2EEA6E7B80D5}"/>
    <hyperlink ref="A42" r:id="rId48" display="https://www.barchart.com/stocks/quotes/GOLD/overview" xr:uid="{45A45A2E-4A3F-3F41-ADC0-AB9E5EB0A4C2}"/>
    <hyperlink ref="A50" r:id="rId49" display="https://www.barchart.com/stocks/quotes/ALTO/overview" xr:uid="{853C9FB4-425A-2D41-98BF-F75C2FB5E20A}"/>
    <hyperlink ref="A51" r:id="rId50" display="https://www.barchart.com/stocks/quotes/ISEE/overview" xr:uid="{512F0586-0DF5-4D44-A413-F3B608695B62}"/>
    <hyperlink ref="A52" r:id="rId51" display="https://www.barchart.com/stocks/quotes/TGT/overview" xr:uid="{B76ACED4-DE08-7C41-BAAB-5BB8D5E92980}"/>
    <hyperlink ref="A53" r:id="rId52" display="https://www.barchart.com/stocks/quotes/VRM/overview" xr:uid="{7426719F-86F9-374D-8E32-B52E3788DA65}"/>
    <hyperlink ref="A54" r:id="rId53" display="https://www.barchart.com/stocks/quotes/FRPT/overview" xr:uid="{79C7F85F-21EE-B44F-BB65-1800B53EA999}"/>
    <hyperlink ref="A55" r:id="rId54" display="https://www.barchart.com/stocks/quotes/PTON/overview" xr:uid="{97AECC59-9F3F-5240-B9F2-473FF56D58DE}"/>
    <hyperlink ref="A56" r:id="rId55" display="https://www.barchart.com/stocks/quotes/SIX/overview" xr:uid="{C1F6F7B1-7C3F-C946-A4B8-A305CD03F1D8}"/>
    <hyperlink ref="A57" r:id="rId56" display="https://www.barchart.com/stocks/quotes/REAL/overview" xr:uid="{6EC5FF06-C0CD-A443-8A18-2645648FE1BB}"/>
    <hyperlink ref="A58" r:id="rId57" display="https://www.barchart.com/stocks/quotes/MNTV/overview" xr:uid="{43E994EE-9C27-EF49-96E0-992D8B81B657}"/>
    <hyperlink ref="A59" r:id="rId58" display="https://www.barchart.com/stocks/quotes/GEVO/overview" xr:uid="{B2FD92C3-F12D-3840-9D45-34710593644E}"/>
    <hyperlink ref="A60" r:id="rId59" display="https://www.barchart.com/stocks/quotes/BIG/overview" xr:uid="{185E4BDD-2E6B-5340-8C7D-CB3FFB83DC50}"/>
    <hyperlink ref="A61" r:id="rId60" display="https://www.barchart.com/stocks/quotes/HBI/overview" xr:uid="{52857C41-4B04-1643-A7A7-573DC3F9C40E}"/>
    <hyperlink ref="A62" r:id="rId61" display="https://www.barchart.com/stocks/quotes/WEBR/overview" xr:uid="{B65214FD-5160-2E42-90B1-73F8F1C42563}"/>
    <hyperlink ref="A63" r:id="rId62" display="https://www.barchart.com/stocks/quotes/BE/overview" xr:uid="{617083D0-454F-414A-92E7-96DAE1DF2EEA}"/>
    <hyperlink ref="A64" r:id="rId63" display="https://www.barchart.com/stocks/quotes/ARRY/overview" xr:uid="{53E657F9-183F-2B4F-9A74-FE4A35DE3F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DAD0-EB5F-BD46-A469-410B0664E444}">
  <dimension ref="A1:K13"/>
  <sheetViews>
    <sheetView workbookViewId="0">
      <selection activeCell="A3" sqref="A3"/>
    </sheetView>
  </sheetViews>
  <sheetFormatPr baseColWidth="10" defaultRowHeight="16" x14ac:dyDescent="0.2"/>
  <cols>
    <col min="2" max="2" width="8.5" customWidth="1"/>
    <col min="3" max="3" width="8.83203125" customWidth="1"/>
    <col min="4" max="4" width="8.1640625" customWidth="1"/>
    <col min="5" max="6" width="6.33203125" customWidth="1"/>
    <col min="7" max="7" width="10.1640625" customWidth="1"/>
    <col min="8" max="8" width="9.33203125" customWidth="1"/>
  </cols>
  <sheetData>
    <row r="1" spans="1:11" x14ac:dyDescent="0.2">
      <c r="A1" t="s">
        <v>0</v>
      </c>
      <c r="B1" t="s">
        <v>2</v>
      </c>
      <c r="C1" t="s">
        <v>6</v>
      </c>
      <c r="D1" t="s">
        <v>7</v>
      </c>
      <c r="E1" t="s">
        <v>8</v>
      </c>
      <c r="F1" t="s">
        <v>752</v>
      </c>
      <c r="G1" t="s">
        <v>726</v>
      </c>
      <c r="H1" t="s">
        <v>751</v>
      </c>
      <c r="I1" t="s">
        <v>700</v>
      </c>
      <c r="J1" t="s">
        <v>701</v>
      </c>
      <c r="K1" t="s">
        <v>38</v>
      </c>
    </row>
    <row r="2" spans="1:11" x14ac:dyDescent="0.2">
      <c r="A2" t="s">
        <v>10</v>
      </c>
      <c r="B2">
        <v>8.16</v>
      </c>
      <c r="C2">
        <v>1.8406</v>
      </c>
      <c r="D2">
        <v>1</v>
      </c>
      <c r="E2">
        <v>1</v>
      </c>
      <c r="G2" t="s">
        <v>728</v>
      </c>
      <c r="H2" t="s">
        <v>730</v>
      </c>
      <c r="I2" s="119">
        <v>10.1</v>
      </c>
      <c r="J2" s="119">
        <v>10.11</v>
      </c>
      <c r="K2">
        <f t="shared" ref="K2:K8" si="0">ABS(I2-J2)</f>
        <v>9.9999999999997868E-3</v>
      </c>
    </row>
    <row r="3" spans="1:11" x14ac:dyDescent="0.2">
      <c r="A3" t="s">
        <v>669</v>
      </c>
      <c r="B3">
        <v>166.13</v>
      </c>
      <c r="C3">
        <v>0.46350000000000002</v>
      </c>
      <c r="D3">
        <v>0.88329999999999997</v>
      </c>
      <c r="E3">
        <v>0.95</v>
      </c>
      <c r="F3" t="s">
        <v>753</v>
      </c>
      <c r="G3" t="s">
        <v>728</v>
      </c>
      <c r="I3" s="116">
        <v>164.67</v>
      </c>
      <c r="J3" s="116">
        <v>164.77</v>
      </c>
      <c r="K3">
        <f t="shared" si="0"/>
        <v>0.10000000000002274</v>
      </c>
    </row>
    <row r="4" spans="1:11" x14ac:dyDescent="0.2">
      <c r="A4" t="s">
        <v>673</v>
      </c>
      <c r="B4">
        <v>11.44</v>
      </c>
      <c r="C4">
        <v>1.3097000000000001</v>
      </c>
      <c r="D4">
        <v>0.79490000000000005</v>
      </c>
      <c r="E4">
        <v>0.96</v>
      </c>
      <c r="F4" t="s">
        <v>753</v>
      </c>
      <c r="G4" t="s">
        <v>728</v>
      </c>
      <c r="I4" s="117">
        <v>11.03</v>
      </c>
      <c r="J4" s="118">
        <v>11.04</v>
      </c>
      <c r="K4">
        <f t="shared" si="0"/>
        <v>9.9999999999997868E-3</v>
      </c>
    </row>
    <row r="5" spans="1:11" x14ac:dyDescent="0.2">
      <c r="A5" t="str">
        <f>'IV Scan'!A7</f>
        <v>CEG</v>
      </c>
      <c r="B5">
        <v>74.3</v>
      </c>
      <c r="C5">
        <v>0.62129999999999996</v>
      </c>
      <c r="D5">
        <v>1</v>
      </c>
      <c r="E5">
        <v>0.99</v>
      </c>
      <c r="G5" t="s">
        <v>727</v>
      </c>
      <c r="H5" t="s">
        <v>730</v>
      </c>
      <c r="I5">
        <v>75.98</v>
      </c>
      <c r="J5">
        <v>76.28</v>
      </c>
      <c r="K5">
        <f t="shared" si="0"/>
        <v>0.29999999999999716</v>
      </c>
    </row>
    <row r="6" spans="1:11" x14ac:dyDescent="0.2">
      <c r="A6" t="str">
        <f>'IV Scan'!A41</f>
        <v>GOLD</v>
      </c>
      <c r="B6">
        <v>15.6</v>
      </c>
      <c r="C6">
        <v>0.43819999999999998</v>
      </c>
      <c r="D6">
        <v>0.72609999999999997</v>
      </c>
      <c r="E6">
        <v>0.96</v>
      </c>
      <c r="G6" t="s">
        <v>727</v>
      </c>
      <c r="I6" s="118">
        <v>16.04</v>
      </c>
      <c r="J6" s="118">
        <v>16.05</v>
      </c>
      <c r="K6">
        <f t="shared" si="0"/>
        <v>1.0000000000001563E-2</v>
      </c>
    </row>
    <row r="7" spans="1:11" x14ac:dyDescent="0.2">
      <c r="A7" t="str">
        <f>'IV Scan'!A27</f>
        <v>ARRY</v>
      </c>
      <c r="B7">
        <v>17.13</v>
      </c>
      <c r="C7">
        <v>1.0529999999999999</v>
      </c>
      <c r="D7">
        <v>0.72040000000000004</v>
      </c>
      <c r="E7">
        <v>0.89</v>
      </c>
      <c r="G7" t="s">
        <v>727</v>
      </c>
      <c r="I7" s="118">
        <v>17.48</v>
      </c>
      <c r="J7" s="118">
        <v>17.5</v>
      </c>
      <c r="K7">
        <f t="shared" si="0"/>
        <v>1.9999999999999574E-2</v>
      </c>
    </row>
    <row r="8" spans="1:11" x14ac:dyDescent="0.2">
      <c r="A8" t="str">
        <f>'IV Scan'!A43</f>
        <v>COIN</v>
      </c>
      <c r="B8">
        <v>93.05</v>
      </c>
      <c r="C8">
        <v>1.3432999999999999</v>
      </c>
      <c r="D8">
        <v>0.70909999999999995</v>
      </c>
      <c r="E8">
        <v>0.95</v>
      </c>
      <c r="G8" t="s">
        <v>727</v>
      </c>
      <c r="H8" t="s">
        <v>730</v>
      </c>
      <c r="I8" s="118">
        <v>89.11</v>
      </c>
      <c r="J8" s="118">
        <v>89.46</v>
      </c>
      <c r="K8">
        <f t="shared" si="0"/>
        <v>0.34999999999999432</v>
      </c>
    </row>
    <row r="9" spans="1:11" x14ac:dyDescent="0.2">
      <c r="A9" t="str">
        <f>'IV Scan'!A14</f>
        <v>VRDN</v>
      </c>
      <c r="B9">
        <v>13.65</v>
      </c>
      <c r="C9">
        <v>2.0838999999999999</v>
      </c>
      <c r="D9">
        <v>0.90100000000000002</v>
      </c>
      <c r="E9">
        <v>0.95</v>
      </c>
      <c r="G9" t="s">
        <v>727</v>
      </c>
    </row>
    <row r="10" spans="1:11" x14ac:dyDescent="0.2">
      <c r="A10" t="str">
        <f>'IV Scan'!A31</f>
        <v>LFLY</v>
      </c>
      <c r="B10">
        <v>3.09</v>
      </c>
      <c r="C10">
        <v>1.6488</v>
      </c>
      <c r="D10">
        <v>0.75990000000000002</v>
      </c>
      <c r="E10">
        <v>0.97</v>
      </c>
      <c r="G10" t="s">
        <v>727</v>
      </c>
    </row>
    <row r="11" spans="1:11" x14ac:dyDescent="0.2">
      <c r="A11" t="str">
        <f>'IV Scan'!A33</f>
        <v>VRM</v>
      </c>
      <c r="B11">
        <v>1.97</v>
      </c>
      <c r="C11">
        <v>2.0409999999999999</v>
      </c>
      <c r="D11">
        <v>0.88919999999999999</v>
      </c>
      <c r="E11">
        <v>0.98</v>
      </c>
      <c r="G11" t="s">
        <v>727</v>
      </c>
    </row>
    <row r="12" spans="1:11" x14ac:dyDescent="0.2">
      <c r="A12" t="str">
        <f>'IV Scan'!A19</f>
        <v>ALTO</v>
      </c>
      <c r="B12">
        <v>4.71</v>
      </c>
      <c r="C12">
        <v>0.92079999999999995</v>
      </c>
      <c r="D12">
        <v>0.873</v>
      </c>
      <c r="E12">
        <v>0.98</v>
      </c>
      <c r="G12" t="s">
        <v>727</v>
      </c>
    </row>
    <row r="13" spans="1:11" x14ac:dyDescent="0.2">
      <c r="A13" t="str">
        <f>'IV Scan'!A11</f>
        <v>SDC</v>
      </c>
      <c r="B13">
        <v>1.35</v>
      </c>
      <c r="C13">
        <v>3.3811</v>
      </c>
      <c r="D13">
        <v>0.91390000000000005</v>
      </c>
      <c r="E13">
        <v>0.99</v>
      </c>
      <c r="G13" t="s">
        <v>727</v>
      </c>
    </row>
  </sheetData>
  <autoFilter ref="A1:K13" xr:uid="{85BCBEEB-DEA6-D940-9349-7E69E0400B89}">
    <sortState xmlns:xlrd2="http://schemas.microsoft.com/office/spreadsheetml/2017/richdata2" ref="A2:K13">
      <sortCondition ref="G1:G13"/>
    </sortState>
  </autoFilter>
  <hyperlinks>
    <hyperlink ref="A3" r:id="rId1" display="https://www.barchart.com/stocks/quotes/TGT/overview" xr:uid="{792E8253-0CC3-5F4E-9B91-AB5E87F03B45}"/>
    <hyperlink ref="A4" r:id="rId2" display="https://www.barchart.com/stocks/quotes/PTON/overview" xr:uid="{D45AC6BD-6C6B-0344-8FEF-6A08FBD1C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C7B-137D-1848-882A-9D911B410E4C}">
  <dimension ref="A1:BD14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5" sqref="A5"/>
      <selection pane="bottomRight" activeCell="AC6" sqref="AC6"/>
    </sheetView>
  </sheetViews>
  <sheetFormatPr baseColWidth="10" defaultRowHeight="16" x14ac:dyDescent="0.2"/>
  <cols>
    <col min="1" max="1" width="10" style="71" customWidth="1"/>
    <col min="2" max="2" width="10.6640625" style="71" customWidth="1"/>
    <col min="3" max="3" width="8.5" style="71" customWidth="1"/>
    <col min="4" max="4" width="9.5" style="71" customWidth="1"/>
    <col min="5" max="5" width="9.6640625" style="71" customWidth="1"/>
    <col min="6" max="7" width="8.6640625" style="71" customWidth="1"/>
    <col min="8" max="8" width="13.1640625" style="63" customWidth="1"/>
    <col min="9" max="10" width="7.6640625" style="71" customWidth="1"/>
    <col min="11" max="11" width="6.6640625" style="71" customWidth="1"/>
    <col min="12" max="12" width="3.1640625" style="66" customWidth="1"/>
    <col min="13" max="13" width="10.83203125" style="71"/>
    <col min="14" max="16" width="0" style="71" hidden="1" customWidth="1"/>
    <col min="17" max="17" width="7.83203125" style="71" customWidth="1"/>
    <col min="18" max="18" width="5.83203125" style="71" customWidth="1"/>
    <col min="19" max="19" width="7.5" style="71" customWidth="1"/>
    <col min="20" max="20" width="5.6640625" style="71" customWidth="1"/>
    <col min="21" max="21" width="3.1640625" style="66" customWidth="1"/>
    <col min="22" max="22" width="6.83203125" style="71" customWidth="1"/>
    <col min="23" max="25" width="5.83203125" style="71" customWidth="1"/>
    <col min="26" max="26" width="3.1640625" style="66" customWidth="1"/>
    <col min="27" max="27" width="10.83203125" style="71"/>
    <col min="28" max="28" width="6.33203125" style="71" customWidth="1"/>
    <col min="29" max="30" width="10.83203125" style="71"/>
    <col min="31" max="31" width="5.6640625" style="71" customWidth="1"/>
    <col min="32" max="36" width="10.83203125" style="71"/>
    <col min="37" max="37" width="6.1640625" style="71" customWidth="1"/>
    <col min="38" max="39" width="10.83203125" style="71"/>
    <col min="40" max="40" width="5.1640625" style="71" customWidth="1"/>
    <col min="41" max="44" width="10.83203125" style="71"/>
    <col min="45" max="45" width="9" style="71" customWidth="1"/>
    <col min="46" max="46" width="10" style="71" customWidth="1"/>
    <col min="47" max="47" width="9.83203125" style="71" customWidth="1"/>
    <col min="48" max="48" width="3" style="66" customWidth="1"/>
    <col min="49" max="51" width="10.83203125" style="71"/>
    <col min="52" max="52" width="3" style="66" customWidth="1"/>
    <col min="53" max="16384" width="10.83203125" style="71"/>
  </cols>
  <sheetData>
    <row r="1" spans="1:56" x14ac:dyDescent="0.2">
      <c r="A1" s="132" t="s">
        <v>717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M1" s="137" t="s">
        <v>699</v>
      </c>
      <c r="N1" s="138"/>
      <c r="O1" s="138"/>
      <c r="P1" s="138"/>
      <c r="Q1" s="138"/>
      <c r="R1" s="138"/>
      <c r="S1" s="138"/>
      <c r="T1" s="139"/>
      <c r="V1" s="132" t="s">
        <v>757</v>
      </c>
      <c r="W1" s="132"/>
      <c r="X1" s="132"/>
      <c r="Y1" s="132"/>
      <c r="AA1" s="134" t="s">
        <v>710</v>
      </c>
      <c r="AB1" s="135"/>
      <c r="AC1" s="135"/>
      <c r="AD1" s="135"/>
      <c r="AE1" s="135"/>
      <c r="AF1" s="135"/>
      <c r="AG1" s="135"/>
      <c r="AH1" s="135"/>
      <c r="AI1" s="136"/>
      <c r="AJ1" s="133" t="s">
        <v>712</v>
      </c>
      <c r="AK1" s="133"/>
      <c r="AL1" s="133"/>
      <c r="AM1" s="133"/>
      <c r="AN1" s="133"/>
      <c r="AO1" s="133"/>
      <c r="AP1" s="133"/>
      <c r="AQ1" s="133"/>
      <c r="AR1" s="133"/>
      <c r="AS1" s="130" t="s">
        <v>110</v>
      </c>
      <c r="AT1" s="130"/>
      <c r="AU1" s="130"/>
      <c r="AW1" s="130" t="s">
        <v>714</v>
      </c>
      <c r="AX1" s="130"/>
      <c r="AY1" s="130"/>
      <c r="BA1" s="131" t="s">
        <v>725</v>
      </c>
      <c r="BB1" s="131"/>
      <c r="BC1" s="131"/>
    </row>
    <row r="2" spans="1:56" x14ac:dyDescent="0.2">
      <c r="A2" s="60" t="s">
        <v>34</v>
      </c>
      <c r="B2" s="85" t="s">
        <v>102</v>
      </c>
      <c r="C2" s="85" t="s">
        <v>39</v>
      </c>
      <c r="D2" s="85" t="s">
        <v>104</v>
      </c>
      <c r="E2" s="85" t="s">
        <v>105</v>
      </c>
      <c r="F2" s="85" t="s">
        <v>726</v>
      </c>
      <c r="G2" s="85" t="s">
        <v>752</v>
      </c>
      <c r="H2" s="36" t="s">
        <v>751</v>
      </c>
      <c r="I2" s="85" t="s">
        <v>700</v>
      </c>
      <c r="J2" s="85" t="s">
        <v>701</v>
      </c>
      <c r="K2" s="85" t="s">
        <v>38</v>
      </c>
      <c r="L2" s="37"/>
      <c r="M2" s="35" t="s">
        <v>695</v>
      </c>
      <c r="N2" s="35" t="s">
        <v>697</v>
      </c>
      <c r="O2" s="35" t="s">
        <v>696</v>
      </c>
      <c r="P2" s="35" t="s">
        <v>698</v>
      </c>
      <c r="Q2" s="36" t="s">
        <v>758</v>
      </c>
      <c r="R2" s="36" t="s">
        <v>754</v>
      </c>
      <c r="S2" s="36" t="s">
        <v>759</v>
      </c>
      <c r="T2" s="36" t="s">
        <v>754</v>
      </c>
      <c r="U2" s="37"/>
      <c r="V2" s="85" t="s">
        <v>704</v>
      </c>
      <c r="W2" s="36" t="s">
        <v>754</v>
      </c>
      <c r="X2" s="86" t="s">
        <v>706</v>
      </c>
      <c r="Y2" s="36" t="s">
        <v>754</v>
      </c>
      <c r="AA2" s="85" t="s">
        <v>106</v>
      </c>
      <c r="AB2" s="36" t="s">
        <v>756</v>
      </c>
      <c r="AC2" s="41" t="s">
        <v>711</v>
      </c>
      <c r="AD2" s="85" t="s">
        <v>107</v>
      </c>
      <c r="AE2" s="36" t="s">
        <v>754</v>
      </c>
      <c r="AF2" s="41" t="s">
        <v>711</v>
      </c>
      <c r="AG2" s="36" t="s">
        <v>113</v>
      </c>
      <c r="AH2" s="36" t="s">
        <v>111</v>
      </c>
      <c r="AI2" s="36" t="s">
        <v>114</v>
      </c>
      <c r="AJ2" s="85" t="s">
        <v>108</v>
      </c>
      <c r="AK2" s="36" t="s">
        <v>756</v>
      </c>
      <c r="AL2" s="41" t="s">
        <v>711</v>
      </c>
      <c r="AM2" s="85" t="s">
        <v>109</v>
      </c>
      <c r="AN2" s="36" t="s">
        <v>754</v>
      </c>
      <c r="AO2" s="41" t="s">
        <v>711</v>
      </c>
      <c r="AP2" s="36" t="s">
        <v>113</v>
      </c>
      <c r="AQ2" s="36" t="s">
        <v>111</v>
      </c>
      <c r="AR2" s="36" t="s">
        <v>114</v>
      </c>
      <c r="AS2" s="85" t="s">
        <v>715</v>
      </c>
      <c r="AT2" s="36" t="s">
        <v>755</v>
      </c>
      <c r="AU2" s="36" t="s">
        <v>716</v>
      </c>
      <c r="AW2" s="36" t="s">
        <v>721</v>
      </c>
      <c r="AX2" s="36" t="s">
        <v>719</v>
      </c>
      <c r="AY2" s="36" t="s">
        <v>720</v>
      </c>
      <c r="BA2" s="59" t="s">
        <v>723</v>
      </c>
      <c r="BB2" s="59" t="s">
        <v>722</v>
      </c>
      <c r="BC2" s="59" t="s">
        <v>724</v>
      </c>
    </row>
    <row r="3" spans="1:56" x14ac:dyDescent="0.2">
      <c r="A3" s="125" t="s">
        <v>669</v>
      </c>
      <c r="B3" s="116">
        <v>166.13</v>
      </c>
      <c r="C3" s="120">
        <v>0.46350000000000002</v>
      </c>
      <c r="D3" s="120">
        <v>0.88329999999999997</v>
      </c>
      <c r="E3" s="116">
        <v>0.95</v>
      </c>
      <c r="F3" s="116" t="s">
        <v>728</v>
      </c>
      <c r="G3" s="116" t="s">
        <v>753</v>
      </c>
      <c r="H3" s="121"/>
      <c r="I3" s="116">
        <v>164.67</v>
      </c>
      <c r="J3" s="116">
        <v>164.77</v>
      </c>
      <c r="K3" s="122">
        <f>ABS(I3-J3)</f>
        <v>0.10000000000002274</v>
      </c>
      <c r="M3" s="72">
        <f>$B3*$C3*SQRT(5/252)</f>
        <v>10.846323047114243</v>
      </c>
      <c r="N3" s="72">
        <f>M3*2</f>
        <v>21.692646094228486</v>
      </c>
      <c r="O3" s="72">
        <f>$B3*$C3*SQRT(30/252)</f>
        <v>26.567957050819125</v>
      </c>
      <c r="P3" s="72">
        <f>$B3*$C3*SQRT(45/252)</f>
        <v>32.538969141342733</v>
      </c>
      <c r="Q3" s="34">
        <f>B3-M3</f>
        <v>155.28367695288574</v>
      </c>
      <c r="R3" s="128"/>
      <c r="S3" s="34">
        <f>B3+M3</f>
        <v>176.97632304711425</v>
      </c>
      <c r="T3" s="128"/>
      <c r="V3" s="71">
        <v>153.91</v>
      </c>
      <c r="W3" s="38">
        <v>0.05</v>
      </c>
      <c r="X3" s="71">
        <v>168.45</v>
      </c>
      <c r="Y3" s="38">
        <v>0.42</v>
      </c>
      <c r="AA3" s="123"/>
      <c r="AB3" s="21"/>
      <c r="AD3" s="124"/>
      <c r="AE3" s="38"/>
      <c r="AG3" s="84">
        <f t="shared" ref="AG3:AG13" si="0">1-ABS(AB3)</f>
        <v>1</v>
      </c>
      <c r="AH3" s="73">
        <f t="shared" ref="AH3:AH13" si="1">AA3-AD3</f>
        <v>0</v>
      </c>
      <c r="AI3" s="73" t="e">
        <f t="shared" ref="AI3:AI13" si="2">(AC3-AF3)/AH3</f>
        <v>#DIV/0!</v>
      </c>
      <c r="AJ3" s="123">
        <v>160</v>
      </c>
      <c r="AK3" s="21">
        <v>-0.22</v>
      </c>
      <c r="AL3" s="71">
        <v>0.77</v>
      </c>
      <c r="AM3" s="124">
        <v>155</v>
      </c>
      <c r="AN3" s="38">
        <v>0.08</v>
      </c>
      <c r="AO3" s="71">
        <v>0.28000000000000003</v>
      </c>
      <c r="AP3" s="81">
        <f>1-ABS(AK3)</f>
        <v>0.78</v>
      </c>
      <c r="AQ3" s="82">
        <f>AJ3-AM3</f>
        <v>5</v>
      </c>
      <c r="AR3" s="81">
        <f>(AL3-AO3)/AQ3</f>
        <v>9.8000000000000004E-2</v>
      </c>
      <c r="AS3" s="74">
        <f>ABS(AC3-AF3)+ABS(AL3-AO3)</f>
        <v>0.49</v>
      </c>
      <c r="AT3" s="82">
        <f>ABS(AQ3*AK3)</f>
        <v>1.1000000000000001</v>
      </c>
      <c r="AU3" s="82">
        <f>AQ3*1/3</f>
        <v>1.6666666666666667</v>
      </c>
      <c r="AW3" s="82">
        <f>100*((AH3-(AC3-AF3)) + (AQ3-(AL3-AO3)))</f>
        <v>451</v>
      </c>
      <c r="AX3" s="82">
        <f>100*AS3</f>
        <v>49</v>
      </c>
      <c r="AY3" s="83">
        <f>AX3/AW3</f>
        <v>0.10864745011086474</v>
      </c>
      <c r="BA3" s="75"/>
      <c r="BB3" s="75"/>
      <c r="BC3" s="75"/>
      <c r="BD3" s="71" t="s">
        <v>750</v>
      </c>
    </row>
    <row r="4" spans="1:56" x14ac:dyDescent="0.2">
      <c r="A4" s="125" t="s">
        <v>673</v>
      </c>
      <c r="B4" s="116">
        <v>11.11</v>
      </c>
      <c r="C4" s="120">
        <v>1.3097000000000001</v>
      </c>
      <c r="D4" s="120">
        <v>0.79490000000000005</v>
      </c>
      <c r="E4" s="116">
        <v>0.96</v>
      </c>
      <c r="F4" s="116" t="s">
        <v>728</v>
      </c>
      <c r="G4" s="116" t="s">
        <v>753</v>
      </c>
      <c r="H4" s="121"/>
      <c r="I4" s="71">
        <v>11.1</v>
      </c>
      <c r="J4" s="63">
        <v>11.11</v>
      </c>
      <c r="K4" s="122">
        <f>ABS(I4-J4)</f>
        <v>9.9999999999997868E-3</v>
      </c>
      <c r="M4" s="72">
        <f>$B4*$C4*SQRT(5/252)</f>
        <v>2.0496071066022155</v>
      </c>
      <c r="N4" s="72">
        <f>M4*2</f>
        <v>4.0992142132044309</v>
      </c>
      <c r="O4" s="72">
        <f>$B4*$C4*SQRT(30/252)</f>
        <v>5.020491584357635</v>
      </c>
      <c r="P4" s="72">
        <f>$B4*$C4*SQRT(45/252)</f>
        <v>6.1488213198066468</v>
      </c>
      <c r="Q4" s="34">
        <f>B4-M4</f>
        <v>9.0603928933977844</v>
      </c>
      <c r="R4" s="129">
        <v>-0.05</v>
      </c>
      <c r="S4" s="34">
        <f>B4+M4</f>
        <v>13.159607106602214</v>
      </c>
      <c r="T4" s="129">
        <v>-0.93</v>
      </c>
      <c r="V4" s="71">
        <v>10.01</v>
      </c>
      <c r="W4" s="38">
        <v>-0.14000000000000001</v>
      </c>
      <c r="X4" s="127">
        <v>12.72</v>
      </c>
      <c r="Y4" s="38">
        <v>0.15</v>
      </c>
      <c r="AA4" s="123"/>
      <c r="AB4" s="21"/>
      <c r="AD4" s="124"/>
      <c r="AE4" s="38"/>
      <c r="AG4" s="84">
        <f t="shared" si="0"/>
        <v>1</v>
      </c>
      <c r="AH4" s="73">
        <f t="shared" si="1"/>
        <v>0</v>
      </c>
      <c r="AI4" s="73" t="e">
        <f t="shared" si="2"/>
        <v>#DIV/0!</v>
      </c>
      <c r="AJ4" s="123">
        <v>10.5</v>
      </c>
      <c r="AK4" s="21">
        <v>-0.31</v>
      </c>
      <c r="AL4" s="71">
        <v>0.23</v>
      </c>
      <c r="AM4" s="124">
        <v>5.5</v>
      </c>
      <c r="AN4" s="38">
        <v>-0.01</v>
      </c>
      <c r="AO4" s="71">
        <v>0.02</v>
      </c>
      <c r="AP4" s="81">
        <f t="shared" ref="AP4:AP13" si="3">1-ABS(AK4)</f>
        <v>0.69</v>
      </c>
      <c r="AQ4" s="82">
        <f t="shared" ref="AQ4:AQ13" si="4">AJ4-AM4</f>
        <v>5</v>
      </c>
      <c r="AR4" s="81">
        <f>(AL4-AO4)/AQ4</f>
        <v>4.2000000000000003E-2</v>
      </c>
      <c r="AS4" s="74">
        <f t="shared" ref="AS4:AS13" si="5">ABS(AC4-AF4)+ABS(AL4-AO4)</f>
        <v>0.21000000000000002</v>
      </c>
      <c r="AT4" s="82">
        <f>ABS(AQ4*AK4)</f>
        <v>1.55</v>
      </c>
      <c r="AU4" s="82">
        <f t="shared" ref="AU4:AU13" si="6">AQ4*1/3</f>
        <v>1.6666666666666667</v>
      </c>
      <c r="AW4" s="82">
        <f t="shared" ref="AW4:AW13" si="7">100*((AH4-(AC4-AF4)) + (AQ4-(AL4-AO4)))</f>
        <v>479</v>
      </c>
      <c r="AX4" s="73">
        <f t="shared" ref="AX4:AX13" si="8">100*AS4</f>
        <v>21.000000000000004</v>
      </c>
      <c r="AY4" s="83">
        <f t="shared" ref="AY4:AY13" si="9">AX4/AW4</f>
        <v>4.384133611691024E-2</v>
      </c>
      <c r="BA4" s="75"/>
      <c r="BB4" s="75"/>
      <c r="BC4" s="75"/>
    </row>
    <row r="5" spans="1:56" x14ac:dyDescent="0.2">
      <c r="A5" s="126"/>
      <c r="B5" s="62"/>
      <c r="K5" s="33">
        <f t="shared" ref="K5:K13" si="10">ABS(I5-J5)</f>
        <v>0</v>
      </c>
      <c r="M5" s="72">
        <f t="shared" ref="M5:M10" si="11">$C5*$D5*SQRT(5/252)</f>
        <v>0</v>
      </c>
      <c r="N5" s="72">
        <f t="shared" ref="N5:N10" si="12">2*($C5*$D5*SQRT(5/252))</f>
        <v>0</v>
      </c>
      <c r="O5" s="72">
        <f t="shared" ref="O5:O10" si="13">$C5*$D5*SQRT(30/252)</f>
        <v>0</v>
      </c>
      <c r="P5" s="72">
        <f t="shared" ref="P5:P10" si="14">$C5*$D5*SQRT(45/252)</f>
        <v>0</v>
      </c>
      <c r="Q5" s="34">
        <f>C5-M5</f>
        <v>0</v>
      </c>
      <c r="R5" s="128"/>
      <c r="S5" s="34">
        <f>C5+M5</f>
        <v>0</v>
      </c>
      <c r="T5" s="128"/>
      <c r="W5" s="38"/>
      <c r="X5" s="38"/>
      <c r="Y5" s="38"/>
      <c r="AA5" s="123"/>
      <c r="AB5" s="21"/>
      <c r="AD5" s="124"/>
      <c r="AE5" s="38"/>
      <c r="AG5" s="84">
        <f t="shared" si="0"/>
        <v>1</v>
      </c>
      <c r="AH5" s="73">
        <f t="shared" si="1"/>
        <v>0</v>
      </c>
      <c r="AI5" s="73" t="e">
        <f t="shared" si="2"/>
        <v>#DIV/0!</v>
      </c>
      <c r="AJ5" s="123"/>
      <c r="AK5" s="21"/>
      <c r="AM5" s="124"/>
      <c r="AN5" s="38"/>
      <c r="AP5" s="81">
        <f t="shared" si="3"/>
        <v>1</v>
      </c>
      <c r="AQ5" s="82">
        <f t="shared" si="4"/>
        <v>0</v>
      </c>
      <c r="AR5" s="81" t="e">
        <f t="shared" ref="AR5:AR13" si="15">(AL5-AO5)/AQ5</f>
        <v>#DIV/0!</v>
      </c>
      <c r="AS5" s="74">
        <f t="shared" si="5"/>
        <v>0</v>
      </c>
      <c r="AT5" s="82">
        <f t="shared" ref="AT5:AT13" si="16">ABS(AQ5*AK5)</f>
        <v>0</v>
      </c>
      <c r="AU5" s="82">
        <f t="shared" si="6"/>
        <v>0</v>
      </c>
      <c r="AW5" s="82">
        <f t="shared" si="7"/>
        <v>0</v>
      </c>
      <c r="AX5" s="73">
        <f t="shared" si="8"/>
        <v>0</v>
      </c>
      <c r="AY5" s="83" t="e">
        <f t="shared" si="9"/>
        <v>#DIV/0!</v>
      </c>
      <c r="BA5" s="75"/>
      <c r="BB5" s="75"/>
      <c r="BC5" s="75"/>
    </row>
    <row r="6" spans="1:56" x14ac:dyDescent="0.2">
      <c r="A6" s="126"/>
      <c r="B6" s="62"/>
      <c r="K6" s="33">
        <f t="shared" si="10"/>
        <v>0</v>
      </c>
      <c r="M6" s="72">
        <f t="shared" si="11"/>
        <v>0</v>
      </c>
      <c r="N6" s="72">
        <f t="shared" si="12"/>
        <v>0</v>
      </c>
      <c r="O6" s="72">
        <f t="shared" si="13"/>
        <v>0</v>
      </c>
      <c r="P6" s="72">
        <f t="shared" si="14"/>
        <v>0</v>
      </c>
      <c r="Q6" s="34">
        <f>C6-M6</f>
        <v>0</v>
      </c>
      <c r="R6" s="128"/>
      <c r="S6" s="34">
        <f>C6+M6</f>
        <v>0</v>
      </c>
      <c r="T6" s="128"/>
      <c r="W6" s="38"/>
      <c r="X6" s="38"/>
      <c r="Y6" s="38"/>
      <c r="AA6" s="123"/>
      <c r="AB6" s="21"/>
      <c r="AD6" s="124"/>
      <c r="AE6" s="38"/>
      <c r="AG6" s="84">
        <f t="shared" si="0"/>
        <v>1</v>
      </c>
      <c r="AH6" s="73">
        <f t="shared" si="1"/>
        <v>0</v>
      </c>
      <c r="AI6" s="73" t="e">
        <f t="shared" si="2"/>
        <v>#DIV/0!</v>
      </c>
      <c r="AJ6" s="123"/>
      <c r="AK6" s="21"/>
      <c r="AM6" s="124"/>
      <c r="AN6" s="38"/>
      <c r="AP6" s="81">
        <f t="shared" si="3"/>
        <v>1</v>
      </c>
      <c r="AQ6" s="82">
        <f t="shared" si="4"/>
        <v>0</v>
      </c>
      <c r="AR6" s="81" t="e">
        <f t="shared" si="15"/>
        <v>#DIV/0!</v>
      </c>
      <c r="AS6" s="74">
        <f t="shared" si="5"/>
        <v>0</v>
      </c>
      <c r="AT6" s="82">
        <f t="shared" si="16"/>
        <v>0</v>
      </c>
      <c r="AU6" s="82">
        <f t="shared" si="6"/>
        <v>0</v>
      </c>
      <c r="AW6" s="82">
        <f t="shared" si="7"/>
        <v>0</v>
      </c>
      <c r="AX6" s="73">
        <f t="shared" si="8"/>
        <v>0</v>
      </c>
      <c r="AY6" s="83" t="e">
        <f t="shared" si="9"/>
        <v>#DIV/0!</v>
      </c>
      <c r="BA6" s="75"/>
      <c r="BB6" s="75"/>
      <c r="BC6" s="75"/>
    </row>
    <row r="7" spans="1:56" x14ac:dyDescent="0.2">
      <c r="A7" s="126"/>
      <c r="B7" s="62"/>
      <c r="K7" s="33">
        <f t="shared" si="10"/>
        <v>0</v>
      </c>
      <c r="M7" s="72">
        <f t="shared" si="11"/>
        <v>0</v>
      </c>
      <c r="N7" s="72">
        <f t="shared" si="12"/>
        <v>0</v>
      </c>
      <c r="O7" s="72">
        <f t="shared" si="13"/>
        <v>0</v>
      </c>
      <c r="P7" s="72">
        <f t="shared" si="14"/>
        <v>0</v>
      </c>
      <c r="Q7" s="34">
        <f>C7-M7</f>
        <v>0</v>
      </c>
      <c r="R7" s="128"/>
      <c r="S7" s="34">
        <f>C7+M7</f>
        <v>0</v>
      </c>
      <c r="T7" s="128"/>
      <c r="W7" s="38"/>
      <c r="X7" s="38"/>
      <c r="Y7" s="38"/>
      <c r="AA7" s="123"/>
      <c r="AB7" s="21"/>
      <c r="AD7" s="124"/>
      <c r="AE7" s="38"/>
      <c r="AG7" s="84">
        <f t="shared" si="0"/>
        <v>1</v>
      </c>
      <c r="AH7" s="73">
        <f t="shared" si="1"/>
        <v>0</v>
      </c>
      <c r="AI7" s="73" t="e">
        <f t="shared" si="2"/>
        <v>#DIV/0!</v>
      </c>
      <c r="AJ7" s="123"/>
      <c r="AK7" s="21"/>
      <c r="AM7" s="124"/>
      <c r="AN7" s="38"/>
      <c r="AP7" s="81">
        <f t="shared" si="3"/>
        <v>1</v>
      </c>
      <c r="AQ7" s="82">
        <f t="shared" si="4"/>
        <v>0</v>
      </c>
      <c r="AR7" s="81" t="e">
        <f t="shared" si="15"/>
        <v>#DIV/0!</v>
      </c>
      <c r="AS7" s="74">
        <f t="shared" si="5"/>
        <v>0</v>
      </c>
      <c r="AT7" s="82">
        <f t="shared" si="16"/>
        <v>0</v>
      </c>
      <c r="AU7" s="82">
        <f t="shared" si="6"/>
        <v>0</v>
      </c>
      <c r="AW7" s="82">
        <f t="shared" si="7"/>
        <v>0</v>
      </c>
      <c r="AX7" s="73">
        <f t="shared" si="8"/>
        <v>0</v>
      </c>
      <c r="AY7" s="83" t="e">
        <f t="shared" si="9"/>
        <v>#DIV/0!</v>
      </c>
      <c r="BA7" s="75"/>
      <c r="BB7" s="75"/>
      <c r="BC7" s="75"/>
    </row>
    <row r="8" spans="1:56" x14ac:dyDescent="0.2">
      <c r="A8" s="126"/>
      <c r="B8" s="62"/>
      <c r="K8" s="33">
        <f t="shared" si="10"/>
        <v>0</v>
      </c>
      <c r="M8" s="72">
        <f t="shared" si="11"/>
        <v>0</v>
      </c>
      <c r="N8" s="72">
        <f t="shared" si="12"/>
        <v>0</v>
      </c>
      <c r="O8" s="72">
        <f t="shared" si="13"/>
        <v>0</v>
      </c>
      <c r="P8" s="72">
        <f t="shared" si="14"/>
        <v>0</v>
      </c>
      <c r="Q8" s="34">
        <f>C8-M8</f>
        <v>0</v>
      </c>
      <c r="R8" s="128"/>
      <c r="S8" s="34">
        <f>C8+M8</f>
        <v>0</v>
      </c>
      <c r="T8" s="128"/>
      <c r="W8" s="38"/>
      <c r="X8" s="38"/>
      <c r="Y8" s="38"/>
      <c r="AA8" s="123"/>
      <c r="AB8" s="21"/>
      <c r="AD8" s="124"/>
      <c r="AE8" s="38"/>
      <c r="AG8" s="84">
        <f t="shared" si="0"/>
        <v>1</v>
      </c>
      <c r="AH8" s="73">
        <f t="shared" si="1"/>
        <v>0</v>
      </c>
      <c r="AI8" s="73" t="e">
        <f t="shared" si="2"/>
        <v>#DIV/0!</v>
      </c>
      <c r="AJ8" s="123"/>
      <c r="AK8" s="21"/>
      <c r="AM8" s="124"/>
      <c r="AN8" s="38"/>
      <c r="AP8" s="81">
        <f t="shared" si="3"/>
        <v>1</v>
      </c>
      <c r="AQ8" s="82">
        <f t="shared" si="4"/>
        <v>0</v>
      </c>
      <c r="AR8" s="81" t="e">
        <f t="shared" si="15"/>
        <v>#DIV/0!</v>
      </c>
      <c r="AS8" s="74">
        <f t="shared" si="5"/>
        <v>0</v>
      </c>
      <c r="AT8" s="82">
        <f t="shared" si="16"/>
        <v>0</v>
      </c>
      <c r="AU8" s="82">
        <f t="shared" si="6"/>
        <v>0</v>
      </c>
      <c r="AW8" s="82">
        <f t="shared" si="7"/>
        <v>0</v>
      </c>
      <c r="AX8" s="73">
        <f t="shared" si="8"/>
        <v>0</v>
      </c>
      <c r="AY8" s="83" t="e">
        <f t="shared" si="9"/>
        <v>#DIV/0!</v>
      </c>
      <c r="BA8" s="75"/>
      <c r="BB8" s="75"/>
      <c r="BC8" s="75"/>
    </row>
    <row r="9" spans="1:56" x14ac:dyDescent="0.2">
      <c r="A9" s="126"/>
      <c r="B9" s="62"/>
      <c r="K9" s="33">
        <f t="shared" si="10"/>
        <v>0</v>
      </c>
      <c r="M9" s="72">
        <f t="shared" si="11"/>
        <v>0</v>
      </c>
      <c r="N9" s="72">
        <f t="shared" si="12"/>
        <v>0</v>
      </c>
      <c r="O9" s="72">
        <f t="shared" si="13"/>
        <v>0</v>
      </c>
      <c r="P9" s="72">
        <f t="shared" si="14"/>
        <v>0</v>
      </c>
      <c r="Q9" s="34">
        <f>C9-M9</f>
        <v>0</v>
      </c>
      <c r="R9" s="128"/>
      <c r="S9" s="34">
        <f>C9+M9</f>
        <v>0</v>
      </c>
      <c r="T9" s="128"/>
      <c r="W9" s="38"/>
      <c r="X9" s="38"/>
      <c r="Y9" s="38"/>
      <c r="AA9" s="123"/>
      <c r="AB9" s="21"/>
      <c r="AD9" s="124"/>
      <c r="AE9" s="38"/>
      <c r="AG9" s="84">
        <f t="shared" si="0"/>
        <v>1</v>
      </c>
      <c r="AH9" s="73">
        <f t="shared" si="1"/>
        <v>0</v>
      </c>
      <c r="AI9" s="73" t="e">
        <f t="shared" si="2"/>
        <v>#DIV/0!</v>
      </c>
      <c r="AJ9" s="123"/>
      <c r="AK9" s="21"/>
      <c r="AM9" s="124"/>
      <c r="AN9" s="38"/>
      <c r="AP9" s="81">
        <f t="shared" si="3"/>
        <v>1</v>
      </c>
      <c r="AQ9" s="82">
        <f t="shared" si="4"/>
        <v>0</v>
      </c>
      <c r="AR9" s="81" t="e">
        <f t="shared" si="15"/>
        <v>#DIV/0!</v>
      </c>
      <c r="AS9" s="74">
        <f t="shared" si="5"/>
        <v>0</v>
      </c>
      <c r="AT9" s="82">
        <f t="shared" si="16"/>
        <v>0</v>
      </c>
      <c r="AU9" s="82">
        <f t="shared" si="6"/>
        <v>0</v>
      </c>
      <c r="AW9" s="82">
        <f t="shared" si="7"/>
        <v>0</v>
      </c>
      <c r="AX9" s="73">
        <f t="shared" si="8"/>
        <v>0</v>
      </c>
      <c r="AY9" s="83" t="e">
        <f t="shared" si="9"/>
        <v>#DIV/0!</v>
      </c>
      <c r="BA9" s="75"/>
      <c r="BB9" s="75"/>
      <c r="BC9" s="75"/>
    </row>
    <row r="10" spans="1:56" x14ac:dyDescent="0.2">
      <c r="A10" s="126"/>
      <c r="B10" s="62"/>
      <c r="K10" s="33">
        <f t="shared" si="10"/>
        <v>0</v>
      </c>
      <c r="M10" s="72">
        <f t="shared" si="11"/>
        <v>0</v>
      </c>
      <c r="N10" s="72">
        <f t="shared" si="12"/>
        <v>0</v>
      </c>
      <c r="O10" s="72">
        <f t="shared" si="13"/>
        <v>0</v>
      </c>
      <c r="P10" s="72">
        <f t="shared" si="14"/>
        <v>0</v>
      </c>
      <c r="Q10" s="34">
        <f>C10-M10</f>
        <v>0</v>
      </c>
      <c r="R10" s="128"/>
      <c r="S10" s="34">
        <f>C10+M10</f>
        <v>0</v>
      </c>
      <c r="T10" s="128"/>
      <c r="W10" s="38"/>
      <c r="X10" s="38"/>
      <c r="Y10" s="38"/>
      <c r="AA10" s="123"/>
      <c r="AB10" s="21"/>
      <c r="AD10" s="124"/>
      <c r="AE10" s="38"/>
      <c r="AG10" s="84">
        <f t="shared" si="0"/>
        <v>1</v>
      </c>
      <c r="AH10" s="73">
        <f t="shared" si="1"/>
        <v>0</v>
      </c>
      <c r="AI10" s="73" t="e">
        <f t="shared" si="2"/>
        <v>#DIV/0!</v>
      </c>
      <c r="AJ10" s="123"/>
      <c r="AK10" s="21"/>
      <c r="AM10" s="124"/>
      <c r="AN10" s="38"/>
      <c r="AP10" s="81">
        <f t="shared" si="3"/>
        <v>1</v>
      </c>
      <c r="AQ10" s="82">
        <f t="shared" si="4"/>
        <v>0</v>
      </c>
      <c r="AR10" s="81" t="e">
        <f t="shared" si="15"/>
        <v>#DIV/0!</v>
      </c>
      <c r="AS10" s="74">
        <f t="shared" si="5"/>
        <v>0</v>
      </c>
      <c r="AT10" s="82">
        <f t="shared" si="16"/>
        <v>0</v>
      </c>
      <c r="AU10" s="82">
        <f t="shared" si="6"/>
        <v>0</v>
      </c>
      <c r="AW10" s="82">
        <f t="shared" si="7"/>
        <v>0</v>
      </c>
      <c r="AX10" s="73">
        <f t="shared" si="8"/>
        <v>0</v>
      </c>
      <c r="AY10" s="83" t="e">
        <f t="shared" si="9"/>
        <v>#DIV/0!</v>
      </c>
      <c r="BA10" s="75"/>
      <c r="BB10" s="75"/>
      <c r="BC10" s="75"/>
    </row>
    <row r="11" spans="1:56" x14ac:dyDescent="0.2">
      <c r="A11" s="126"/>
      <c r="B11" s="62"/>
      <c r="K11" s="33">
        <f t="shared" si="10"/>
        <v>0</v>
      </c>
      <c r="M11" s="72">
        <f t="shared" ref="M11:M13" si="17">$C11*$D11*SQRT(5/252)</f>
        <v>0</v>
      </c>
      <c r="N11" s="72">
        <f t="shared" ref="N11:N13" si="18">2*($C11*$D11*SQRT(5/252))</f>
        <v>0</v>
      </c>
      <c r="O11" s="72">
        <f t="shared" ref="O11:O13" si="19">$C11*$D11*SQRT(30/252)</f>
        <v>0</v>
      </c>
      <c r="P11" s="72">
        <f t="shared" ref="P11:P13" si="20">$C11*$D11*SQRT(45/252)</f>
        <v>0</v>
      </c>
      <c r="Q11" s="34">
        <f>C11-M11</f>
        <v>0</v>
      </c>
      <c r="R11" s="128"/>
      <c r="S11" s="34">
        <f>C11+M11</f>
        <v>0</v>
      </c>
      <c r="T11" s="128"/>
      <c r="W11" s="38"/>
      <c r="X11" s="38"/>
      <c r="Y11" s="38"/>
      <c r="AA11" s="123"/>
      <c r="AB11" s="21"/>
      <c r="AD11" s="124"/>
      <c r="AE11" s="38"/>
      <c r="AG11" s="84">
        <f t="shared" si="0"/>
        <v>1</v>
      </c>
      <c r="AH11" s="73">
        <f t="shared" si="1"/>
        <v>0</v>
      </c>
      <c r="AI11" s="73" t="e">
        <f t="shared" si="2"/>
        <v>#DIV/0!</v>
      </c>
      <c r="AJ11" s="123"/>
      <c r="AK11" s="21"/>
      <c r="AM11" s="124"/>
      <c r="AN11" s="38"/>
      <c r="AP11" s="81">
        <f t="shared" si="3"/>
        <v>1</v>
      </c>
      <c r="AQ11" s="82">
        <f t="shared" si="4"/>
        <v>0</v>
      </c>
      <c r="AR11" s="81" t="e">
        <f t="shared" si="15"/>
        <v>#DIV/0!</v>
      </c>
      <c r="AS11" s="74">
        <f t="shared" si="5"/>
        <v>0</v>
      </c>
      <c r="AT11" s="82">
        <f t="shared" si="16"/>
        <v>0</v>
      </c>
      <c r="AU11" s="82">
        <f t="shared" si="6"/>
        <v>0</v>
      </c>
      <c r="AW11" s="82">
        <f t="shared" si="7"/>
        <v>0</v>
      </c>
      <c r="AX11" s="73">
        <f t="shared" si="8"/>
        <v>0</v>
      </c>
      <c r="AY11" s="83" t="e">
        <f t="shared" si="9"/>
        <v>#DIV/0!</v>
      </c>
      <c r="BA11" s="75"/>
      <c r="BB11" s="75"/>
      <c r="BC11" s="75"/>
    </row>
    <row r="12" spans="1:56" x14ac:dyDescent="0.2">
      <c r="A12" s="126"/>
      <c r="B12" s="62"/>
      <c r="K12" s="33">
        <f t="shared" si="10"/>
        <v>0</v>
      </c>
      <c r="M12" s="72">
        <f t="shared" si="17"/>
        <v>0</v>
      </c>
      <c r="N12" s="72">
        <f t="shared" si="18"/>
        <v>0</v>
      </c>
      <c r="O12" s="72">
        <f t="shared" si="19"/>
        <v>0</v>
      </c>
      <c r="P12" s="72">
        <f t="shared" si="20"/>
        <v>0</v>
      </c>
      <c r="Q12" s="34">
        <f>C12-M12</f>
        <v>0</v>
      </c>
      <c r="R12" s="128"/>
      <c r="S12" s="34">
        <f>C12+M12</f>
        <v>0</v>
      </c>
      <c r="T12" s="128"/>
      <c r="W12" s="38"/>
      <c r="X12" s="38"/>
      <c r="Y12" s="38"/>
      <c r="AA12" s="123"/>
      <c r="AB12" s="21"/>
      <c r="AD12" s="124"/>
      <c r="AE12" s="38"/>
      <c r="AG12" s="84">
        <f t="shared" si="0"/>
        <v>1</v>
      </c>
      <c r="AH12" s="73">
        <f t="shared" si="1"/>
        <v>0</v>
      </c>
      <c r="AI12" s="73" t="e">
        <f t="shared" si="2"/>
        <v>#DIV/0!</v>
      </c>
      <c r="AJ12" s="123"/>
      <c r="AK12" s="21"/>
      <c r="AM12" s="124"/>
      <c r="AN12" s="38"/>
      <c r="AP12" s="81">
        <f t="shared" si="3"/>
        <v>1</v>
      </c>
      <c r="AQ12" s="82">
        <f t="shared" si="4"/>
        <v>0</v>
      </c>
      <c r="AR12" s="81" t="e">
        <f t="shared" si="15"/>
        <v>#DIV/0!</v>
      </c>
      <c r="AS12" s="74">
        <f t="shared" si="5"/>
        <v>0</v>
      </c>
      <c r="AT12" s="82">
        <f t="shared" si="16"/>
        <v>0</v>
      </c>
      <c r="AU12" s="82">
        <f t="shared" si="6"/>
        <v>0</v>
      </c>
      <c r="AW12" s="82">
        <f t="shared" si="7"/>
        <v>0</v>
      </c>
      <c r="AX12" s="73">
        <f t="shared" si="8"/>
        <v>0</v>
      </c>
      <c r="AY12" s="83" t="e">
        <f t="shared" si="9"/>
        <v>#DIV/0!</v>
      </c>
      <c r="BA12" s="75"/>
      <c r="BB12" s="75"/>
      <c r="BC12" s="75"/>
    </row>
    <row r="13" spans="1:56" x14ac:dyDescent="0.2">
      <c r="A13" s="126"/>
      <c r="B13" s="62"/>
      <c r="K13" s="33">
        <f t="shared" si="10"/>
        <v>0</v>
      </c>
      <c r="M13" s="72">
        <f t="shared" si="17"/>
        <v>0</v>
      </c>
      <c r="N13" s="72">
        <f t="shared" si="18"/>
        <v>0</v>
      </c>
      <c r="O13" s="72">
        <f t="shared" si="19"/>
        <v>0</v>
      </c>
      <c r="P13" s="72">
        <f t="shared" si="20"/>
        <v>0</v>
      </c>
      <c r="Q13" s="34">
        <f>C13-M13</f>
        <v>0</v>
      </c>
      <c r="R13" s="128"/>
      <c r="S13" s="34">
        <f>C13+M13</f>
        <v>0</v>
      </c>
      <c r="T13" s="128"/>
      <c r="W13" s="38"/>
      <c r="X13" s="38"/>
      <c r="Y13" s="38"/>
      <c r="AA13" s="123"/>
      <c r="AB13" s="21"/>
      <c r="AD13" s="124"/>
      <c r="AE13" s="38"/>
      <c r="AG13" s="84">
        <f t="shared" si="0"/>
        <v>1</v>
      </c>
      <c r="AH13" s="73">
        <f t="shared" si="1"/>
        <v>0</v>
      </c>
      <c r="AI13" s="73" t="e">
        <f t="shared" si="2"/>
        <v>#DIV/0!</v>
      </c>
      <c r="AJ13" s="123"/>
      <c r="AK13" s="21"/>
      <c r="AM13" s="124"/>
      <c r="AN13" s="38"/>
      <c r="AP13" s="81">
        <f t="shared" si="3"/>
        <v>1</v>
      </c>
      <c r="AQ13" s="82">
        <f t="shared" si="4"/>
        <v>0</v>
      </c>
      <c r="AR13" s="81" t="e">
        <f t="shared" si="15"/>
        <v>#DIV/0!</v>
      </c>
      <c r="AS13" s="74">
        <f t="shared" si="5"/>
        <v>0</v>
      </c>
      <c r="AT13" s="82">
        <f t="shared" si="16"/>
        <v>0</v>
      </c>
      <c r="AU13" s="82">
        <f t="shared" si="6"/>
        <v>0</v>
      </c>
      <c r="AW13" s="82">
        <f t="shared" si="7"/>
        <v>0</v>
      </c>
      <c r="AX13" s="73">
        <f t="shared" si="8"/>
        <v>0</v>
      </c>
      <c r="AY13" s="83" t="e">
        <f t="shared" si="9"/>
        <v>#DIV/0!</v>
      </c>
      <c r="BA13" s="75"/>
      <c r="BB13" s="75"/>
      <c r="BC13" s="75"/>
    </row>
    <row r="14" spans="1:56" x14ac:dyDescent="0.2">
      <c r="T14" s="63"/>
    </row>
  </sheetData>
  <mergeCells count="8">
    <mergeCell ref="AS1:AU1"/>
    <mergeCell ref="AW1:AY1"/>
    <mergeCell ref="BA1:BC1"/>
    <mergeCell ref="A1:K1"/>
    <mergeCell ref="V1:Y1"/>
    <mergeCell ref="AJ1:AR1"/>
    <mergeCell ref="AA1:AI1"/>
    <mergeCell ref="M1:T1"/>
  </mergeCells>
  <hyperlinks>
    <hyperlink ref="A3" r:id="rId1" display="https://www.barchart.com/stocks/quotes/TGT/overview" xr:uid="{47706587-E56F-CD43-A5C0-69BCA50A63BD}"/>
    <hyperlink ref="A4" r:id="rId2" display="https://www.barchart.com/stocks/quotes/PTON/overview" xr:uid="{688B9547-D9D3-7245-8845-E8A99E73525C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EA75-654B-674D-B861-6555D6088D3F}">
  <dimension ref="A1:BC27"/>
  <sheetViews>
    <sheetView zoomScaleNormal="100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I10" sqref="I10"/>
    </sheetView>
  </sheetViews>
  <sheetFormatPr baseColWidth="10" defaultRowHeight="16" x14ac:dyDescent="0.2"/>
  <cols>
    <col min="1" max="1" width="10" style="68" customWidth="1"/>
    <col min="2" max="2" width="10.6640625" style="68" customWidth="1"/>
    <col min="3" max="3" width="11.33203125" style="68" customWidth="1"/>
    <col min="4" max="4" width="9.5" style="68" customWidth="1"/>
    <col min="5" max="5" width="9.6640625" style="68" customWidth="1"/>
    <col min="6" max="6" width="8.6640625" style="68" customWidth="1"/>
    <col min="7" max="7" width="4.1640625" style="67" customWidth="1"/>
    <col min="8" max="9" width="7.6640625" style="68" customWidth="1"/>
    <col min="10" max="10" width="6.6640625" style="68" customWidth="1"/>
    <col min="11" max="11" width="3.1640625" style="67" customWidth="1"/>
    <col min="12" max="15" width="10.83203125" style="68"/>
    <col min="16" max="16" width="12" style="68" customWidth="1"/>
    <col min="17" max="17" width="11.83203125" style="68" customWidth="1"/>
    <col min="18" max="18" width="3.1640625" style="67" customWidth="1"/>
    <col min="19" max="19" width="7.33203125" style="68" customWidth="1"/>
    <col min="20" max="20" width="9.5" style="68" customWidth="1"/>
    <col min="21" max="21" width="10.1640625" style="68" customWidth="1"/>
    <col min="22" max="22" width="10.83203125" style="68"/>
    <col min="23" max="23" width="9.5" style="68" customWidth="1"/>
    <col min="24" max="24" width="10.83203125" style="68"/>
    <col min="25" max="25" width="3.1640625" style="67" customWidth="1"/>
    <col min="26" max="46" width="10.83203125" style="68"/>
    <col min="47" max="47" width="3" style="67" customWidth="1"/>
    <col min="48" max="50" width="10.83203125" style="68"/>
    <col min="51" max="51" width="3" style="67" customWidth="1"/>
    <col min="52" max="16384" width="10.83203125" style="68"/>
  </cols>
  <sheetData>
    <row r="1" spans="1:55" x14ac:dyDescent="0.2">
      <c r="A1" s="132" t="s">
        <v>717</v>
      </c>
      <c r="B1" s="132"/>
      <c r="C1" s="132"/>
      <c r="D1" s="132"/>
      <c r="E1" s="132"/>
      <c r="F1" s="132"/>
      <c r="G1" s="66"/>
      <c r="H1" s="137" t="s">
        <v>718</v>
      </c>
      <c r="I1" s="138"/>
      <c r="J1" s="139"/>
      <c r="K1" s="66"/>
      <c r="L1" s="132" t="s">
        <v>699</v>
      </c>
      <c r="M1" s="132"/>
      <c r="N1" s="132"/>
      <c r="O1" s="132"/>
      <c r="P1" s="132"/>
      <c r="Q1" s="132"/>
      <c r="R1" s="66"/>
      <c r="S1" s="132" t="s">
        <v>713</v>
      </c>
      <c r="T1" s="132"/>
      <c r="U1" s="132"/>
      <c r="V1" s="132"/>
      <c r="W1" s="132"/>
      <c r="X1" s="132"/>
      <c r="Y1" s="66"/>
      <c r="Z1" s="146" t="s">
        <v>710</v>
      </c>
      <c r="AA1" s="146"/>
      <c r="AB1" s="146"/>
      <c r="AC1" s="146"/>
      <c r="AD1" s="146"/>
      <c r="AE1" s="146"/>
      <c r="AF1" s="42"/>
      <c r="AG1" s="42"/>
      <c r="AH1" s="42"/>
      <c r="AI1" s="133" t="s">
        <v>712</v>
      </c>
      <c r="AJ1" s="133"/>
      <c r="AK1" s="133"/>
      <c r="AL1" s="133"/>
      <c r="AM1" s="133"/>
      <c r="AN1" s="133"/>
      <c r="AO1" s="133"/>
      <c r="AP1" s="133"/>
      <c r="AQ1" s="133"/>
      <c r="AR1" s="143" t="s">
        <v>110</v>
      </c>
      <c r="AS1" s="144"/>
      <c r="AT1" s="145"/>
      <c r="AV1" s="130" t="s">
        <v>714</v>
      </c>
      <c r="AW1" s="130"/>
      <c r="AX1" s="130"/>
      <c r="AZ1" s="140" t="s">
        <v>725</v>
      </c>
      <c r="BA1" s="141"/>
      <c r="BB1" s="142"/>
    </row>
    <row r="2" spans="1:55" x14ac:dyDescent="0.2">
      <c r="A2" s="60" t="s">
        <v>34</v>
      </c>
      <c r="B2" s="61" t="s">
        <v>726</v>
      </c>
      <c r="C2" s="40" t="s">
        <v>102</v>
      </c>
      <c r="D2" s="40" t="s">
        <v>103</v>
      </c>
      <c r="E2" s="40" t="s">
        <v>104</v>
      </c>
      <c r="F2" s="40" t="s">
        <v>105</v>
      </c>
      <c r="G2" s="37"/>
      <c r="H2" s="40" t="s">
        <v>700</v>
      </c>
      <c r="I2" s="40" t="s">
        <v>701</v>
      </c>
      <c r="J2" s="40" t="s">
        <v>38</v>
      </c>
      <c r="K2" s="37"/>
      <c r="L2" s="35" t="s">
        <v>695</v>
      </c>
      <c r="M2" s="35" t="s">
        <v>697</v>
      </c>
      <c r="N2" s="35" t="s">
        <v>696</v>
      </c>
      <c r="O2" s="35" t="s">
        <v>698</v>
      </c>
      <c r="P2" s="36" t="s">
        <v>702</v>
      </c>
      <c r="Q2" s="36" t="s">
        <v>703</v>
      </c>
      <c r="R2" s="37"/>
      <c r="S2" s="40" t="s">
        <v>729</v>
      </c>
      <c r="T2" s="40" t="s">
        <v>708</v>
      </c>
      <c r="U2" s="40" t="s">
        <v>704</v>
      </c>
      <c r="V2" s="40" t="s">
        <v>705</v>
      </c>
      <c r="W2" s="40" t="s">
        <v>706</v>
      </c>
      <c r="X2" s="40" t="s">
        <v>707</v>
      </c>
      <c r="Y2" s="66"/>
      <c r="Z2" s="40" t="s">
        <v>106</v>
      </c>
      <c r="AA2" s="41" t="s">
        <v>709</v>
      </c>
      <c r="AB2" s="41" t="s">
        <v>711</v>
      </c>
      <c r="AC2" s="40" t="s">
        <v>107</v>
      </c>
      <c r="AD2" s="41" t="s">
        <v>709</v>
      </c>
      <c r="AE2" s="41" t="s">
        <v>711</v>
      </c>
      <c r="AF2" s="36" t="s">
        <v>113</v>
      </c>
      <c r="AG2" s="36" t="s">
        <v>111</v>
      </c>
      <c r="AH2" s="36" t="s">
        <v>114</v>
      </c>
      <c r="AI2" s="40" t="s">
        <v>108</v>
      </c>
      <c r="AJ2" s="41" t="s">
        <v>709</v>
      </c>
      <c r="AK2" s="41" t="s">
        <v>711</v>
      </c>
      <c r="AL2" s="40" t="s">
        <v>109</v>
      </c>
      <c r="AM2" s="41" t="s">
        <v>709</v>
      </c>
      <c r="AN2" s="41" t="s">
        <v>711</v>
      </c>
      <c r="AO2" s="36" t="s">
        <v>113</v>
      </c>
      <c r="AP2" s="36" t="s">
        <v>111</v>
      </c>
      <c r="AQ2" s="36" t="s">
        <v>114</v>
      </c>
      <c r="AR2" s="40" t="s">
        <v>715</v>
      </c>
      <c r="AS2" s="36" t="s">
        <v>731</v>
      </c>
      <c r="AT2" s="36" t="s">
        <v>716</v>
      </c>
      <c r="AV2" s="36" t="s">
        <v>721</v>
      </c>
      <c r="AW2" s="36" t="s">
        <v>719</v>
      </c>
      <c r="AX2" s="36" t="s">
        <v>720</v>
      </c>
      <c r="AZ2" s="59" t="s">
        <v>723</v>
      </c>
      <c r="BA2" s="59" t="s">
        <v>722</v>
      </c>
      <c r="BB2" s="59" t="s">
        <v>724</v>
      </c>
    </row>
    <row r="3" spans="1:55" x14ac:dyDescent="0.2">
      <c r="A3" s="39" t="str">
        <f>'IV Scan'!A13</f>
        <v>VRDN</v>
      </c>
      <c r="B3" s="64" t="s">
        <v>727</v>
      </c>
      <c r="C3" s="63">
        <f>'IV Scan'!C13</f>
        <v>13.65</v>
      </c>
      <c r="D3" s="69">
        <f>'IV Scan'!G13</f>
        <v>2.0838999999999999</v>
      </c>
      <c r="E3" s="69">
        <f>'IV Scan'!H13</f>
        <v>0.90100000000000002</v>
      </c>
      <c r="F3" s="70">
        <f>'IV Scan'!I13</f>
        <v>0.95</v>
      </c>
      <c r="G3" s="66"/>
      <c r="H3" s="71">
        <v>0</v>
      </c>
      <c r="I3" s="71">
        <v>0</v>
      </c>
      <c r="J3" s="33">
        <f t="shared" ref="J3:J15" si="0">ABS(H3-I3)</f>
        <v>0</v>
      </c>
      <c r="K3" s="66"/>
      <c r="L3" s="72">
        <f t="shared" ref="L3:L15" si="1">$C3*$D3*SQRT(5/252)</f>
        <v>4.006768564500419</v>
      </c>
      <c r="M3" s="72">
        <f t="shared" ref="M3:M15" si="2">2*($C3*$D3*SQRT(5/252))</f>
        <v>8.0135371290008379</v>
      </c>
      <c r="N3" s="72">
        <f t="shared" ref="N3:N15" si="3">$C3*$D3*SQRT(30/252)</f>
        <v>9.8145385004498564</v>
      </c>
      <c r="O3" s="72">
        <f t="shared" ref="O3:O15" si="4">$C3*$D3*SQRT(45/252)</f>
        <v>12.020305693501257</v>
      </c>
      <c r="P3" s="34">
        <f t="shared" ref="P3:P15" si="5">C3-L3</f>
        <v>9.6432314354995814</v>
      </c>
      <c r="Q3" s="34">
        <f t="shared" ref="Q3:Q15" si="6">C3+L3</f>
        <v>17.656768564500418</v>
      </c>
      <c r="R3" s="66"/>
      <c r="S3" s="71"/>
      <c r="T3" s="71"/>
      <c r="U3" s="71"/>
      <c r="V3" s="71"/>
      <c r="W3" s="71"/>
      <c r="X3" s="71"/>
      <c r="Y3" s="66"/>
      <c r="Z3" s="71"/>
      <c r="AA3" s="71"/>
      <c r="AB3" s="71"/>
      <c r="AC3" s="71"/>
      <c r="AD3" s="71"/>
      <c r="AE3" s="71"/>
      <c r="AF3" s="73"/>
      <c r="AG3" s="73"/>
      <c r="AH3" s="73"/>
      <c r="AI3" s="71"/>
      <c r="AJ3" s="71"/>
      <c r="AK3" s="71"/>
      <c r="AL3" s="71"/>
      <c r="AM3" s="71"/>
      <c r="AN3" s="71"/>
      <c r="AO3" s="73"/>
      <c r="AP3" s="73"/>
      <c r="AQ3" s="73"/>
      <c r="AR3" s="74"/>
      <c r="AS3" s="73"/>
      <c r="AT3" s="73"/>
      <c r="AV3" s="71"/>
      <c r="AW3" s="71"/>
      <c r="AX3" s="74"/>
      <c r="AZ3" s="75"/>
      <c r="BA3" s="75"/>
      <c r="BB3" s="75"/>
    </row>
    <row r="4" spans="1:55" x14ac:dyDescent="0.2">
      <c r="A4" s="39" t="str">
        <f>'IV Scan'!A27</f>
        <v>ARRY</v>
      </c>
      <c r="B4" s="64" t="s">
        <v>727</v>
      </c>
      <c r="C4" s="63">
        <f>'IV Scan'!C27</f>
        <v>17.66</v>
      </c>
      <c r="D4" s="69">
        <f>'IV Scan'!G27</f>
        <v>1.0886</v>
      </c>
      <c r="E4" s="69">
        <f>'IV Scan'!H27</f>
        <v>0.7702</v>
      </c>
      <c r="F4" s="70">
        <f>'IV Scan'!I27</f>
        <v>0.92</v>
      </c>
      <c r="G4" s="66"/>
      <c r="H4" s="71">
        <v>17.600000000000001</v>
      </c>
      <c r="I4" s="71">
        <v>17.61</v>
      </c>
      <c r="J4" s="33">
        <f t="shared" si="0"/>
        <v>9.9999999999980105E-3</v>
      </c>
      <c r="K4" s="66"/>
      <c r="L4" s="72">
        <f t="shared" si="1"/>
        <v>2.7079694528628662</v>
      </c>
      <c r="M4" s="72">
        <f t="shared" si="2"/>
        <v>5.4159389057257323</v>
      </c>
      <c r="N4" s="72">
        <f t="shared" si="3"/>
        <v>6.6331433985577659</v>
      </c>
      <c r="O4" s="72">
        <f t="shared" si="4"/>
        <v>8.1239083585885989</v>
      </c>
      <c r="P4" s="34">
        <f t="shared" si="5"/>
        <v>14.952030547137134</v>
      </c>
      <c r="Q4" s="34">
        <f t="shared" si="6"/>
        <v>20.367969452862866</v>
      </c>
      <c r="R4" s="66"/>
      <c r="S4" s="71"/>
      <c r="T4" s="71"/>
      <c r="U4" s="71"/>
      <c r="V4" s="71"/>
      <c r="W4" s="71"/>
      <c r="X4" s="71"/>
      <c r="Y4" s="66"/>
      <c r="Z4" s="71"/>
      <c r="AA4" s="71"/>
      <c r="AB4" s="71"/>
      <c r="AC4" s="71"/>
      <c r="AD4" s="71"/>
      <c r="AE4" s="71"/>
      <c r="AF4" s="73"/>
      <c r="AG4" s="73"/>
      <c r="AH4" s="73"/>
      <c r="AI4" s="71"/>
      <c r="AJ4" s="71"/>
      <c r="AK4" s="71"/>
      <c r="AL4" s="71"/>
      <c r="AM4" s="71"/>
      <c r="AN4" s="71"/>
      <c r="AO4" s="73"/>
      <c r="AP4" s="73"/>
      <c r="AQ4" s="73"/>
      <c r="AR4" s="74"/>
      <c r="AS4" s="73"/>
      <c r="AT4" s="73"/>
      <c r="AV4" s="71"/>
      <c r="AW4" s="71"/>
      <c r="AX4" s="74"/>
      <c r="AZ4" s="75"/>
      <c r="BA4" s="75"/>
      <c r="BB4" s="75"/>
    </row>
    <row r="5" spans="1:55" x14ac:dyDescent="0.2">
      <c r="A5" s="39" t="str">
        <f>'IV Scan'!A21</f>
        <v>PTON</v>
      </c>
      <c r="B5" s="65">
        <v>44798</v>
      </c>
      <c r="C5" s="63">
        <f>'IV Scan'!C21</f>
        <v>11.79</v>
      </c>
      <c r="D5" s="69">
        <f>'IV Scan'!G21</f>
        <v>1.337</v>
      </c>
      <c r="E5" s="69">
        <f>'IV Scan'!H21</f>
        <v>0.8216</v>
      </c>
      <c r="F5" s="70">
        <f>'IV Scan'!I21</f>
        <v>0.98</v>
      </c>
      <c r="G5" s="66"/>
      <c r="H5" s="71">
        <v>11.73</v>
      </c>
      <c r="I5" s="71">
        <v>11.77</v>
      </c>
      <c r="J5" s="33">
        <f t="shared" si="0"/>
        <v>3.9999999999999147E-2</v>
      </c>
      <c r="K5" s="66"/>
      <c r="L5" s="72">
        <f t="shared" si="1"/>
        <v>2.220393483794032</v>
      </c>
      <c r="M5" s="72">
        <f t="shared" si="2"/>
        <v>4.440786967588064</v>
      </c>
      <c r="N5" s="72">
        <f t="shared" si="3"/>
        <v>5.4388310634960888</v>
      </c>
      <c r="O5" s="72">
        <f t="shared" si="4"/>
        <v>6.661180451382096</v>
      </c>
      <c r="P5" s="34">
        <f t="shared" si="5"/>
        <v>9.5696065162059671</v>
      </c>
      <c r="Q5" s="34">
        <f t="shared" si="6"/>
        <v>14.010393483794031</v>
      </c>
      <c r="R5" s="66"/>
      <c r="S5" s="80" t="s">
        <v>730</v>
      </c>
      <c r="T5" s="71"/>
      <c r="U5" s="71"/>
      <c r="V5" s="38"/>
      <c r="W5" s="71"/>
      <c r="X5" s="38"/>
      <c r="Y5" s="66"/>
      <c r="Z5" s="71"/>
      <c r="AA5" s="38"/>
      <c r="AB5" s="71"/>
      <c r="AC5" s="71"/>
      <c r="AD5" s="38"/>
      <c r="AE5" s="71"/>
      <c r="AF5" s="73"/>
      <c r="AG5" s="73"/>
      <c r="AH5" s="73"/>
      <c r="AI5" s="71"/>
      <c r="AJ5" s="38"/>
      <c r="AK5" s="71"/>
      <c r="AL5" s="71"/>
      <c r="AM5" s="38"/>
      <c r="AN5" s="71"/>
      <c r="AO5" s="73"/>
      <c r="AP5" s="73"/>
      <c r="AQ5" s="73"/>
      <c r="AR5" s="74"/>
      <c r="AS5" s="73"/>
      <c r="AT5" s="73"/>
      <c r="AV5" s="71"/>
      <c r="AW5" s="71"/>
      <c r="AX5" s="74"/>
      <c r="AZ5" s="75"/>
      <c r="BA5" s="75"/>
      <c r="BB5" s="75"/>
    </row>
    <row r="6" spans="1:55" x14ac:dyDescent="0.2">
      <c r="A6" s="39" t="str">
        <f>'IV Scan'!A41</f>
        <v>GOLD</v>
      </c>
      <c r="B6" s="64" t="s">
        <v>727</v>
      </c>
      <c r="C6" s="63">
        <f>'IV Scan'!C41</f>
        <v>15.6</v>
      </c>
      <c r="D6" s="69">
        <f>'IV Scan'!G41</f>
        <v>0.43819999999999998</v>
      </c>
      <c r="E6" s="69">
        <f>'IV Scan'!H41</f>
        <v>0.72609999999999997</v>
      </c>
      <c r="F6" s="70">
        <f>'IV Scan'!I41</f>
        <v>0.96</v>
      </c>
      <c r="G6" s="66"/>
      <c r="H6" s="71">
        <v>15.75</v>
      </c>
      <c r="I6" s="71">
        <v>15.79</v>
      </c>
      <c r="J6" s="33">
        <f t="shared" si="0"/>
        <v>3.9999999999999147E-2</v>
      </c>
      <c r="K6" s="66"/>
      <c r="L6" s="72">
        <f t="shared" si="1"/>
        <v>0.96290114549729344</v>
      </c>
      <c r="M6" s="72">
        <f t="shared" si="2"/>
        <v>1.9258022909945869</v>
      </c>
      <c r="N6" s="72">
        <f t="shared" si="3"/>
        <v>2.3586164792097932</v>
      </c>
      <c r="O6" s="72">
        <f t="shared" si="4"/>
        <v>2.8887034364918804</v>
      </c>
      <c r="P6" s="34">
        <f t="shared" si="5"/>
        <v>14.637098854502707</v>
      </c>
      <c r="Q6" s="34">
        <f t="shared" si="6"/>
        <v>16.562901145497293</v>
      </c>
      <c r="R6" s="66"/>
      <c r="S6" s="71"/>
      <c r="T6" s="71"/>
      <c r="U6" s="71"/>
      <c r="V6" s="71"/>
      <c r="W6" s="71"/>
      <c r="X6" s="71"/>
      <c r="Y6" s="66"/>
      <c r="Z6" s="71"/>
      <c r="AA6" s="71"/>
      <c r="AB6" s="71"/>
      <c r="AC6" s="71"/>
      <c r="AD6" s="71"/>
      <c r="AE6" s="71"/>
      <c r="AF6" s="73"/>
      <c r="AG6" s="73"/>
      <c r="AH6" s="73"/>
      <c r="AI6" s="71"/>
      <c r="AJ6" s="71"/>
      <c r="AK6" s="71"/>
      <c r="AL6" s="71"/>
      <c r="AM6" s="71"/>
      <c r="AN6" s="71"/>
      <c r="AO6" s="73"/>
      <c r="AP6" s="73"/>
      <c r="AQ6" s="73"/>
      <c r="AR6" s="74"/>
      <c r="AS6" s="73"/>
      <c r="AT6" s="73"/>
      <c r="AV6" s="71"/>
      <c r="AW6" s="71"/>
      <c r="AX6" s="74"/>
      <c r="AZ6" s="75"/>
      <c r="BA6" s="75"/>
      <c r="BB6" s="75"/>
    </row>
    <row r="7" spans="1:55" x14ac:dyDescent="0.2">
      <c r="A7" s="39" t="str">
        <f>'IV Scan'!A29</f>
        <v>VERU</v>
      </c>
      <c r="B7" s="64" t="s">
        <v>727</v>
      </c>
      <c r="C7" s="63">
        <f>'IV Scan'!C29</f>
        <v>12.61</v>
      </c>
      <c r="D7" s="69">
        <f>'IV Scan'!G29</f>
        <v>2.7269999999999999</v>
      </c>
      <c r="E7" s="69">
        <f>'IV Scan'!H29</f>
        <v>0.76119999999999999</v>
      </c>
      <c r="F7" s="70">
        <f>'IV Scan'!I29</f>
        <v>0.98</v>
      </c>
      <c r="G7" s="66"/>
      <c r="H7" s="71">
        <v>12.6</v>
      </c>
      <c r="I7" s="71">
        <v>12.66</v>
      </c>
      <c r="J7" s="33">
        <f t="shared" si="0"/>
        <v>6.0000000000000497E-2</v>
      </c>
      <c r="K7" s="66"/>
      <c r="L7" s="72">
        <f t="shared" si="1"/>
        <v>4.8437860966415354</v>
      </c>
      <c r="M7" s="72">
        <f t="shared" si="2"/>
        <v>9.6875721932830707</v>
      </c>
      <c r="N7" s="72">
        <f t="shared" si="3"/>
        <v>11.86480435995921</v>
      </c>
      <c r="O7" s="72">
        <f t="shared" si="4"/>
        <v>14.531358289924608</v>
      </c>
      <c r="P7" s="34">
        <f t="shared" si="5"/>
        <v>7.7662139033584641</v>
      </c>
      <c r="Q7" s="34">
        <f t="shared" si="6"/>
        <v>17.453786096641537</v>
      </c>
      <c r="R7" s="66"/>
      <c r="S7" s="71"/>
      <c r="T7" s="71"/>
      <c r="U7" s="71"/>
      <c r="V7" s="71"/>
      <c r="W7" s="71"/>
      <c r="X7" s="71"/>
      <c r="Y7" s="66"/>
      <c r="Z7" s="71"/>
      <c r="AA7" s="71"/>
      <c r="AB7" s="71"/>
      <c r="AC7" s="71"/>
      <c r="AD7" s="71"/>
      <c r="AE7" s="71"/>
      <c r="AF7" s="73"/>
      <c r="AG7" s="73"/>
      <c r="AH7" s="73"/>
      <c r="AI7" s="71"/>
      <c r="AJ7" s="71"/>
      <c r="AK7" s="71"/>
      <c r="AL7" s="71"/>
      <c r="AM7" s="71"/>
      <c r="AN7" s="71"/>
      <c r="AO7" s="73"/>
      <c r="AP7" s="73"/>
      <c r="AQ7" s="73"/>
      <c r="AR7" s="74"/>
      <c r="AS7" s="73"/>
      <c r="AT7" s="73"/>
      <c r="AV7" s="71"/>
      <c r="AW7" s="71"/>
      <c r="AX7" s="74"/>
      <c r="AZ7" s="75"/>
      <c r="BA7" s="75"/>
      <c r="BB7" s="75"/>
    </row>
    <row r="8" spans="1:55" x14ac:dyDescent="0.2">
      <c r="A8" s="39" t="str">
        <f>'IV Scan'!A3</f>
        <v>CINC</v>
      </c>
      <c r="B8" s="65" t="s">
        <v>728</v>
      </c>
      <c r="C8" s="63">
        <f>'IV Scan'!C3</f>
        <v>23.45</v>
      </c>
      <c r="D8" s="76">
        <f>'IV Scan'!G3</f>
        <v>1.7116</v>
      </c>
      <c r="E8" s="76">
        <f>'IV Scan'!H3</f>
        <v>1</v>
      </c>
      <c r="F8" s="76">
        <f>'IV Scan'!I3</f>
        <v>0.94</v>
      </c>
      <c r="G8" s="66"/>
      <c r="H8" s="71">
        <v>23.45</v>
      </c>
      <c r="I8" s="71">
        <v>23.55</v>
      </c>
      <c r="J8" s="33">
        <f t="shared" si="0"/>
        <v>0.10000000000000142</v>
      </c>
      <c r="K8" s="66"/>
      <c r="L8" s="72">
        <f t="shared" si="1"/>
        <v>5.6536622041872606</v>
      </c>
      <c r="M8" s="72">
        <f t="shared" si="2"/>
        <v>11.307324408374521</v>
      </c>
      <c r="N8" s="72">
        <f t="shared" si="3"/>
        <v>13.84858757831763</v>
      </c>
      <c r="O8" s="72">
        <f t="shared" si="4"/>
        <v>16.960986612561783</v>
      </c>
      <c r="P8" s="34">
        <f t="shared" si="5"/>
        <v>17.79633779581274</v>
      </c>
      <c r="Q8" s="34">
        <f t="shared" si="6"/>
        <v>29.103662204187259</v>
      </c>
      <c r="R8" s="66"/>
      <c r="S8" s="80"/>
      <c r="T8" s="71"/>
      <c r="U8" s="71"/>
      <c r="V8" s="38"/>
      <c r="W8" s="71"/>
      <c r="X8" s="38"/>
      <c r="Y8" s="66"/>
      <c r="Z8" s="71"/>
      <c r="AA8" s="38"/>
      <c r="AB8" s="71"/>
      <c r="AC8" s="71"/>
      <c r="AD8" s="38"/>
      <c r="AE8" s="71"/>
      <c r="AF8" s="84">
        <f t="shared" ref="AF8" si="7">1-ABS(AA8)</f>
        <v>1</v>
      </c>
      <c r="AG8" s="73">
        <f>Z8-AC8</f>
        <v>0</v>
      </c>
      <c r="AH8" s="73" t="e">
        <f>(AB8-AE8)/AG8</f>
        <v>#DIV/0!</v>
      </c>
      <c r="AI8" s="71"/>
      <c r="AJ8" s="38"/>
      <c r="AK8" s="71"/>
      <c r="AL8" s="71"/>
      <c r="AM8" s="38"/>
      <c r="AN8" s="71"/>
      <c r="AO8" s="81">
        <f>1-ABS(AJ8)</f>
        <v>1</v>
      </c>
      <c r="AP8" s="82">
        <f>AI8-AL8</f>
        <v>0</v>
      </c>
      <c r="AQ8" s="81" t="e">
        <f>(AK8-AN8)/AP8</f>
        <v>#DIV/0!</v>
      </c>
      <c r="AR8" s="74">
        <f>ABS(AB8-AE8)+ABS(AK8-AN8)</f>
        <v>0</v>
      </c>
      <c r="AS8" s="82">
        <f>ABS(AP8*AJ8)</f>
        <v>0</v>
      </c>
      <c r="AT8" s="82">
        <f>AP8*1/3</f>
        <v>0</v>
      </c>
      <c r="AV8" s="82">
        <f>100*((AG8-(AB8-AE8)) + (AP8-(AK8-AN8)))</f>
        <v>0</v>
      </c>
      <c r="AW8" s="73">
        <f>100*AR8</f>
        <v>0</v>
      </c>
      <c r="AX8" s="83" t="e">
        <f>AW8/AV8</f>
        <v>#DIV/0!</v>
      </c>
      <c r="AZ8" s="75"/>
      <c r="BA8" s="75"/>
      <c r="BB8" s="75"/>
    </row>
    <row r="9" spans="1:55" x14ac:dyDescent="0.2">
      <c r="A9" s="39" t="s">
        <v>10</v>
      </c>
      <c r="B9" s="64" t="s">
        <v>728</v>
      </c>
      <c r="C9" s="63">
        <f>'IV Scan'!C2</f>
        <v>8.16</v>
      </c>
      <c r="D9" s="22">
        <v>0.3735</v>
      </c>
      <c r="E9" s="58">
        <v>0.56410000000000005</v>
      </c>
      <c r="F9" s="58">
        <v>0.71</v>
      </c>
      <c r="G9" s="66"/>
      <c r="H9" s="23">
        <v>84.35</v>
      </c>
      <c r="I9" s="23">
        <v>84.49</v>
      </c>
      <c r="J9" s="33">
        <f t="shared" si="0"/>
        <v>0.14000000000000057</v>
      </c>
      <c r="K9" s="66"/>
      <c r="L9" s="72">
        <f t="shared" si="1"/>
        <v>0.42930455523189731</v>
      </c>
      <c r="M9" s="72">
        <f t="shared" si="2"/>
        <v>0.85860911046379462</v>
      </c>
      <c r="N9" s="72">
        <f t="shared" si="3"/>
        <v>1.0515771045706268</v>
      </c>
      <c r="O9" s="72">
        <f t="shared" si="4"/>
        <v>1.287913665695692</v>
      </c>
      <c r="P9" s="34">
        <f t="shared" si="5"/>
        <v>7.7306954447681031</v>
      </c>
      <c r="Q9" s="34">
        <f t="shared" si="6"/>
        <v>8.5893045552318981</v>
      </c>
      <c r="R9" s="66"/>
      <c r="S9" s="80" t="s">
        <v>730</v>
      </c>
      <c r="T9" s="71"/>
      <c r="U9" s="71"/>
      <c r="V9" s="38"/>
      <c r="W9" s="71"/>
      <c r="X9" s="38"/>
      <c r="Y9" s="66"/>
      <c r="Z9" s="71"/>
      <c r="AA9" s="38"/>
      <c r="AB9" s="71"/>
      <c r="AC9" s="71"/>
      <c r="AD9" s="38"/>
      <c r="AE9" s="71"/>
      <c r="AF9" s="73">
        <f>1-ABS(AA9/100)</f>
        <v>1</v>
      </c>
      <c r="AG9" s="73">
        <f>ABS(Z9-AC9)</f>
        <v>0</v>
      </c>
      <c r="AH9" s="73" t="e">
        <f>(AA9-AD9)/AG9</f>
        <v>#DIV/0!</v>
      </c>
      <c r="AI9" s="71"/>
      <c r="AJ9" s="38"/>
      <c r="AK9" s="71"/>
      <c r="AL9" s="71"/>
      <c r="AM9" s="38"/>
      <c r="AN9" s="71"/>
      <c r="AO9" s="73">
        <f>1-ABS(AJ9/100)</f>
        <v>1</v>
      </c>
      <c r="AP9" s="73">
        <f>ABS(AL9-AI9)</f>
        <v>0</v>
      </c>
      <c r="AQ9" s="73" t="e">
        <f>(AJ9-AM9)/AP9</f>
        <v>#DIV/0!</v>
      </c>
      <c r="AR9" s="74" t="e">
        <f>(AB9-AE9)+(AK9-AQ9)</f>
        <v>#DIV/0!</v>
      </c>
      <c r="AS9" s="77" t="e">
        <f>(AH9*ABS(AA9/100))+(AQ9*ABS(AJ9/100))</f>
        <v>#DIV/0!</v>
      </c>
      <c r="AT9" s="73" t="e">
        <f>(AH9*0.33)+(AQ9*0.33)</f>
        <v>#DIV/0!</v>
      </c>
      <c r="AV9" s="71" t="e">
        <f>((AH9-(AB9-AE9))+(AQ9-(AK9-AN9)))*100</f>
        <v>#DIV/0!</v>
      </c>
      <c r="AW9" s="71" t="e">
        <f>AR9*100</f>
        <v>#DIV/0!</v>
      </c>
      <c r="AX9" s="21" t="e">
        <f>AW9/AV9</f>
        <v>#DIV/0!</v>
      </c>
      <c r="AZ9" s="75"/>
      <c r="BA9" s="75"/>
      <c r="BB9" s="75"/>
    </row>
    <row r="10" spans="1:55" x14ac:dyDescent="0.2">
      <c r="A10" s="39" t="str">
        <f>'IV Scan'!A15</f>
        <v>UPST</v>
      </c>
      <c r="B10" s="64" t="s">
        <v>727</v>
      </c>
      <c r="C10" s="63">
        <f>'IV Scan'!C15</f>
        <v>29.6</v>
      </c>
      <c r="D10" s="69">
        <f>'IV Scan'!G15</f>
        <v>1.5259</v>
      </c>
      <c r="E10" s="69">
        <f>'IV Scan'!H15</f>
        <v>0.89090000000000003</v>
      </c>
      <c r="F10" s="70">
        <f>'IV Scan'!I15</f>
        <v>0.98</v>
      </c>
      <c r="G10" s="66"/>
      <c r="H10" s="71">
        <v>29.33</v>
      </c>
      <c r="I10" s="71">
        <v>29.53</v>
      </c>
      <c r="J10" s="33">
        <f t="shared" si="0"/>
        <v>0.20000000000000284</v>
      </c>
      <c r="K10" s="66"/>
      <c r="L10" s="72">
        <f t="shared" si="1"/>
        <v>6.3621296612985336</v>
      </c>
      <c r="M10" s="72">
        <f t="shared" si="2"/>
        <v>12.724259322597067</v>
      </c>
      <c r="N10" s="72">
        <f t="shared" si="3"/>
        <v>15.583971347607376</v>
      </c>
      <c r="O10" s="72">
        <f t="shared" si="4"/>
        <v>19.086388983895603</v>
      </c>
      <c r="P10" s="34">
        <f t="shared" si="5"/>
        <v>23.23787033870147</v>
      </c>
      <c r="Q10" s="34">
        <f t="shared" si="6"/>
        <v>35.962129661298533</v>
      </c>
      <c r="R10" s="66"/>
      <c r="S10" s="71"/>
      <c r="T10" s="71"/>
      <c r="U10" s="71"/>
      <c r="V10" s="71"/>
      <c r="W10" s="71"/>
      <c r="X10" s="71"/>
      <c r="Y10" s="66"/>
      <c r="Z10" s="71"/>
      <c r="AA10" s="71"/>
      <c r="AB10" s="71"/>
      <c r="AC10" s="71"/>
      <c r="AD10" s="71"/>
      <c r="AE10" s="71"/>
      <c r="AF10" s="73"/>
      <c r="AG10" s="73"/>
      <c r="AH10" s="73"/>
      <c r="AI10" s="71"/>
      <c r="AJ10" s="71"/>
      <c r="AK10" s="71"/>
      <c r="AL10" s="71"/>
      <c r="AM10" s="71"/>
      <c r="AN10" s="71"/>
      <c r="AO10" s="73"/>
      <c r="AP10" s="73"/>
      <c r="AQ10" s="73"/>
      <c r="AR10" s="74"/>
      <c r="AS10" s="73"/>
      <c r="AT10" s="73"/>
      <c r="AV10" s="71"/>
      <c r="AW10" s="71"/>
      <c r="AX10" s="74"/>
      <c r="AZ10" s="75"/>
      <c r="BA10" s="75"/>
      <c r="BB10" s="75"/>
    </row>
    <row r="11" spans="1:55" x14ac:dyDescent="0.2">
      <c r="A11" s="39" t="str">
        <f>'IV Scan'!A17</f>
        <v>TGT</v>
      </c>
      <c r="B11" s="64" t="s">
        <v>728</v>
      </c>
      <c r="C11" s="63">
        <f>'IV Scan'!C17</f>
        <v>166.13</v>
      </c>
      <c r="D11" s="69">
        <f>'IV Scan'!G17</f>
        <v>0.46350000000000002</v>
      </c>
      <c r="E11" s="69">
        <f>'IV Scan'!H17</f>
        <v>0.88329999999999997</v>
      </c>
      <c r="F11" s="70">
        <f>'IV Scan'!I17</f>
        <v>0.95</v>
      </c>
      <c r="G11" s="66"/>
      <c r="H11" s="71">
        <v>165.65</v>
      </c>
      <c r="I11" s="71">
        <v>166</v>
      </c>
      <c r="J11" s="33">
        <f t="shared" si="0"/>
        <v>0.34999999999999432</v>
      </c>
      <c r="K11" s="66"/>
      <c r="L11" s="72">
        <f t="shared" si="1"/>
        <v>10.846323047114243</v>
      </c>
      <c r="M11" s="72">
        <f t="shared" si="2"/>
        <v>21.692646094228486</v>
      </c>
      <c r="N11" s="72">
        <f t="shared" si="3"/>
        <v>26.567957050819125</v>
      </c>
      <c r="O11" s="72">
        <f t="shared" si="4"/>
        <v>32.538969141342733</v>
      </c>
      <c r="P11" s="34">
        <f t="shared" si="5"/>
        <v>155.28367695288574</v>
      </c>
      <c r="Q11" s="34">
        <f t="shared" si="6"/>
        <v>176.97632304711425</v>
      </c>
      <c r="R11" s="66"/>
      <c r="S11" s="80"/>
      <c r="T11" s="71">
        <v>158.97</v>
      </c>
      <c r="U11" s="71">
        <v>153.91</v>
      </c>
      <c r="V11" s="38">
        <v>0.05</v>
      </c>
      <c r="W11" s="71">
        <v>168.45</v>
      </c>
      <c r="X11" s="38">
        <v>0.42</v>
      </c>
      <c r="Y11" s="66"/>
      <c r="Z11" s="71"/>
      <c r="AA11" s="38"/>
      <c r="AB11" s="71"/>
      <c r="AC11" s="71"/>
      <c r="AD11" s="38"/>
      <c r="AE11" s="71"/>
      <c r="AF11" s="84">
        <f t="shared" ref="AF11:AF12" si="8">1-ABS(AA11)</f>
        <v>1</v>
      </c>
      <c r="AG11" s="73">
        <f t="shared" ref="AG11:AG12" si="9">Z11-AC11</f>
        <v>0</v>
      </c>
      <c r="AH11" s="73" t="e">
        <f t="shared" ref="AH11:AH12" si="10">(AB11-AE11)/AG11</f>
        <v>#DIV/0!</v>
      </c>
      <c r="AI11" s="71">
        <v>162.5</v>
      </c>
      <c r="AJ11" s="38">
        <v>-0.3</v>
      </c>
      <c r="AK11" s="71">
        <v>1.25</v>
      </c>
      <c r="AL11" s="71">
        <v>157.5</v>
      </c>
      <c r="AM11" s="38">
        <v>-0.13</v>
      </c>
      <c r="AN11" s="71">
        <v>0.52</v>
      </c>
      <c r="AO11" s="81">
        <f>1-ABS(AJ11)</f>
        <v>0.7</v>
      </c>
      <c r="AP11" s="82">
        <f>AI11-AL11</f>
        <v>5</v>
      </c>
      <c r="AQ11" s="81">
        <f>(AK11-AN11)/AP11</f>
        <v>0.14599999999999999</v>
      </c>
      <c r="AR11" s="74">
        <f>ABS(AB11-AE11)+ABS(AK11-AN11)</f>
        <v>0.73</v>
      </c>
      <c r="AS11" s="82">
        <f>ABS(AP11*AJ11)</f>
        <v>1.5</v>
      </c>
      <c r="AT11" s="82">
        <f>AP11*1/3</f>
        <v>1.6666666666666667</v>
      </c>
      <c r="AV11" s="82">
        <f>100*((AG11-(AB11-AE11)) + (AP11-(AK11-AN11)))</f>
        <v>426.99999999999994</v>
      </c>
      <c r="AW11" s="82">
        <f>100*AR11</f>
        <v>73</v>
      </c>
      <c r="AX11" s="83">
        <f>AW11/AV11</f>
        <v>0.17096018735363</v>
      </c>
      <c r="AZ11" s="75"/>
      <c r="BA11" s="75"/>
      <c r="BB11" s="75"/>
      <c r="BC11" s="68" t="s">
        <v>750</v>
      </c>
    </row>
    <row r="12" spans="1:55" x14ac:dyDescent="0.2">
      <c r="A12" s="39" t="str">
        <f>'IV Scan'!A39</f>
        <v>PBR</v>
      </c>
      <c r="B12" s="64" t="s">
        <v>728</v>
      </c>
      <c r="C12" s="63">
        <f>'IV Scan'!C39</f>
        <v>14.45</v>
      </c>
      <c r="D12" s="69">
        <f>'IV Scan'!G39</f>
        <v>0.88229999999999997</v>
      </c>
      <c r="E12" s="69">
        <f>'IV Scan'!H39</f>
        <v>0.72819999999999996</v>
      </c>
      <c r="F12" s="70">
        <f>'IV Scan'!I39</f>
        <v>0.95</v>
      </c>
      <c r="G12" s="66"/>
      <c r="H12" s="71">
        <v>14.15</v>
      </c>
      <c r="I12" s="71">
        <v>14.98</v>
      </c>
      <c r="J12" s="33">
        <f t="shared" si="0"/>
        <v>0.83000000000000007</v>
      </c>
      <c r="K12" s="66"/>
      <c r="L12" s="72">
        <f t="shared" si="1"/>
        <v>1.7958450341306196</v>
      </c>
      <c r="M12" s="72">
        <f t="shared" si="2"/>
        <v>3.5916900682612392</v>
      </c>
      <c r="N12" s="72">
        <f t="shared" si="3"/>
        <v>4.3989039907310596</v>
      </c>
      <c r="O12" s="72">
        <f t="shared" si="4"/>
        <v>5.3875351023918592</v>
      </c>
      <c r="P12" s="34">
        <f t="shared" si="5"/>
        <v>12.654154965869379</v>
      </c>
      <c r="Q12" s="34">
        <f t="shared" si="6"/>
        <v>16.245845034130618</v>
      </c>
      <c r="R12" s="66"/>
      <c r="S12" s="71"/>
      <c r="T12" s="71"/>
      <c r="U12" s="71"/>
      <c r="V12" s="71"/>
      <c r="W12" s="71"/>
      <c r="X12" s="71"/>
      <c r="Y12" s="66"/>
      <c r="Z12" s="71"/>
      <c r="AA12" s="71"/>
      <c r="AB12" s="71"/>
      <c r="AC12" s="71"/>
      <c r="AD12" s="71"/>
      <c r="AE12" s="71"/>
      <c r="AF12" s="84">
        <f t="shared" si="8"/>
        <v>1</v>
      </c>
      <c r="AG12" s="73">
        <f t="shared" si="9"/>
        <v>0</v>
      </c>
      <c r="AH12" s="73" t="e">
        <f t="shared" si="10"/>
        <v>#DIV/0!</v>
      </c>
      <c r="AI12" s="71"/>
      <c r="AJ12" s="71"/>
      <c r="AK12" s="71"/>
      <c r="AL12" s="71"/>
      <c r="AM12" s="71"/>
      <c r="AN12" s="71"/>
      <c r="AO12" s="81">
        <f>1-ABS(AJ12)</f>
        <v>1</v>
      </c>
      <c r="AP12" s="82">
        <f>AI12-AL12</f>
        <v>0</v>
      </c>
      <c r="AQ12" s="81" t="e">
        <f>(AK12-AN12)/AP12</f>
        <v>#DIV/0!</v>
      </c>
      <c r="AR12" s="74">
        <f>ABS(AB12-AE12)+ABS(AK12-AN12)</f>
        <v>0</v>
      </c>
      <c r="AS12" s="82">
        <f>ABS(AP12*AJ12)</f>
        <v>0</v>
      </c>
      <c r="AT12" s="82">
        <f>AP12*1/3</f>
        <v>0</v>
      </c>
      <c r="AV12" s="82">
        <f>100*((AG12-(AB12-AE12)) + (AP12-(AK12-AN12)))</f>
        <v>0</v>
      </c>
      <c r="AW12" s="73">
        <f>100*AR12</f>
        <v>0</v>
      </c>
      <c r="AX12" s="83" t="e">
        <f>AW12/AV12</f>
        <v>#DIV/0!</v>
      </c>
      <c r="AZ12" s="75"/>
      <c r="BA12" s="75"/>
      <c r="BB12" s="75"/>
    </row>
    <row r="13" spans="1:55" x14ac:dyDescent="0.2">
      <c r="A13" s="39" t="str">
        <f>'IV Scan'!A23</f>
        <v>ISEE</v>
      </c>
      <c r="B13" s="64" t="s">
        <v>728</v>
      </c>
      <c r="C13" s="63">
        <f>'IV Scan'!C23</f>
        <v>12.81</v>
      </c>
      <c r="D13" s="69">
        <f>'IV Scan'!G23</f>
        <v>2.3725000000000001</v>
      </c>
      <c r="E13" s="69">
        <f>'IV Scan'!H23</f>
        <v>0.81069999999999998</v>
      </c>
      <c r="F13" s="70">
        <f>'IV Scan'!I23</f>
        <v>0.97</v>
      </c>
      <c r="G13" s="66"/>
      <c r="H13" s="71">
        <v>12.63</v>
      </c>
      <c r="I13" s="71">
        <v>13.84</v>
      </c>
      <c r="J13" s="33">
        <f t="shared" si="0"/>
        <v>1.2099999999999991</v>
      </c>
      <c r="K13" s="66"/>
      <c r="L13" s="72">
        <f t="shared" si="1"/>
        <v>4.2809492820481712</v>
      </c>
      <c r="M13" s="72">
        <f t="shared" si="2"/>
        <v>8.5618985640963423</v>
      </c>
      <c r="N13" s="72">
        <f t="shared" si="3"/>
        <v>10.486141355752006</v>
      </c>
      <c r="O13" s="72">
        <f t="shared" si="4"/>
        <v>12.842847846144513</v>
      </c>
      <c r="P13" s="34">
        <f t="shared" si="5"/>
        <v>8.5290507179518293</v>
      </c>
      <c r="Q13" s="34">
        <f t="shared" si="6"/>
        <v>17.090949282048172</v>
      </c>
      <c r="R13" s="66"/>
      <c r="S13" s="80" t="s">
        <v>730</v>
      </c>
      <c r="T13" s="71"/>
      <c r="U13" s="71"/>
      <c r="V13" s="38"/>
      <c r="W13" s="71"/>
      <c r="X13" s="38"/>
      <c r="Y13" s="66"/>
      <c r="Z13" s="71"/>
      <c r="AA13" s="38"/>
      <c r="AB13" s="71"/>
      <c r="AC13" s="71"/>
      <c r="AD13" s="38"/>
      <c r="AE13" s="71"/>
      <c r="AF13" s="73"/>
      <c r="AG13" s="73"/>
      <c r="AH13" s="73"/>
      <c r="AI13" s="71"/>
      <c r="AJ13" s="38"/>
      <c r="AK13" s="71"/>
      <c r="AL13" s="71"/>
      <c r="AM13" s="38"/>
      <c r="AN13" s="71"/>
      <c r="AO13" s="73"/>
      <c r="AP13" s="73"/>
      <c r="AQ13" s="73"/>
      <c r="AR13" s="74"/>
      <c r="AS13" s="73"/>
      <c r="AT13" s="73"/>
      <c r="AV13" s="71"/>
      <c r="AW13" s="71"/>
      <c r="AX13" s="74"/>
      <c r="AZ13" s="75"/>
      <c r="BA13" s="75"/>
      <c r="BB13" s="75"/>
    </row>
    <row r="14" spans="1:55" x14ac:dyDescent="0.2">
      <c r="A14" s="39" t="str">
        <f>'IV Scan'!A7</f>
        <v>CEG</v>
      </c>
      <c r="B14" s="65">
        <v>44777</v>
      </c>
      <c r="C14" s="63">
        <f>'IV Scan'!C7</f>
        <v>74.3</v>
      </c>
      <c r="D14" s="69">
        <f>'IV Scan'!G7</f>
        <v>0.62129999999999996</v>
      </c>
      <c r="E14" s="69">
        <f>'IV Scan'!H7</f>
        <v>1</v>
      </c>
      <c r="F14" s="70">
        <f>'IV Scan'!I7</f>
        <v>0.99</v>
      </c>
      <c r="G14" s="66"/>
      <c r="H14" s="71">
        <v>74.3</v>
      </c>
      <c r="I14" s="71">
        <v>76</v>
      </c>
      <c r="J14" s="33">
        <f t="shared" si="0"/>
        <v>1.7000000000000028</v>
      </c>
      <c r="K14" s="66"/>
      <c r="L14" s="72">
        <f t="shared" si="1"/>
        <v>6.5024182246313442</v>
      </c>
      <c r="M14" s="72">
        <f t="shared" si="2"/>
        <v>13.004836449262688</v>
      </c>
      <c r="N14" s="72">
        <f t="shared" si="3"/>
        <v>15.927606744520883</v>
      </c>
      <c r="O14" s="72">
        <f t="shared" si="4"/>
        <v>19.507254673894035</v>
      </c>
      <c r="P14" s="34">
        <f t="shared" si="5"/>
        <v>67.797581775368656</v>
      </c>
      <c r="Q14" s="34">
        <f t="shared" si="6"/>
        <v>80.802418224631339</v>
      </c>
      <c r="R14" s="66"/>
      <c r="S14" s="71"/>
      <c r="T14" s="71"/>
      <c r="U14" s="71"/>
      <c r="V14" s="71"/>
      <c r="W14" s="71"/>
      <c r="X14" s="71"/>
      <c r="Y14" s="66"/>
      <c r="Z14" s="71"/>
      <c r="AA14" s="71"/>
      <c r="AB14" s="71"/>
      <c r="AC14" s="71"/>
      <c r="AD14" s="71"/>
      <c r="AE14" s="71"/>
      <c r="AF14" s="73"/>
      <c r="AG14" s="73"/>
      <c r="AH14" s="73"/>
      <c r="AI14" s="71"/>
      <c r="AJ14" s="71"/>
      <c r="AK14" s="71"/>
      <c r="AL14" s="71"/>
      <c r="AM14" s="71"/>
      <c r="AN14" s="71"/>
      <c r="AO14" s="73"/>
      <c r="AP14" s="73"/>
      <c r="AQ14" s="73"/>
      <c r="AR14" s="74"/>
      <c r="AS14" s="73"/>
      <c r="AT14" s="73"/>
      <c r="AV14" s="71"/>
      <c r="AW14" s="71"/>
      <c r="AX14" s="74"/>
      <c r="AZ14" s="75"/>
      <c r="BA14" s="75"/>
      <c r="BB14" s="75"/>
    </row>
    <row r="15" spans="1:55" x14ac:dyDescent="0.2">
      <c r="A15" s="39" t="str">
        <f>'IV Scan'!A37</f>
        <v>NLSN</v>
      </c>
      <c r="B15" s="64" t="s">
        <v>728</v>
      </c>
      <c r="C15" s="63">
        <f>'IV Scan'!C37</f>
        <v>23.04</v>
      </c>
      <c r="D15" s="69">
        <f>'IV Scan'!G37</f>
        <v>0.75790000000000002</v>
      </c>
      <c r="E15" s="69">
        <f>'IV Scan'!H37</f>
        <v>0.73250000000000004</v>
      </c>
      <c r="F15" s="70">
        <f>'IV Scan'!I37</f>
        <v>0.96</v>
      </c>
      <c r="G15" s="66"/>
      <c r="H15" s="78">
        <v>22.59</v>
      </c>
      <c r="I15" s="78">
        <v>24.32</v>
      </c>
      <c r="J15" s="33">
        <f t="shared" si="0"/>
        <v>1.7300000000000004</v>
      </c>
      <c r="K15" s="79"/>
      <c r="L15" s="72">
        <f t="shared" si="1"/>
        <v>2.4596828530895718</v>
      </c>
      <c r="M15" s="72">
        <f t="shared" si="2"/>
        <v>4.9193657061791436</v>
      </c>
      <c r="N15" s="72">
        <f t="shared" si="3"/>
        <v>6.0249679191425694</v>
      </c>
      <c r="O15" s="72">
        <f t="shared" si="4"/>
        <v>7.3790485592687149</v>
      </c>
      <c r="P15" s="34">
        <f t="shared" si="5"/>
        <v>20.580317146910428</v>
      </c>
      <c r="Q15" s="34">
        <f t="shared" si="6"/>
        <v>25.499682853089571</v>
      </c>
      <c r="R15" s="66"/>
      <c r="S15" s="80" t="s">
        <v>730</v>
      </c>
      <c r="T15" s="71"/>
      <c r="U15" s="71"/>
      <c r="V15" s="38"/>
      <c r="W15" s="71"/>
      <c r="X15" s="38"/>
      <c r="Y15" s="66"/>
      <c r="Z15" s="71"/>
      <c r="AA15" s="38"/>
      <c r="AB15" s="71"/>
      <c r="AC15" s="71"/>
      <c r="AD15" s="38"/>
      <c r="AE15" s="71"/>
      <c r="AF15" s="73"/>
      <c r="AG15" s="73"/>
      <c r="AH15" s="73"/>
      <c r="AI15" s="71"/>
      <c r="AJ15" s="38"/>
      <c r="AK15" s="71"/>
      <c r="AL15" s="71"/>
      <c r="AM15" s="38"/>
      <c r="AN15" s="71"/>
      <c r="AO15" s="73"/>
      <c r="AP15" s="73"/>
      <c r="AQ15" s="73"/>
      <c r="AR15" s="74"/>
      <c r="AS15" s="73"/>
      <c r="AT15" s="73"/>
      <c r="AV15" s="71"/>
      <c r="AW15" s="71"/>
      <c r="AX15" s="74"/>
      <c r="AZ15" s="75"/>
      <c r="BA15" s="75"/>
      <c r="BB15" s="75"/>
    </row>
    <row r="16" spans="1:55" x14ac:dyDescent="0.2">
      <c r="A16" s="39" t="str">
        <f>'IV Scan'!A55</f>
        <v>PTON</v>
      </c>
      <c r="B16" s="64" t="s">
        <v>728</v>
      </c>
      <c r="C16" s="63">
        <f>'IV Scan'!C55</f>
        <v>11.44</v>
      </c>
      <c r="D16" s="63"/>
      <c r="E16" s="71"/>
      <c r="F16" s="71"/>
      <c r="G16" s="66"/>
      <c r="H16" s="71"/>
      <c r="I16" s="71"/>
      <c r="J16" s="33">
        <f t="shared" ref="J16:J27" si="11">ABS(H16-I16)</f>
        <v>0</v>
      </c>
      <c r="K16" s="66"/>
      <c r="L16" s="72">
        <f t="shared" ref="L16:L27" si="12">$C16*$D16*SQRT(5/252)</f>
        <v>0</v>
      </c>
      <c r="M16" s="72">
        <f t="shared" ref="M16:M27" si="13">2*($C16*$D16*SQRT(5/252))</f>
        <v>0</v>
      </c>
      <c r="N16" s="72">
        <f t="shared" ref="N16:N27" si="14">$C16*$D16*SQRT(30/252)</f>
        <v>0</v>
      </c>
      <c r="O16" s="72">
        <f t="shared" ref="O16:O27" si="15">$C16*$D16*SQRT(45/252)</f>
        <v>0</v>
      </c>
      <c r="P16" s="34">
        <f t="shared" ref="P16:P27" si="16">C16-L16</f>
        <v>11.44</v>
      </c>
      <c r="Q16" s="34">
        <f t="shared" ref="Q16:Q27" si="17">C16+L16</f>
        <v>11.44</v>
      </c>
      <c r="R16" s="66"/>
      <c r="S16" s="80"/>
      <c r="T16" s="71"/>
      <c r="U16" s="71"/>
      <c r="V16" s="38"/>
      <c r="W16" s="71"/>
      <c r="X16" s="38"/>
      <c r="Y16" s="66"/>
      <c r="Z16" s="71"/>
      <c r="AA16" s="38"/>
      <c r="AB16" s="71"/>
      <c r="AC16" s="71"/>
      <c r="AD16" s="38"/>
      <c r="AE16" s="71"/>
      <c r="AF16" s="84">
        <f t="shared" ref="AF16:AF27" si="18">1-ABS(AA16)</f>
        <v>1</v>
      </c>
      <c r="AG16" s="73">
        <f t="shared" ref="AG16:AG27" si="19">Z16-AC16</f>
        <v>0</v>
      </c>
      <c r="AH16" s="73" t="e">
        <f t="shared" ref="AH16:AH27" si="20">(AB16-AE16)/AG16</f>
        <v>#DIV/0!</v>
      </c>
      <c r="AI16" s="71"/>
      <c r="AJ16" s="38"/>
      <c r="AK16" s="71"/>
      <c r="AL16" s="71"/>
      <c r="AM16" s="38"/>
      <c r="AN16" s="71"/>
      <c r="AO16" s="81">
        <f t="shared" ref="AO16:AO27" si="21">1-ABS(AJ16)</f>
        <v>1</v>
      </c>
      <c r="AP16" s="82">
        <f t="shared" ref="AP16:AP27" si="22">AI16-AL16</f>
        <v>0</v>
      </c>
      <c r="AQ16" s="81" t="e">
        <f t="shared" ref="AQ16:AQ27" si="23">(AK16-AN16)/AP16</f>
        <v>#DIV/0!</v>
      </c>
      <c r="AR16" s="74">
        <f t="shared" ref="AR16:AR27" si="24">ABS(AB16-AE16)+ABS(AK16-AN16)</f>
        <v>0</v>
      </c>
      <c r="AS16" s="82">
        <f t="shared" ref="AS16:AS27" si="25">ABS(AP16*AJ16)</f>
        <v>0</v>
      </c>
      <c r="AT16" s="82">
        <f t="shared" ref="AT16:AT27" si="26">AP16*1/3</f>
        <v>0</v>
      </c>
      <c r="AV16" s="82">
        <f t="shared" ref="AV16:AV27" si="27">100*((AG16-(AB16-AE16)) + (AP16-(AK16-AN16)))</f>
        <v>0</v>
      </c>
      <c r="AW16" s="73">
        <f t="shared" ref="AW16:AW27" si="28">100*AR16</f>
        <v>0</v>
      </c>
      <c r="AX16" s="83" t="e">
        <f t="shared" ref="AX16:AX27" si="29">AW16/AV16</f>
        <v>#DIV/0!</v>
      </c>
      <c r="AZ16" s="75"/>
      <c r="BA16" s="75"/>
      <c r="BB16" s="75"/>
    </row>
    <row r="17" spans="1:54" x14ac:dyDescent="0.2">
      <c r="A17" s="39"/>
      <c r="B17" s="62"/>
      <c r="C17" s="71"/>
      <c r="D17" s="71"/>
      <c r="E17" s="71"/>
      <c r="F17" s="71"/>
      <c r="G17" s="66"/>
      <c r="H17" s="71"/>
      <c r="I17" s="71"/>
      <c r="J17" s="33">
        <f t="shared" si="11"/>
        <v>0</v>
      </c>
      <c r="K17" s="66"/>
      <c r="L17" s="72">
        <f t="shared" si="12"/>
        <v>0</v>
      </c>
      <c r="M17" s="72">
        <f t="shared" si="13"/>
        <v>0</v>
      </c>
      <c r="N17" s="72">
        <f t="shared" si="14"/>
        <v>0</v>
      </c>
      <c r="O17" s="72">
        <f t="shared" si="15"/>
        <v>0</v>
      </c>
      <c r="P17" s="34">
        <f t="shared" si="16"/>
        <v>0</v>
      </c>
      <c r="Q17" s="34">
        <f t="shared" si="17"/>
        <v>0</v>
      </c>
      <c r="R17" s="66"/>
      <c r="S17" s="80"/>
      <c r="T17" s="71"/>
      <c r="U17" s="71"/>
      <c r="V17" s="38"/>
      <c r="W17" s="71"/>
      <c r="X17" s="38"/>
      <c r="Y17" s="66"/>
      <c r="Z17" s="71"/>
      <c r="AA17" s="38"/>
      <c r="AB17" s="71"/>
      <c r="AC17" s="71"/>
      <c r="AD17" s="38"/>
      <c r="AE17" s="71"/>
      <c r="AF17" s="84">
        <f t="shared" si="18"/>
        <v>1</v>
      </c>
      <c r="AG17" s="73">
        <f t="shared" si="19"/>
        <v>0</v>
      </c>
      <c r="AH17" s="73" t="e">
        <f t="shared" si="20"/>
        <v>#DIV/0!</v>
      </c>
      <c r="AI17" s="71"/>
      <c r="AJ17" s="38"/>
      <c r="AK17" s="71"/>
      <c r="AL17" s="71"/>
      <c r="AM17" s="38"/>
      <c r="AN17" s="71"/>
      <c r="AO17" s="81">
        <f t="shared" si="21"/>
        <v>1</v>
      </c>
      <c r="AP17" s="82">
        <f t="shared" si="22"/>
        <v>0</v>
      </c>
      <c r="AQ17" s="81" t="e">
        <f t="shared" si="23"/>
        <v>#DIV/0!</v>
      </c>
      <c r="AR17" s="74">
        <f t="shared" si="24"/>
        <v>0</v>
      </c>
      <c r="AS17" s="82">
        <f t="shared" si="25"/>
        <v>0</v>
      </c>
      <c r="AT17" s="82">
        <f t="shared" si="26"/>
        <v>0</v>
      </c>
      <c r="AV17" s="82">
        <f t="shared" si="27"/>
        <v>0</v>
      </c>
      <c r="AW17" s="73">
        <f t="shared" si="28"/>
        <v>0</v>
      </c>
      <c r="AX17" s="83" t="e">
        <f t="shared" si="29"/>
        <v>#DIV/0!</v>
      </c>
      <c r="AZ17" s="75"/>
      <c r="BA17" s="75"/>
      <c r="BB17" s="75"/>
    </row>
    <row r="18" spans="1:54" x14ac:dyDescent="0.2">
      <c r="A18" s="39"/>
      <c r="B18" s="62"/>
      <c r="C18" s="71"/>
      <c r="D18" s="71"/>
      <c r="E18" s="71"/>
      <c r="F18" s="71"/>
      <c r="G18" s="66"/>
      <c r="H18" s="71"/>
      <c r="I18" s="71"/>
      <c r="J18" s="33">
        <f t="shared" si="11"/>
        <v>0</v>
      </c>
      <c r="K18" s="66"/>
      <c r="L18" s="72">
        <f t="shared" si="12"/>
        <v>0</v>
      </c>
      <c r="M18" s="72">
        <f t="shared" si="13"/>
        <v>0</v>
      </c>
      <c r="N18" s="72">
        <f t="shared" si="14"/>
        <v>0</v>
      </c>
      <c r="O18" s="72">
        <f t="shared" si="15"/>
        <v>0</v>
      </c>
      <c r="P18" s="34">
        <f t="shared" si="16"/>
        <v>0</v>
      </c>
      <c r="Q18" s="34">
        <f t="shared" si="17"/>
        <v>0</v>
      </c>
      <c r="R18" s="66"/>
      <c r="S18" s="80"/>
      <c r="T18" s="71"/>
      <c r="U18" s="71"/>
      <c r="V18" s="38"/>
      <c r="W18" s="71"/>
      <c r="X18" s="38"/>
      <c r="Y18" s="66"/>
      <c r="Z18" s="71"/>
      <c r="AA18" s="38"/>
      <c r="AB18" s="71"/>
      <c r="AC18" s="71"/>
      <c r="AD18" s="38"/>
      <c r="AE18" s="71"/>
      <c r="AF18" s="84">
        <f t="shared" si="18"/>
        <v>1</v>
      </c>
      <c r="AG18" s="73">
        <f t="shared" si="19"/>
        <v>0</v>
      </c>
      <c r="AH18" s="73" t="e">
        <f t="shared" si="20"/>
        <v>#DIV/0!</v>
      </c>
      <c r="AI18" s="71"/>
      <c r="AJ18" s="38"/>
      <c r="AK18" s="71"/>
      <c r="AL18" s="71"/>
      <c r="AM18" s="38"/>
      <c r="AN18" s="71"/>
      <c r="AO18" s="81">
        <f t="shared" si="21"/>
        <v>1</v>
      </c>
      <c r="AP18" s="82">
        <f t="shared" si="22"/>
        <v>0</v>
      </c>
      <c r="AQ18" s="81" t="e">
        <f t="shared" si="23"/>
        <v>#DIV/0!</v>
      </c>
      <c r="AR18" s="74">
        <f t="shared" si="24"/>
        <v>0</v>
      </c>
      <c r="AS18" s="82">
        <f t="shared" si="25"/>
        <v>0</v>
      </c>
      <c r="AT18" s="82">
        <f t="shared" si="26"/>
        <v>0</v>
      </c>
      <c r="AV18" s="82">
        <f t="shared" si="27"/>
        <v>0</v>
      </c>
      <c r="AW18" s="73">
        <f t="shared" si="28"/>
        <v>0</v>
      </c>
      <c r="AX18" s="83" t="e">
        <f t="shared" si="29"/>
        <v>#DIV/0!</v>
      </c>
      <c r="AZ18" s="75"/>
      <c r="BA18" s="75"/>
      <c r="BB18" s="75"/>
    </row>
    <row r="19" spans="1:54" x14ac:dyDescent="0.2">
      <c r="A19" s="39"/>
      <c r="B19" s="62"/>
      <c r="C19" s="71"/>
      <c r="D19" s="71"/>
      <c r="E19" s="71"/>
      <c r="F19" s="71"/>
      <c r="G19" s="66"/>
      <c r="H19" s="71"/>
      <c r="I19" s="71"/>
      <c r="J19" s="33">
        <f t="shared" si="11"/>
        <v>0</v>
      </c>
      <c r="K19" s="66"/>
      <c r="L19" s="72">
        <f t="shared" si="12"/>
        <v>0</v>
      </c>
      <c r="M19" s="72">
        <f t="shared" si="13"/>
        <v>0</v>
      </c>
      <c r="N19" s="72">
        <f t="shared" si="14"/>
        <v>0</v>
      </c>
      <c r="O19" s="72">
        <f t="shared" si="15"/>
        <v>0</v>
      </c>
      <c r="P19" s="34">
        <f t="shared" si="16"/>
        <v>0</v>
      </c>
      <c r="Q19" s="34">
        <f t="shared" si="17"/>
        <v>0</v>
      </c>
      <c r="R19" s="66"/>
      <c r="S19" s="80"/>
      <c r="T19" s="71"/>
      <c r="U19" s="71"/>
      <c r="V19" s="38"/>
      <c r="W19" s="71"/>
      <c r="X19" s="38"/>
      <c r="Y19" s="66"/>
      <c r="Z19" s="71"/>
      <c r="AA19" s="38"/>
      <c r="AB19" s="71"/>
      <c r="AC19" s="71"/>
      <c r="AD19" s="38"/>
      <c r="AE19" s="71"/>
      <c r="AF19" s="84">
        <f t="shared" si="18"/>
        <v>1</v>
      </c>
      <c r="AG19" s="73">
        <f t="shared" si="19"/>
        <v>0</v>
      </c>
      <c r="AH19" s="73" t="e">
        <f t="shared" si="20"/>
        <v>#DIV/0!</v>
      </c>
      <c r="AI19" s="71"/>
      <c r="AJ19" s="38"/>
      <c r="AK19" s="71"/>
      <c r="AL19" s="71"/>
      <c r="AM19" s="38"/>
      <c r="AN19" s="71"/>
      <c r="AO19" s="81">
        <f t="shared" si="21"/>
        <v>1</v>
      </c>
      <c r="AP19" s="82">
        <f t="shared" si="22"/>
        <v>0</v>
      </c>
      <c r="AQ19" s="81" t="e">
        <f t="shared" si="23"/>
        <v>#DIV/0!</v>
      </c>
      <c r="AR19" s="74">
        <f t="shared" si="24"/>
        <v>0</v>
      </c>
      <c r="AS19" s="82">
        <f t="shared" si="25"/>
        <v>0</v>
      </c>
      <c r="AT19" s="82">
        <f t="shared" si="26"/>
        <v>0</v>
      </c>
      <c r="AV19" s="82">
        <f t="shared" si="27"/>
        <v>0</v>
      </c>
      <c r="AW19" s="73">
        <f t="shared" si="28"/>
        <v>0</v>
      </c>
      <c r="AX19" s="83" t="e">
        <f t="shared" si="29"/>
        <v>#DIV/0!</v>
      </c>
      <c r="AZ19" s="75"/>
      <c r="BA19" s="75"/>
      <c r="BB19" s="75"/>
    </row>
    <row r="20" spans="1:54" x14ac:dyDescent="0.2">
      <c r="A20" s="39"/>
      <c r="B20" s="62"/>
      <c r="C20" s="71"/>
      <c r="D20" s="71"/>
      <c r="E20" s="71"/>
      <c r="F20" s="71"/>
      <c r="G20" s="66"/>
      <c r="H20" s="71"/>
      <c r="I20" s="71"/>
      <c r="J20" s="33">
        <f t="shared" si="11"/>
        <v>0</v>
      </c>
      <c r="K20" s="66"/>
      <c r="L20" s="72">
        <f t="shared" si="12"/>
        <v>0</v>
      </c>
      <c r="M20" s="72">
        <f t="shared" si="13"/>
        <v>0</v>
      </c>
      <c r="N20" s="72">
        <f t="shared" si="14"/>
        <v>0</v>
      </c>
      <c r="O20" s="72">
        <f t="shared" si="15"/>
        <v>0</v>
      </c>
      <c r="P20" s="34">
        <f t="shared" si="16"/>
        <v>0</v>
      </c>
      <c r="Q20" s="34">
        <f t="shared" si="17"/>
        <v>0</v>
      </c>
      <c r="R20" s="66"/>
      <c r="S20" s="80"/>
      <c r="T20" s="71"/>
      <c r="U20" s="71"/>
      <c r="V20" s="38"/>
      <c r="W20" s="71"/>
      <c r="X20" s="38"/>
      <c r="Y20" s="66"/>
      <c r="Z20" s="71"/>
      <c r="AA20" s="38"/>
      <c r="AB20" s="71"/>
      <c r="AC20" s="71"/>
      <c r="AD20" s="38"/>
      <c r="AE20" s="71"/>
      <c r="AF20" s="84">
        <f t="shared" si="18"/>
        <v>1</v>
      </c>
      <c r="AG20" s="73">
        <f t="shared" si="19"/>
        <v>0</v>
      </c>
      <c r="AH20" s="73" t="e">
        <f t="shared" si="20"/>
        <v>#DIV/0!</v>
      </c>
      <c r="AI20" s="71"/>
      <c r="AJ20" s="38"/>
      <c r="AK20" s="71"/>
      <c r="AL20" s="71"/>
      <c r="AM20" s="38"/>
      <c r="AN20" s="71"/>
      <c r="AO20" s="81">
        <f t="shared" si="21"/>
        <v>1</v>
      </c>
      <c r="AP20" s="82">
        <f t="shared" si="22"/>
        <v>0</v>
      </c>
      <c r="AQ20" s="81" t="e">
        <f t="shared" si="23"/>
        <v>#DIV/0!</v>
      </c>
      <c r="AR20" s="74">
        <f t="shared" si="24"/>
        <v>0</v>
      </c>
      <c r="AS20" s="82">
        <f t="shared" si="25"/>
        <v>0</v>
      </c>
      <c r="AT20" s="82">
        <f t="shared" si="26"/>
        <v>0</v>
      </c>
      <c r="AV20" s="82">
        <f t="shared" si="27"/>
        <v>0</v>
      </c>
      <c r="AW20" s="73">
        <f t="shared" si="28"/>
        <v>0</v>
      </c>
      <c r="AX20" s="83" t="e">
        <f t="shared" si="29"/>
        <v>#DIV/0!</v>
      </c>
      <c r="AZ20" s="75"/>
      <c r="BA20" s="75"/>
      <c r="BB20" s="75"/>
    </row>
    <row r="21" spans="1:54" x14ac:dyDescent="0.2">
      <c r="A21" s="39"/>
      <c r="B21" s="62"/>
      <c r="C21" s="71"/>
      <c r="D21" s="71"/>
      <c r="E21" s="71"/>
      <c r="F21" s="71"/>
      <c r="G21" s="66"/>
      <c r="H21" s="71"/>
      <c r="I21" s="71"/>
      <c r="J21" s="33">
        <f t="shared" si="11"/>
        <v>0</v>
      </c>
      <c r="K21" s="66"/>
      <c r="L21" s="72">
        <f t="shared" si="12"/>
        <v>0</v>
      </c>
      <c r="M21" s="72">
        <f t="shared" si="13"/>
        <v>0</v>
      </c>
      <c r="N21" s="72">
        <f t="shared" si="14"/>
        <v>0</v>
      </c>
      <c r="O21" s="72">
        <f t="shared" si="15"/>
        <v>0</v>
      </c>
      <c r="P21" s="34">
        <f t="shared" si="16"/>
        <v>0</v>
      </c>
      <c r="Q21" s="34">
        <f t="shared" si="17"/>
        <v>0</v>
      </c>
      <c r="R21" s="66"/>
      <c r="S21" s="80"/>
      <c r="T21" s="71"/>
      <c r="U21" s="71"/>
      <c r="V21" s="38"/>
      <c r="W21" s="71"/>
      <c r="X21" s="38"/>
      <c r="Y21" s="66"/>
      <c r="Z21" s="71"/>
      <c r="AA21" s="38"/>
      <c r="AB21" s="71"/>
      <c r="AC21" s="71"/>
      <c r="AD21" s="38"/>
      <c r="AE21" s="71"/>
      <c r="AF21" s="84">
        <f t="shared" si="18"/>
        <v>1</v>
      </c>
      <c r="AG21" s="73">
        <f t="shared" si="19"/>
        <v>0</v>
      </c>
      <c r="AH21" s="73" t="e">
        <f t="shared" si="20"/>
        <v>#DIV/0!</v>
      </c>
      <c r="AI21" s="71"/>
      <c r="AJ21" s="38"/>
      <c r="AK21" s="71"/>
      <c r="AL21" s="71"/>
      <c r="AM21" s="38"/>
      <c r="AN21" s="71"/>
      <c r="AO21" s="81">
        <f t="shared" si="21"/>
        <v>1</v>
      </c>
      <c r="AP21" s="82">
        <f t="shared" si="22"/>
        <v>0</v>
      </c>
      <c r="AQ21" s="81" t="e">
        <f t="shared" si="23"/>
        <v>#DIV/0!</v>
      </c>
      <c r="AR21" s="74">
        <f t="shared" si="24"/>
        <v>0</v>
      </c>
      <c r="AS21" s="82">
        <f t="shared" si="25"/>
        <v>0</v>
      </c>
      <c r="AT21" s="82">
        <f t="shared" si="26"/>
        <v>0</v>
      </c>
      <c r="AV21" s="82">
        <f t="shared" si="27"/>
        <v>0</v>
      </c>
      <c r="AW21" s="73">
        <f t="shared" si="28"/>
        <v>0</v>
      </c>
      <c r="AX21" s="83" t="e">
        <f t="shared" si="29"/>
        <v>#DIV/0!</v>
      </c>
      <c r="AZ21" s="75"/>
      <c r="BA21" s="75"/>
      <c r="BB21" s="75"/>
    </row>
    <row r="22" spans="1:54" x14ac:dyDescent="0.2">
      <c r="A22" s="39"/>
      <c r="B22" s="62"/>
      <c r="C22" s="71"/>
      <c r="D22" s="71"/>
      <c r="E22" s="71"/>
      <c r="F22" s="71"/>
      <c r="G22" s="66"/>
      <c r="H22" s="71"/>
      <c r="I22" s="71"/>
      <c r="J22" s="33">
        <f t="shared" si="11"/>
        <v>0</v>
      </c>
      <c r="K22" s="66"/>
      <c r="L22" s="72">
        <f t="shared" si="12"/>
        <v>0</v>
      </c>
      <c r="M22" s="72">
        <f t="shared" si="13"/>
        <v>0</v>
      </c>
      <c r="N22" s="72">
        <f t="shared" si="14"/>
        <v>0</v>
      </c>
      <c r="O22" s="72">
        <f t="shared" si="15"/>
        <v>0</v>
      </c>
      <c r="P22" s="34">
        <f t="shared" si="16"/>
        <v>0</v>
      </c>
      <c r="Q22" s="34">
        <f t="shared" si="17"/>
        <v>0</v>
      </c>
      <c r="R22" s="66"/>
      <c r="S22" s="80"/>
      <c r="T22" s="71"/>
      <c r="U22" s="71"/>
      <c r="V22" s="38"/>
      <c r="W22" s="71"/>
      <c r="X22" s="38"/>
      <c r="Y22" s="66"/>
      <c r="Z22" s="71"/>
      <c r="AA22" s="38"/>
      <c r="AB22" s="71"/>
      <c r="AC22" s="71"/>
      <c r="AD22" s="38"/>
      <c r="AE22" s="71"/>
      <c r="AF22" s="84">
        <f t="shared" si="18"/>
        <v>1</v>
      </c>
      <c r="AG22" s="73">
        <f t="shared" si="19"/>
        <v>0</v>
      </c>
      <c r="AH22" s="73" t="e">
        <f t="shared" si="20"/>
        <v>#DIV/0!</v>
      </c>
      <c r="AI22" s="71"/>
      <c r="AJ22" s="38"/>
      <c r="AK22" s="71"/>
      <c r="AL22" s="71"/>
      <c r="AM22" s="38"/>
      <c r="AN22" s="71"/>
      <c r="AO22" s="81">
        <f t="shared" si="21"/>
        <v>1</v>
      </c>
      <c r="AP22" s="82">
        <f t="shared" si="22"/>
        <v>0</v>
      </c>
      <c r="AQ22" s="81" t="e">
        <f t="shared" si="23"/>
        <v>#DIV/0!</v>
      </c>
      <c r="AR22" s="74">
        <f t="shared" si="24"/>
        <v>0</v>
      </c>
      <c r="AS22" s="82">
        <f t="shared" si="25"/>
        <v>0</v>
      </c>
      <c r="AT22" s="82">
        <f t="shared" si="26"/>
        <v>0</v>
      </c>
      <c r="AV22" s="82">
        <f t="shared" si="27"/>
        <v>0</v>
      </c>
      <c r="AW22" s="73">
        <f t="shared" si="28"/>
        <v>0</v>
      </c>
      <c r="AX22" s="83" t="e">
        <f t="shared" si="29"/>
        <v>#DIV/0!</v>
      </c>
      <c r="AZ22" s="75"/>
      <c r="BA22" s="75"/>
      <c r="BB22" s="75"/>
    </row>
    <row r="23" spans="1:54" x14ac:dyDescent="0.2">
      <c r="A23" s="39"/>
      <c r="B23" s="62"/>
      <c r="C23" s="71"/>
      <c r="D23" s="71"/>
      <c r="E23" s="71"/>
      <c r="F23" s="71"/>
      <c r="G23" s="66"/>
      <c r="H23" s="71"/>
      <c r="I23" s="71"/>
      <c r="J23" s="33">
        <f t="shared" si="11"/>
        <v>0</v>
      </c>
      <c r="K23" s="66"/>
      <c r="L23" s="72">
        <f t="shared" si="12"/>
        <v>0</v>
      </c>
      <c r="M23" s="72">
        <f t="shared" si="13"/>
        <v>0</v>
      </c>
      <c r="N23" s="72">
        <f t="shared" si="14"/>
        <v>0</v>
      </c>
      <c r="O23" s="72">
        <f t="shared" si="15"/>
        <v>0</v>
      </c>
      <c r="P23" s="34">
        <f t="shared" si="16"/>
        <v>0</v>
      </c>
      <c r="Q23" s="34">
        <f t="shared" si="17"/>
        <v>0</v>
      </c>
      <c r="R23" s="66"/>
      <c r="S23" s="80"/>
      <c r="T23" s="71"/>
      <c r="U23" s="71"/>
      <c r="V23" s="38"/>
      <c r="W23" s="71"/>
      <c r="X23" s="38"/>
      <c r="Y23" s="66"/>
      <c r="Z23" s="71"/>
      <c r="AA23" s="38"/>
      <c r="AB23" s="71"/>
      <c r="AC23" s="71"/>
      <c r="AD23" s="38"/>
      <c r="AE23" s="71"/>
      <c r="AF23" s="84">
        <f t="shared" si="18"/>
        <v>1</v>
      </c>
      <c r="AG23" s="73">
        <f t="shared" si="19"/>
        <v>0</v>
      </c>
      <c r="AH23" s="73" t="e">
        <f t="shared" si="20"/>
        <v>#DIV/0!</v>
      </c>
      <c r="AI23" s="71"/>
      <c r="AJ23" s="38"/>
      <c r="AK23" s="71"/>
      <c r="AL23" s="71"/>
      <c r="AM23" s="38"/>
      <c r="AN23" s="71"/>
      <c r="AO23" s="81">
        <f t="shared" si="21"/>
        <v>1</v>
      </c>
      <c r="AP23" s="82">
        <f t="shared" si="22"/>
        <v>0</v>
      </c>
      <c r="AQ23" s="81" t="e">
        <f t="shared" si="23"/>
        <v>#DIV/0!</v>
      </c>
      <c r="AR23" s="74">
        <f t="shared" si="24"/>
        <v>0</v>
      </c>
      <c r="AS23" s="82">
        <f t="shared" si="25"/>
        <v>0</v>
      </c>
      <c r="AT23" s="82">
        <f t="shared" si="26"/>
        <v>0</v>
      </c>
      <c r="AV23" s="82">
        <f t="shared" si="27"/>
        <v>0</v>
      </c>
      <c r="AW23" s="73">
        <f t="shared" si="28"/>
        <v>0</v>
      </c>
      <c r="AX23" s="83" t="e">
        <f t="shared" si="29"/>
        <v>#DIV/0!</v>
      </c>
      <c r="AZ23" s="75"/>
      <c r="BA23" s="75"/>
      <c r="BB23" s="75"/>
    </row>
    <row r="24" spans="1:54" x14ac:dyDescent="0.2">
      <c r="A24" s="39"/>
      <c r="B24" s="62"/>
      <c r="C24" s="71"/>
      <c r="D24" s="71"/>
      <c r="E24" s="71"/>
      <c r="F24" s="71"/>
      <c r="G24" s="66"/>
      <c r="H24" s="71"/>
      <c r="I24" s="71"/>
      <c r="J24" s="33">
        <f t="shared" si="11"/>
        <v>0</v>
      </c>
      <c r="K24" s="66"/>
      <c r="L24" s="72">
        <f t="shared" si="12"/>
        <v>0</v>
      </c>
      <c r="M24" s="72">
        <f t="shared" si="13"/>
        <v>0</v>
      </c>
      <c r="N24" s="72">
        <f t="shared" si="14"/>
        <v>0</v>
      </c>
      <c r="O24" s="72">
        <f t="shared" si="15"/>
        <v>0</v>
      </c>
      <c r="P24" s="34">
        <f t="shared" si="16"/>
        <v>0</v>
      </c>
      <c r="Q24" s="34">
        <f t="shared" si="17"/>
        <v>0</v>
      </c>
      <c r="R24" s="66"/>
      <c r="S24" s="80"/>
      <c r="T24" s="71"/>
      <c r="U24" s="71"/>
      <c r="V24" s="38"/>
      <c r="W24" s="71"/>
      <c r="X24" s="38"/>
      <c r="Y24" s="66"/>
      <c r="Z24" s="71"/>
      <c r="AA24" s="38"/>
      <c r="AB24" s="71"/>
      <c r="AC24" s="71"/>
      <c r="AD24" s="38"/>
      <c r="AE24" s="71"/>
      <c r="AF24" s="84">
        <f t="shared" si="18"/>
        <v>1</v>
      </c>
      <c r="AG24" s="73">
        <f t="shared" si="19"/>
        <v>0</v>
      </c>
      <c r="AH24" s="73" t="e">
        <f t="shared" si="20"/>
        <v>#DIV/0!</v>
      </c>
      <c r="AI24" s="71"/>
      <c r="AJ24" s="38"/>
      <c r="AK24" s="71"/>
      <c r="AL24" s="71"/>
      <c r="AM24" s="38"/>
      <c r="AN24" s="71"/>
      <c r="AO24" s="81">
        <f t="shared" si="21"/>
        <v>1</v>
      </c>
      <c r="AP24" s="82">
        <f t="shared" si="22"/>
        <v>0</v>
      </c>
      <c r="AQ24" s="81" t="e">
        <f t="shared" si="23"/>
        <v>#DIV/0!</v>
      </c>
      <c r="AR24" s="74">
        <f t="shared" si="24"/>
        <v>0</v>
      </c>
      <c r="AS24" s="82">
        <f t="shared" si="25"/>
        <v>0</v>
      </c>
      <c r="AT24" s="82">
        <f t="shared" si="26"/>
        <v>0</v>
      </c>
      <c r="AV24" s="82">
        <f t="shared" si="27"/>
        <v>0</v>
      </c>
      <c r="AW24" s="73">
        <f t="shared" si="28"/>
        <v>0</v>
      </c>
      <c r="AX24" s="83" t="e">
        <f t="shared" si="29"/>
        <v>#DIV/0!</v>
      </c>
      <c r="AZ24" s="75"/>
      <c r="BA24" s="75"/>
      <c r="BB24" s="75"/>
    </row>
    <row r="25" spans="1:54" x14ac:dyDescent="0.2">
      <c r="A25" s="39"/>
      <c r="B25" s="62"/>
      <c r="C25" s="71"/>
      <c r="D25" s="71"/>
      <c r="E25" s="71"/>
      <c r="F25" s="71"/>
      <c r="G25" s="66"/>
      <c r="H25" s="71"/>
      <c r="I25" s="71"/>
      <c r="J25" s="33">
        <f t="shared" si="11"/>
        <v>0</v>
      </c>
      <c r="K25" s="66"/>
      <c r="L25" s="72">
        <f t="shared" si="12"/>
        <v>0</v>
      </c>
      <c r="M25" s="72">
        <f t="shared" si="13"/>
        <v>0</v>
      </c>
      <c r="N25" s="72">
        <f t="shared" si="14"/>
        <v>0</v>
      </c>
      <c r="O25" s="72">
        <f t="shared" si="15"/>
        <v>0</v>
      </c>
      <c r="P25" s="34">
        <f t="shared" si="16"/>
        <v>0</v>
      </c>
      <c r="Q25" s="34">
        <f t="shared" si="17"/>
        <v>0</v>
      </c>
      <c r="R25" s="66"/>
      <c r="S25" s="80"/>
      <c r="T25" s="71"/>
      <c r="U25" s="71"/>
      <c r="V25" s="38"/>
      <c r="W25" s="71"/>
      <c r="X25" s="38"/>
      <c r="Y25" s="66"/>
      <c r="Z25" s="71"/>
      <c r="AA25" s="38"/>
      <c r="AB25" s="71"/>
      <c r="AC25" s="71"/>
      <c r="AD25" s="38"/>
      <c r="AE25" s="71"/>
      <c r="AF25" s="84">
        <f t="shared" si="18"/>
        <v>1</v>
      </c>
      <c r="AG25" s="73">
        <f t="shared" si="19"/>
        <v>0</v>
      </c>
      <c r="AH25" s="73" t="e">
        <f t="shared" si="20"/>
        <v>#DIV/0!</v>
      </c>
      <c r="AI25" s="71"/>
      <c r="AJ25" s="38"/>
      <c r="AK25" s="71"/>
      <c r="AL25" s="71"/>
      <c r="AM25" s="38"/>
      <c r="AN25" s="71"/>
      <c r="AO25" s="81">
        <f t="shared" si="21"/>
        <v>1</v>
      </c>
      <c r="AP25" s="82">
        <f t="shared" si="22"/>
        <v>0</v>
      </c>
      <c r="AQ25" s="81" t="e">
        <f t="shared" si="23"/>
        <v>#DIV/0!</v>
      </c>
      <c r="AR25" s="74">
        <f t="shared" si="24"/>
        <v>0</v>
      </c>
      <c r="AS25" s="82">
        <f t="shared" si="25"/>
        <v>0</v>
      </c>
      <c r="AT25" s="82">
        <f t="shared" si="26"/>
        <v>0</v>
      </c>
      <c r="AV25" s="82">
        <f t="shared" si="27"/>
        <v>0</v>
      </c>
      <c r="AW25" s="73">
        <f t="shared" si="28"/>
        <v>0</v>
      </c>
      <c r="AX25" s="83" t="e">
        <f t="shared" si="29"/>
        <v>#DIV/0!</v>
      </c>
      <c r="AZ25" s="75"/>
      <c r="BA25" s="75"/>
      <c r="BB25" s="75"/>
    </row>
    <row r="26" spans="1:54" x14ac:dyDescent="0.2">
      <c r="A26" s="39"/>
      <c r="B26" s="62"/>
      <c r="C26" s="71"/>
      <c r="D26" s="71"/>
      <c r="E26" s="71"/>
      <c r="F26" s="71"/>
      <c r="G26" s="66"/>
      <c r="H26" s="71"/>
      <c r="I26" s="71"/>
      <c r="J26" s="33">
        <f t="shared" si="11"/>
        <v>0</v>
      </c>
      <c r="K26" s="66"/>
      <c r="L26" s="72">
        <f t="shared" si="12"/>
        <v>0</v>
      </c>
      <c r="M26" s="72">
        <f t="shared" si="13"/>
        <v>0</v>
      </c>
      <c r="N26" s="72">
        <f t="shared" si="14"/>
        <v>0</v>
      </c>
      <c r="O26" s="72">
        <f t="shared" si="15"/>
        <v>0</v>
      </c>
      <c r="P26" s="34">
        <f t="shared" si="16"/>
        <v>0</v>
      </c>
      <c r="Q26" s="34">
        <f t="shared" si="17"/>
        <v>0</v>
      </c>
      <c r="R26" s="66"/>
      <c r="S26" s="80"/>
      <c r="T26" s="71"/>
      <c r="U26" s="71"/>
      <c r="V26" s="38"/>
      <c r="W26" s="71"/>
      <c r="X26" s="38"/>
      <c r="Y26" s="66"/>
      <c r="Z26" s="71"/>
      <c r="AA26" s="38"/>
      <c r="AB26" s="71"/>
      <c r="AC26" s="71"/>
      <c r="AD26" s="38"/>
      <c r="AE26" s="71"/>
      <c r="AF26" s="84">
        <f t="shared" si="18"/>
        <v>1</v>
      </c>
      <c r="AG26" s="73">
        <f t="shared" si="19"/>
        <v>0</v>
      </c>
      <c r="AH26" s="73" t="e">
        <f t="shared" si="20"/>
        <v>#DIV/0!</v>
      </c>
      <c r="AI26" s="71"/>
      <c r="AJ26" s="38"/>
      <c r="AK26" s="71"/>
      <c r="AL26" s="71"/>
      <c r="AM26" s="38"/>
      <c r="AN26" s="71"/>
      <c r="AO26" s="81">
        <f t="shared" si="21"/>
        <v>1</v>
      </c>
      <c r="AP26" s="82">
        <f t="shared" si="22"/>
        <v>0</v>
      </c>
      <c r="AQ26" s="81" t="e">
        <f t="shared" si="23"/>
        <v>#DIV/0!</v>
      </c>
      <c r="AR26" s="74">
        <f t="shared" si="24"/>
        <v>0</v>
      </c>
      <c r="AS26" s="82">
        <f t="shared" si="25"/>
        <v>0</v>
      </c>
      <c r="AT26" s="82">
        <f t="shared" si="26"/>
        <v>0</v>
      </c>
      <c r="AV26" s="82">
        <f t="shared" si="27"/>
        <v>0</v>
      </c>
      <c r="AW26" s="73">
        <f t="shared" si="28"/>
        <v>0</v>
      </c>
      <c r="AX26" s="83" t="e">
        <f t="shared" si="29"/>
        <v>#DIV/0!</v>
      </c>
      <c r="AZ26" s="75"/>
      <c r="BA26" s="75"/>
      <c r="BB26" s="75"/>
    </row>
    <row r="27" spans="1:54" x14ac:dyDescent="0.2">
      <c r="A27" s="39"/>
      <c r="B27" s="62"/>
      <c r="C27" s="71"/>
      <c r="D27" s="71"/>
      <c r="E27" s="71"/>
      <c r="F27" s="71"/>
      <c r="G27" s="66"/>
      <c r="H27" s="71"/>
      <c r="I27" s="71"/>
      <c r="J27" s="33">
        <f t="shared" si="11"/>
        <v>0</v>
      </c>
      <c r="K27" s="66"/>
      <c r="L27" s="72">
        <f t="shared" si="12"/>
        <v>0</v>
      </c>
      <c r="M27" s="72">
        <f t="shared" si="13"/>
        <v>0</v>
      </c>
      <c r="N27" s="72">
        <f t="shared" si="14"/>
        <v>0</v>
      </c>
      <c r="O27" s="72">
        <f t="shared" si="15"/>
        <v>0</v>
      </c>
      <c r="P27" s="34">
        <f t="shared" si="16"/>
        <v>0</v>
      </c>
      <c r="Q27" s="34">
        <f t="shared" si="17"/>
        <v>0</v>
      </c>
      <c r="R27" s="66"/>
      <c r="S27" s="80"/>
      <c r="T27" s="71"/>
      <c r="U27" s="71"/>
      <c r="V27" s="38"/>
      <c r="W27" s="71"/>
      <c r="X27" s="38"/>
      <c r="Y27" s="66"/>
      <c r="Z27" s="71"/>
      <c r="AA27" s="38"/>
      <c r="AB27" s="71"/>
      <c r="AC27" s="71"/>
      <c r="AD27" s="38"/>
      <c r="AE27" s="71"/>
      <c r="AF27" s="84">
        <f t="shared" si="18"/>
        <v>1</v>
      </c>
      <c r="AG27" s="73">
        <f t="shared" si="19"/>
        <v>0</v>
      </c>
      <c r="AH27" s="73" t="e">
        <f t="shared" si="20"/>
        <v>#DIV/0!</v>
      </c>
      <c r="AI27" s="71"/>
      <c r="AJ27" s="38"/>
      <c r="AK27" s="71"/>
      <c r="AL27" s="71"/>
      <c r="AM27" s="38"/>
      <c r="AN27" s="71"/>
      <c r="AO27" s="81">
        <f t="shared" si="21"/>
        <v>1</v>
      </c>
      <c r="AP27" s="82">
        <f t="shared" si="22"/>
        <v>0</v>
      </c>
      <c r="AQ27" s="81" t="e">
        <f t="shared" si="23"/>
        <v>#DIV/0!</v>
      </c>
      <c r="AR27" s="74">
        <f t="shared" si="24"/>
        <v>0</v>
      </c>
      <c r="AS27" s="82">
        <f t="shared" si="25"/>
        <v>0</v>
      </c>
      <c r="AT27" s="82">
        <f t="shared" si="26"/>
        <v>0</v>
      </c>
      <c r="AV27" s="82">
        <f t="shared" si="27"/>
        <v>0</v>
      </c>
      <c r="AW27" s="73">
        <f t="shared" si="28"/>
        <v>0</v>
      </c>
      <c r="AX27" s="83" t="e">
        <f t="shared" si="29"/>
        <v>#DIV/0!</v>
      </c>
      <c r="AZ27" s="75"/>
      <c r="BA27" s="75"/>
      <c r="BB27" s="75"/>
    </row>
  </sheetData>
  <autoFilter ref="A2:BB16" xr:uid="{5A58A3EA-378D-B249-BC57-A58274C2EBCD}"/>
  <mergeCells count="9">
    <mergeCell ref="A1:F1"/>
    <mergeCell ref="AZ1:BB1"/>
    <mergeCell ref="L1:Q1"/>
    <mergeCell ref="AR1:AT1"/>
    <mergeCell ref="H1:J1"/>
    <mergeCell ref="AV1:AX1"/>
    <mergeCell ref="Z1:AE1"/>
    <mergeCell ref="AI1:AQ1"/>
    <mergeCell ref="S1:X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Bucket</vt:lpstr>
      <vt:lpstr>Watchlist</vt:lpstr>
      <vt:lpstr>IV Scan</vt:lpstr>
      <vt:lpstr>Shortlist</vt:lpstr>
      <vt:lpstr>PnL</vt:lpstr>
      <vt:lpstr>nPnL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2022-08-06T18:08:49Z</dcterms:created>
  <dcterms:modified xsi:type="dcterms:W3CDTF">2022-08-10T14:45:20Z</dcterms:modified>
</cp:coreProperties>
</file>