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https://d.docs.live.net/325bf9b0a2a7fedd/Documents/Job search ^M interview prep/Excel/Project 2/"/>
    </mc:Choice>
  </mc:AlternateContent>
  <xr:revisionPtr revIDLastSave="29" documentId="13_ncr:1_{E64A7D72-222E-4028-AD5C-5AA9CC264F31}" xr6:coauthVersionLast="47" xr6:coauthVersionMax="47" xr10:uidLastSave="{823B4E6A-3352-42E3-A7EF-290FAEA14541}"/>
  <bookViews>
    <workbookView xWindow="-108" yWindow="-108" windowWidth="23256" windowHeight="12456" xr2:uid="{0A0D8D68-EFC2-4074-BDCA-85DAF874A3F1}"/>
  </bookViews>
  <sheets>
    <sheet name="Dashboard" sheetId="3" r:id="rId1"/>
    <sheet name="Analysis" sheetId="5" state="hidden" r:id="rId2"/>
    <sheet name="Input Data" sheetId="2" state="hidden" r:id="rId3"/>
    <sheet name="Master Data" sheetId="1" state="hidden" r:id="rId4"/>
  </sheets>
  <definedNames>
    <definedName name="_xlchart.v1.2" hidden="1">Analysis!$AI$2</definedName>
    <definedName name="Category">OFFSET(Analysis!$AI$2,1,0,COUNT(Analysis!$AJ:$AJ))</definedName>
    <definedName name="CategoryRange">OFFSET(Analysis!$AI$2,1,1,COUNT(Analysis!$AJ:$AJ))</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3" i="5" l="1" a="1"/>
  <c r="AN3" i="5" s="1"/>
  <c r="AL3" i="5" s="1" a="1"/>
  <c r="AL3" i="5" s="1"/>
  <c r="AM3" i="5" a="1"/>
  <c r="AM3" i="5" s="1"/>
  <c r="AD1" i="5"/>
  <c r="AE1" i="5" s="1"/>
  <c r="AC3" i="5" s="1" a="1"/>
  <c r="AC3" i="5" s="1"/>
  <c r="AA3" i="5" a="1"/>
  <c r="AA3" i="5" s="1"/>
  <c r="Z3" i="5" a="1"/>
  <c r="Z3" i="5" s="1"/>
  <c r="W3" i="5" s="1" a="1"/>
  <c r="W3" i="5" s="1"/>
  <c r="Y3" i="5" a="1"/>
  <c r="Y3" i="5" s="1"/>
  <c r="X3" i="5" a="1"/>
  <c r="X3" i="5" s="1"/>
  <c r="M4" i="5"/>
  <c r="N4" i="5" s="1"/>
  <c r="M5" i="5"/>
  <c r="N5" i="5" s="1"/>
  <c r="M6" i="5"/>
  <c r="N6" i="5" s="1"/>
  <c r="M7" i="5"/>
  <c r="N7" i="5" s="1"/>
  <c r="M8" i="5"/>
  <c r="N8" i="5" s="1"/>
  <c r="M9" i="5"/>
  <c r="N9" i="5" s="1"/>
  <c r="M10" i="5"/>
  <c r="N10" i="5" s="1"/>
  <c r="M11" i="5"/>
  <c r="N11" i="5" s="1"/>
  <c r="M12" i="5"/>
  <c r="N12" i="5" s="1"/>
  <c r="M13" i="5"/>
  <c r="N13" i="5" s="1"/>
  <c r="M14" i="5"/>
  <c r="N14" i="5" s="1"/>
  <c r="M3" i="5"/>
  <c r="N3" i="5" s="1"/>
  <c r="L3" i="5"/>
  <c r="L4" i="5"/>
  <c r="L5" i="5"/>
  <c r="L6" i="5"/>
  <c r="L7" i="5"/>
  <c r="L8" i="5"/>
  <c r="L9" i="5"/>
  <c r="L10" i="5"/>
  <c r="L11" i="5"/>
  <c r="L12" i="5"/>
  <c r="L13" i="5"/>
  <c r="L14" i="5"/>
  <c r="H514"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5"/>
  <c r="E6" i="5"/>
  <c r="AM1" i="5" l="1"/>
  <c r="AN1" i="5"/>
  <c r="AD3" i="5" a="1"/>
  <c r="AD3" i="5" s="1"/>
  <c r="AA1" i="5"/>
  <c r="Y1" i="5"/>
  <c r="Z1" i="5"/>
  <c r="X1" i="5"/>
  <c r="E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<sst xmlns="http://schemas.openxmlformats.org/spreadsheetml/2006/main" count="1929" uniqueCount="141">
  <si>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</si>
  <si>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</si>
  <si>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</si>
  <si>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</si>
  <si>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</si>
  <si>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</si>
  <si>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</si>
  <si>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</si>
  <si>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</si>
  <si>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</si>
  <si>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</si>
  <si>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</si>
  <si>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</si>
  <si>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</si>
  <si>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</si>
  <si>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</si>
  <si>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</si>
  <si>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</si>
  <si>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</si>
  <si>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</si>
  <si>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</si>
  <si>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</si>
  <si>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</si>
  <si>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</si>
  <si>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</si>
  <si>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</si>
  <si>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</si>
  <si>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</si>
  <si>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</si>
  <si>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</si>
  <si>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</si>
  <si>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</si>
  <si>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</si>
  <si>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</si>
  <si>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</si>
  <si>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</si>
  <si>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</si>
  <si>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</si>
  <si>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</si>
  <si>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</si>
  <si>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</si>
  <si>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</si>
  <si>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</si>
  <si>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</si>
  <si>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</si>
  <si>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</si>
  <si>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</si>
  <si>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</si>
  <si>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</si>
  <si>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</si>
  <si>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</si>
  <si>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</si>
  <si>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</si>
  <si>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</si>
  <si>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</si>
  <si>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</si>
  <si>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</si>
  <si>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</si>
  <si>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</si>
  <si>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</si>
  <si>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</si>
  <si>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</si>
  <si>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</si>
  <si>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</si>
  <si>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</si>
  <si>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</si>
  <si>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</si>
  <si>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</si>
  <si>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</si>
  <si>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</si>
  <si>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</si>
  <si>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</si>
  <si>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</si>
  <si>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</si>
  <si>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</si>
  <si>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</si>
  <si>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</si>
  <si>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</si>
  <si>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</si>
  <si>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</si>
  <si>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</si>
  <si>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</si>
  <si>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</si>
  <si>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</si>
  <si>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</si>
  <si>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</si>
  <si>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</si>
  <si>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</si>
  <si>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</si>
  <si>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</si>
  <si>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</si>
  <si>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</si>
  <si>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</si>
  <si>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</si>
  <si>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</si>
  <si>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</si>
  <si>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</si>
  <si>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</si>
  <si>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</si>
  <si>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</si>
  <si>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</si>
  <si>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</si>
  <si>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</si>
  <si>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</si>
  <si>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</si>
  <si>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</si>
  <si>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</si>
  <si>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</si>
  <si>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</si>
  <si>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</si>
  <si>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</si>
  <si>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</si>
  <si>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</si>
  <si>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</si>
  <si>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</si>
  <si>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</si>
  <si>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</si>
  <si>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</si>
  <si>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</si>
  <si>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</si>
  <si>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</si>
  <si>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</si>
  <si>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</si>
  <si>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</si>
  <si>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</si>
  <si>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</si>
  <si>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</si>
  <si>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</si>
  <si>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</si>
  <si>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</si>
  <si>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</si>
  <si>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</si>
  <si>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</si>
  <si>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</si>
  <si>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</si>
  <si>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Profit</t>
  </si>
  <si>
    <t>Total Sales</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</si>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</sst>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R&quot;* #,##0.00_-;\-&quot;R&quot;* #,##0.00_-;_-&quot;R&quot;* &quot;-&quot;??_-;_-@_-"/>
    <numFmt numFmtId="164" formatCode="0.0%"/>
    <numFmt numFmtId="165" formatCode="&quot;R&quot;#,##0"/>
    <numFmt numFmtId="166" formatCode="_-&quot;R&quot;* #,##0_-;\-&quot;R&quot;* #,##0_-;_-&quot;R&quot;* &quot;-&quot;??_-;_-@_-"/>
  </numFmts>
  <fonts count="3" x14ac:knownFonts="1">
    <font>
      <sz val="11"/>
      <color theme="1"/>
      <name val="Century Gothic"/>
      <family val="2"/>
      <scheme val="minor"/>
    </font>
    <font>
      <b/>
      <sz val="11"/>
      <color rgb="FF7030A0"/>
      <name val="Century Gothic"/>
      <family val="2"/>
      <scheme val="minor"/>
    </font>
    <font>
      <sz val="11"/>
      <color theme="1"/>
      <name val="Century Gothic"/>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44" fontId="0" fillId="0" borderId="0" xfId="0" applyNumberFormat="1"/>
    <xf numFmtId="0" fontId="0" fillId="0" borderId="0" xfId="0" pivotButton="1"/>
    <xf numFmtId="0" fontId="0" fillId="0" borderId="0" xfId="0" applyAlignment="1">
      <alignment horizontal="left"/>
    </xf>
    <xf numFmtId="9" fontId="0" fillId="0" borderId="0" xfId="1" applyFont="1"/>
    <xf numFmtId="165" fontId="0" fillId="0" borderId="0" xfId="0" applyNumberFormat="1"/>
    <xf numFmtId="166" fontId="0" fillId="0" borderId="0" xfId="0" applyNumberFormat="1"/>
    <xf numFmtId="1" fontId="0" fillId="0" borderId="0" xfId="0" applyNumberFormat="1"/>
    <xf numFmtId="0" fontId="0" fillId="0" borderId="0" xfId="0" applyNumberFormat="1"/>
  </cellXfs>
  <cellStyles count="2">
    <cellStyle name="Normal" xfId="0" builtinId="0"/>
    <cellStyle name="Percent" xfId="1" builtinId="5"/>
  </cellStyles>
  <dxfs count="40">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34" formatCode="_-&quot;R&quot;* #,##0.00_-;\-&quot;R&quot;* #,##0.00_-;_-&quot;R&quot;* &quot;-&quot;??_-;_-@_-"/>
    </dxf>
    <dxf>
      <numFmt numFmtId="34" formatCode="_-&quot;R&quot;* #,##0.00_-;\-&quot;R&quot;* #,##0.00_-;_-&quot;R&quot;* &quot;-&quot;??_-;_-@_-"/>
    </dxf>
    <dxf>
      <numFmt numFmtId="34" formatCode="_-&quot;R&quot;* #,##0.00_-;\-&quot;R&quot;* #,##0.00_-;_-&quot;R&quot;* &quot;-&quot;??_-;_-@_-"/>
    </dxf>
    <dxf>
      <numFmt numFmtId="34" formatCode="_-&quot;R&quot;* #,##0.00_-;\-&quot;R&quot;* #,##0.00_-;_-&quot;R&quot;* &quot;-&quot;??_-;_-@_-"/>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D1B2E8"/>
        </patternFill>
      </fill>
      <alignment horizontal="center" vertical="center" textRotation="0" wrapText="0" indent="0" justifyLastLine="0" shrinkToFit="0" readingOrder="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9"/>
      <tableStyleElement type="headerRow" dxfId="38"/>
    </tableStyle>
  </tableStyles>
  <colors>
    <mruColors>
      <color rgb="FFFF6600"/>
      <color rgb="FFCC00CC"/>
      <color rgb="FFFF99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"R"#\ ##0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0-C633-4841-8BE2-A3369E24F70A}"/>
            </c:ext>
          </c:extLst>
        </c:ser>
        <c:dLbls>
          <c:showLegendKey val="0"/>
          <c:showVal val="0"/>
          <c:showCatName val="0"/>
          <c:showSerName val="0"/>
          <c:showPercent val="0"/>
          <c:showBubbleSize val="0"/>
        </c:dLbls>
        <c:axId val="205479376"/>
        <c:axId val="214690944"/>
      </c:areaChart>
      <c:catAx>
        <c:axId val="205479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90944"/>
        <c:crosses val="autoZero"/>
        <c:auto val="1"/>
        <c:lblAlgn val="ctr"/>
        <c:lblOffset val="100"/>
        <c:noMultiLvlLbl val="0"/>
      </c:catAx>
      <c:valAx>
        <c:axId val="214690944"/>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3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089347602267945E-2"/>
          <c:y val="7.407407407407407E-2"/>
          <c:w val="0.87207823987471178"/>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DB53C20D-0B4F-4516-B916-9F4D13FBDDE2}" type="CELLRANGE">
                      <a:rPr lang="en-US"/>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3CC-45E9-B32D-49DD3BB9082D}"/>
                </c:ext>
              </c:extLst>
            </c:dLbl>
            <c:dLbl>
              <c:idx val="1"/>
              <c:tx>
                <c:rich>
                  <a:bodyPr/>
                  <a:lstStyle/>
                  <a:p>
                    <a:fld id="{44C72C88-0D3C-41C7-90F3-B894712335FA}"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3CC-45E9-B32D-49DD3BB9082D}"/>
                </c:ext>
              </c:extLst>
            </c:dLbl>
            <c:dLbl>
              <c:idx val="2"/>
              <c:tx>
                <c:rich>
                  <a:bodyPr/>
                  <a:lstStyle/>
                  <a:p>
                    <a:fld id="{7B3CAD0E-0D26-4D13-9E07-504299382867}"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3CC-45E9-B32D-49DD3BB9082D}"/>
                </c:ext>
              </c:extLst>
            </c:dLbl>
            <c:dLbl>
              <c:idx val="3"/>
              <c:tx>
                <c:rich>
                  <a:bodyPr/>
                  <a:lstStyle/>
                  <a:p>
                    <a:fld id="{91737061-1FE2-41D9-B97C-E647D2DA587D}"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CC-45E9-B32D-49DD3BB9082D}"/>
                </c:ext>
              </c:extLst>
            </c:dLbl>
            <c:dLbl>
              <c:idx val="4"/>
              <c:tx>
                <c:rich>
                  <a:bodyPr/>
                  <a:lstStyle/>
                  <a:p>
                    <a:fld id="{01D25DAD-03B3-4203-8075-ED4B6C37D715}"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CC-45E9-B32D-49DD3BB9082D}"/>
                </c:ext>
              </c:extLst>
            </c:dLbl>
            <c:dLbl>
              <c:idx val="5"/>
              <c:tx>
                <c:rich>
                  <a:bodyPr/>
                  <a:lstStyle/>
                  <a:p>
                    <a:fld id="{59957CD0-443E-455B-BE91-F21B13762E2C}"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3CC-45E9-B32D-49DD3BB9082D}"/>
                </c:ext>
              </c:extLst>
            </c:dLbl>
            <c:dLbl>
              <c:idx val="6"/>
              <c:tx>
                <c:rich>
                  <a:bodyPr/>
                  <a:lstStyle/>
                  <a:p>
                    <a:fld id="{F5BD497E-DC5F-4FD9-90F5-29648F1B72AE}"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3CC-45E9-B32D-49DD3BB9082D}"/>
                </c:ext>
              </c:extLst>
            </c:dLbl>
            <c:dLbl>
              <c:idx val="7"/>
              <c:tx>
                <c:rich>
                  <a:bodyPr/>
                  <a:lstStyle/>
                  <a:p>
                    <a:fld id="{14E7F8AD-1087-4BD6-B3E4-6A855725F6DB}"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3CC-45E9-B32D-49DD3BB9082D}"/>
                </c:ext>
              </c:extLst>
            </c:dLbl>
            <c:dLbl>
              <c:idx val="8"/>
              <c:tx>
                <c:rich>
                  <a:bodyPr/>
                  <a:lstStyle/>
                  <a:p>
                    <a:fld id="{4122C187-2B47-4FC3-921A-F93D63A0020C}"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3CC-45E9-B32D-49DD3BB9082D}"/>
                </c:ext>
              </c:extLst>
            </c:dLbl>
            <c:dLbl>
              <c:idx val="9"/>
              <c:tx>
                <c:rich>
                  <a:bodyPr/>
                  <a:lstStyle/>
                  <a:p>
                    <a:fld id="{1B230C57-B843-404B-B34E-701322E51343}"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3CC-45E9-B32D-49DD3BB9082D}"/>
                </c:ext>
              </c:extLst>
            </c:dLbl>
            <c:dLbl>
              <c:idx val="10"/>
              <c:tx>
                <c:rich>
                  <a:bodyPr/>
                  <a:lstStyle/>
                  <a:p>
                    <a:fld id="{21182AEA-0B0F-4F89-85F8-AF7DBEB7E06F}"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3CC-45E9-B32D-49DD3BB9082D}"/>
                </c:ext>
              </c:extLst>
            </c:dLbl>
            <c:dLbl>
              <c:idx val="11"/>
              <c:tx>
                <c:rich>
                  <a:bodyPr/>
                  <a:lstStyle/>
                  <a:p>
                    <a:fld id="{5306F36B-9AF3-4F1D-8576-BF977E29B542}"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3CC-45E9-B32D-49DD3BB908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"R"#\ ##0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5="http://schemas.microsoft.com/office/drawing/2012/chart" uri="{02D57815-91ED-43cb-92C2-25804820EDAC}">
              <c15:datalabelsRange>
                <c15:f>Analysis!$N$3:$N$14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C-A3CC-45E9-B32D-49DD3BB9082D}"/>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"R"#\ ##0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6="http://schemas.microsoft.com/office/drawing/2014/chart" uri="{C3380CC4-5D6E-409C-BE32-E72D297353CC}">
              <c16:uniqueId val="{0000000D-A3CC-45E9-B32D-49DD3BB9082D}"/>
            </c:ext>
          </c:extLst>
        </c:ser>
        <c:dLbls>
          <c:showLegendKey val="0"/>
          <c:showVal val="0"/>
          <c:showCatName val="0"/>
          <c:showSerName val="0"/>
          <c:showPercent val="0"/>
          <c:showBubbleSize val="0"/>
        </c:dLbls>
        <c:gapWidth val="50"/>
        <c:overlap val="100"/>
        <c:axId val="47080672"/>
        <c:axId val="760140736"/>
      </c:barChart>
      <c:catAx>
        <c:axId val="4708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140736"/>
        <c:crosses val="autoZero"/>
        <c:auto val="1"/>
        <c:lblAlgn val="ctr"/>
        <c:lblOffset val="100"/>
        <c:noMultiLvlLbl val="0"/>
      </c:catAx>
      <c:valAx>
        <c:axId val="760140736"/>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8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Product15</c:v>
                </c:pt>
                <c:pt idx="1">
                  <c:v>Product16</c:v>
                </c:pt>
                <c:pt idx="2">
                  <c:v>Product17</c:v>
                </c:pt>
                <c:pt idx="3">
                  <c:v>Product18</c:v>
                </c:pt>
                <c:pt idx="4">
                  <c:v>Product19</c:v>
                </c:pt>
                <c:pt idx="5">
                  <c:v>Product20</c:v>
                </c:pt>
                <c:pt idx="6">
                  <c:v>Product21</c:v>
                </c:pt>
                <c:pt idx="7">
                  <c:v>Product22</c:v>
                </c:pt>
                <c:pt idx="8">
                  <c:v>Product23</c:v>
                </c:pt>
                <c:pt idx="9">
                  <c:v>Product24</c:v>
                </c:pt>
              </c:strCache>
            </c:strRef>
          </c:cat>
          <c:val>
            <c:numRef>
              <c:f>Analysis!$AD$3:$AD$12</c:f>
              <c:numCache>
                <c:formatCode>"R"#\ ##0</c:formatCode>
                <c:ptCount val="10"/>
                <c:pt idx="0">
                  <c:v>1351.92</c:v>
                </c:pt>
                <c:pt idx="1">
                  <c:v>1381.12</c:v>
                </c:pt>
                <c:pt idx="2">
                  <c:v>9406.8000000000011</c:v>
                </c:pt>
                <c:pt idx="3">
                  <c:v>1968.4000000000003</c:v>
                </c:pt>
                <c:pt idx="4">
                  <c:v>11550</c:v>
                </c:pt>
                <c:pt idx="5">
                  <c:v>3507.5</c:v>
                </c:pt>
                <c:pt idx="6">
                  <c:v>3088.2599999999998</c:v>
                </c:pt>
                <c:pt idx="7">
                  <c:v>2548.2599999999998</c:v>
                </c:pt>
                <c:pt idx="8">
                  <c:v>2839.74</c:v>
                </c:pt>
                <c:pt idx="9">
                  <c:v>2197.44</c:v>
                </c:pt>
              </c:numCache>
            </c:numRef>
          </c:val>
          <c:extLst>
            <c:ext xmlns:c16="http://schemas.microsoft.com/office/drawing/2014/chart" uri="{C3380CC4-5D6E-409C-BE32-E72D297353CC}">
              <c16:uniqueId val="{00000000-3AC5-4CA1-8F04-29CBC0BE07D4}"/>
            </c:ext>
          </c:extLst>
        </c:ser>
        <c:dLbls>
          <c:showLegendKey val="0"/>
          <c:showVal val="0"/>
          <c:showCatName val="0"/>
          <c:showSerName val="0"/>
          <c:showPercent val="0"/>
          <c:showBubbleSize val="0"/>
        </c:dLbls>
        <c:gapWidth val="50"/>
        <c:axId val="50223248"/>
        <c:axId val="30594368"/>
      </c:barChart>
      <c:catAx>
        <c:axId val="50223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4368"/>
        <c:crosses val="autoZero"/>
        <c:auto val="1"/>
        <c:lblAlgn val="ctr"/>
        <c:lblOffset val="100"/>
        <c:noMultiLvlLbl val="0"/>
      </c:catAx>
      <c:valAx>
        <c:axId val="30594368"/>
        <c:scaling>
          <c:orientation val="minMax"/>
        </c:scaling>
        <c:delete val="1"/>
        <c:axPos val="b"/>
        <c:numFmt formatCode="&quot;R&quot;#\ ##0" sourceLinked="1"/>
        <c:majorTickMark val="none"/>
        <c:minorTickMark val="none"/>
        <c:tickLblPos val="nextTo"/>
        <c:crossAx val="5022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[Sales-Dashboard-TR.xlsx]Analysis!SalesType</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BE-4DA4-A910-36F0174248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BE-4DA4-A910-36F0174248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BE-4DA4-A910-36F0174248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"R"#\ ##0</c:formatCode>
                <c:ptCount val="3"/>
                <c:pt idx="0">
                  <c:v>113260.91000000002</c:v>
                </c:pt>
                <c:pt idx="1">
                  <c:v>66218.149999999994</c:v>
                </c:pt>
                <c:pt idx="2">
                  <c:v>34648.539999999994</c:v>
                </c:pt>
              </c:numCache>
            </c:numRef>
          </c:val>
          <c:extLst>
            <c:ext xmlns:c16="http://schemas.microsoft.com/office/drawing/2014/chart" uri="{C3380CC4-5D6E-409C-BE32-E72D297353CC}">
              <c16:uniqueId val="{00000006-19BE-4DA4-A910-36F0174248FF}"/>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[Sales-Dashboard-TR.xlsx]Analysis!PaymentMode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Analysis!$AT$2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11-4039-B055-19DAF97351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11-4039-B055-19DAF97351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Analysis!$AS$3:$AS$4</c:f>
              <c:strCache>
                <c:ptCount val="2"/>
                <c:pt idx="0">
                  <c:v>Cash</c:v>
                </c:pt>
                <c:pt idx="1">
                  <c:v>Online</c:v>
                </c:pt>
              </c:strCache>
            </c:strRef>
          </c:cat>
          <c:val>
            <c:numRef>
              <c:f>Analysis!$AT$3:$AT$4</c:f>
              <c:numCache>
                <c:formatCode>"R"#\ ##0</c:formatCode>
                <c:ptCount val="2"/>
                <c:pt idx="0">
                  <c:v>110501.60000000005</c:v>
                </c:pt>
                <c:pt idx="1">
                  <c:v>103625.99999999999</c:v>
                </c:pt>
              </c:numCache>
            </c:numRef>
          </c:val>
          <c:extLst>
            <c:ext xmlns:c16="http://schemas.microsoft.com/office/drawing/2014/chart" uri="{C3380CC4-5D6E-409C-BE32-E72D297353CC}">
              <c16:uniqueId val="{00000004-5111-4039-B055-19DAF973519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"R"#\ ##0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0-B0DC-4558-B1AB-C8CFDDF64D9F}"/>
            </c:ext>
          </c:extLst>
        </c:ser>
        <c:dLbls>
          <c:showLegendKey val="0"/>
          <c:showVal val="0"/>
          <c:showCatName val="0"/>
          <c:showSerName val="0"/>
          <c:showPercent val="0"/>
          <c:showBubbleSize val="0"/>
        </c:dLbls>
        <c:axId val="205479376"/>
        <c:axId val="214690944"/>
      </c:areaChart>
      <c:catAx>
        <c:axId val="205479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90944"/>
        <c:crosses val="autoZero"/>
        <c:auto val="1"/>
        <c:lblAlgn val="ctr"/>
        <c:lblOffset val="100"/>
        <c:noMultiLvlLbl val="0"/>
      </c:catAx>
      <c:valAx>
        <c:axId val="214690944"/>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3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089347602267945E-2"/>
          <c:y val="7.407407407407407E-2"/>
          <c:w val="0.87207823987471178"/>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A2B4770F-DBB8-4E42-95C4-AD4456CAC70D}" type="CELLRANGE">
                      <a:rPr lang="en-US"/>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D18-4F9E-ACFF-FA019629CA2D}"/>
                </c:ext>
              </c:extLst>
            </c:dLbl>
            <c:dLbl>
              <c:idx val="1"/>
              <c:tx>
                <c:rich>
                  <a:bodyPr/>
                  <a:lstStyle/>
                  <a:p>
                    <a:fld id="{452D5449-C745-42C3-81B2-1E0CB1F0D06E}"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D18-4F9E-ACFF-FA019629CA2D}"/>
                </c:ext>
              </c:extLst>
            </c:dLbl>
            <c:dLbl>
              <c:idx val="2"/>
              <c:tx>
                <c:rich>
                  <a:bodyPr/>
                  <a:lstStyle/>
                  <a:p>
                    <a:fld id="{B57F5945-D2C2-4E5B-A5A6-6D80984D22BB}"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D18-4F9E-ACFF-FA019629CA2D}"/>
                </c:ext>
              </c:extLst>
            </c:dLbl>
            <c:dLbl>
              <c:idx val="3"/>
              <c:tx>
                <c:rich>
                  <a:bodyPr/>
                  <a:lstStyle/>
                  <a:p>
                    <a:fld id="{EE2DF970-6726-4411-9080-0569B24FC674}"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D18-4F9E-ACFF-FA019629CA2D}"/>
                </c:ext>
              </c:extLst>
            </c:dLbl>
            <c:dLbl>
              <c:idx val="4"/>
              <c:tx>
                <c:rich>
                  <a:bodyPr/>
                  <a:lstStyle/>
                  <a:p>
                    <a:fld id="{A2F243B2-9307-4174-AD5B-CCFA99818641}"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D18-4F9E-ACFF-FA019629CA2D}"/>
                </c:ext>
              </c:extLst>
            </c:dLbl>
            <c:dLbl>
              <c:idx val="5"/>
              <c:tx>
                <c:rich>
                  <a:bodyPr/>
                  <a:lstStyle/>
                  <a:p>
                    <a:fld id="{07913BEB-75A4-4A8C-9044-0FF18EF727D2}"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D18-4F9E-ACFF-FA019629CA2D}"/>
                </c:ext>
              </c:extLst>
            </c:dLbl>
            <c:dLbl>
              <c:idx val="6"/>
              <c:tx>
                <c:rich>
                  <a:bodyPr/>
                  <a:lstStyle/>
                  <a:p>
                    <a:fld id="{34395A96-2644-4167-80AC-A1A81EB33F3C}"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D18-4F9E-ACFF-FA019629CA2D}"/>
                </c:ext>
              </c:extLst>
            </c:dLbl>
            <c:dLbl>
              <c:idx val="7"/>
              <c:tx>
                <c:rich>
                  <a:bodyPr/>
                  <a:lstStyle/>
                  <a:p>
                    <a:fld id="{98F98E31-0B35-4F4A-93EE-A33F1C3E7982}"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D18-4F9E-ACFF-FA019629CA2D}"/>
                </c:ext>
              </c:extLst>
            </c:dLbl>
            <c:dLbl>
              <c:idx val="8"/>
              <c:tx>
                <c:rich>
                  <a:bodyPr/>
                  <a:lstStyle/>
                  <a:p>
                    <a:fld id="{F0283C06-A9DD-4ABD-92E8-AC333E576D6C}"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D18-4F9E-ACFF-FA019629CA2D}"/>
                </c:ext>
              </c:extLst>
            </c:dLbl>
            <c:dLbl>
              <c:idx val="9"/>
              <c:tx>
                <c:rich>
                  <a:bodyPr/>
                  <a:lstStyle/>
                  <a:p>
                    <a:fld id="{8CEFE56A-6F13-48CA-BFD2-DD4DA84E3D63}"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D18-4F9E-ACFF-FA019629CA2D}"/>
                </c:ext>
              </c:extLst>
            </c:dLbl>
            <c:dLbl>
              <c:idx val="10"/>
              <c:tx>
                <c:rich>
                  <a:bodyPr/>
                  <a:lstStyle/>
                  <a:p>
                    <a:fld id="{B8CC8E0A-B764-403D-A733-3B17CE19F05C}"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D18-4F9E-ACFF-FA019629CA2D}"/>
                </c:ext>
              </c:extLst>
            </c:dLbl>
            <c:dLbl>
              <c:idx val="11"/>
              <c:tx>
                <c:rich>
                  <a:bodyPr/>
                  <a:lstStyle/>
                  <a:p>
                    <a:fld id="{2D11B1F3-9AB8-4398-BD59-2470D17E5AEC}" type="CELLRANGE">
                      <a:rPr lang="en-ZA"/>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D18-4F9E-ACFF-FA019629CA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"R"#\ ##0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5="http://schemas.microsoft.com/office/drawing/2012/chart" uri="{02D57815-91ED-43cb-92C2-25804820EDAC}">
              <c15:datalabelsRange>
                <c15:f>Analysis!$N$3:$N$14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0-5D18-4F9E-ACFF-FA019629CA2D}"/>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"R"#\ ##0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6="http://schemas.microsoft.com/office/drawing/2014/chart" uri="{C3380CC4-5D6E-409C-BE32-E72D297353CC}">
              <c16:uniqueId val="{00000001-5D18-4F9E-ACFF-FA019629CA2D}"/>
            </c:ext>
          </c:extLst>
        </c:ser>
        <c:dLbls>
          <c:showLegendKey val="0"/>
          <c:showVal val="0"/>
          <c:showCatName val="0"/>
          <c:showSerName val="0"/>
          <c:showPercent val="0"/>
          <c:showBubbleSize val="0"/>
        </c:dLbls>
        <c:gapWidth val="50"/>
        <c:overlap val="100"/>
        <c:axId val="47080672"/>
        <c:axId val="760140736"/>
      </c:barChart>
      <c:catAx>
        <c:axId val="4708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140736"/>
        <c:crosses val="autoZero"/>
        <c:auto val="1"/>
        <c:lblAlgn val="ctr"/>
        <c:lblOffset val="100"/>
        <c:noMultiLvlLbl val="0"/>
      </c:catAx>
      <c:valAx>
        <c:axId val="760140736"/>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8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Product15</c:v>
                </c:pt>
                <c:pt idx="1">
                  <c:v>Product16</c:v>
                </c:pt>
                <c:pt idx="2">
                  <c:v>Product17</c:v>
                </c:pt>
                <c:pt idx="3">
                  <c:v>Product18</c:v>
                </c:pt>
                <c:pt idx="4">
                  <c:v>Product19</c:v>
                </c:pt>
                <c:pt idx="5">
                  <c:v>Product20</c:v>
                </c:pt>
                <c:pt idx="6">
                  <c:v>Product21</c:v>
                </c:pt>
                <c:pt idx="7">
                  <c:v>Product22</c:v>
                </c:pt>
                <c:pt idx="8">
                  <c:v>Product23</c:v>
                </c:pt>
                <c:pt idx="9">
                  <c:v>Product24</c:v>
                </c:pt>
              </c:strCache>
            </c:strRef>
          </c:cat>
          <c:val>
            <c:numRef>
              <c:f>Analysis!$AD$3:$AD$12</c:f>
              <c:numCache>
                <c:formatCode>"R"#\ ##0</c:formatCode>
                <c:ptCount val="10"/>
                <c:pt idx="0">
                  <c:v>1351.92</c:v>
                </c:pt>
                <c:pt idx="1">
                  <c:v>1381.12</c:v>
                </c:pt>
                <c:pt idx="2">
                  <c:v>9406.8000000000011</c:v>
                </c:pt>
                <c:pt idx="3">
                  <c:v>1968.4000000000003</c:v>
                </c:pt>
                <c:pt idx="4">
                  <c:v>11550</c:v>
                </c:pt>
                <c:pt idx="5">
                  <c:v>3507.5</c:v>
                </c:pt>
                <c:pt idx="6">
                  <c:v>3088.2599999999998</c:v>
                </c:pt>
                <c:pt idx="7">
                  <c:v>2548.2599999999998</c:v>
                </c:pt>
                <c:pt idx="8">
                  <c:v>2839.74</c:v>
                </c:pt>
                <c:pt idx="9">
                  <c:v>2197.44</c:v>
                </c:pt>
              </c:numCache>
            </c:numRef>
          </c:val>
          <c:extLst>
            <c:ext xmlns:c16="http://schemas.microsoft.com/office/drawing/2014/chart" uri="{C3380CC4-5D6E-409C-BE32-E72D297353CC}">
              <c16:uniqueId val="{00000000-E2CD-4C55-AB07-B1DD4FFC2E6A}"/>
            </c:ext>
          </c:extLst>
        </c:ser>
        <c:dLbls>
          <c:showLegendKey val="0"/>
          <c:showVal val="0"/>
          <c:showCatName val="0"/>
          <c:showSerName val="0"/>
          <c:showPercent val="0"/>
          <c:showBubbleSize val="0"/>
        </c:dLbls>
        <c:gapWidth val="50"/>
        <c:axId val="50223248"/>
        <c:axId val="30594368"/>
      </c:barChart>
      <c:catAx>
        <c:axId val="50223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4368"/>
        <c:crosses val="autoZero"/>
        <c:auto val="1"/>
        <c:lblAlgn val="ctr"/>
        <c:lblOffset val="100"/>
        <c:noMultiLvlLbl val="0"/>
      </c:catAx>
      <c:valAx>
        <c:axId val="30594368"/>
        <c:scaling>
          <c:orientation val="minMax"/>
        </c:scaling>
        <c:delete val="1"/>
        <c:axPos val="b"/>
        <c:numFmt formatCode="&quot;R&quot;#\ ##0" sourceLinked="1"/>
        <c:majorTickMark val="none"/>
        <c:minorTickMark val="none"/>
        <c:tickLblPos val="nextTo"/>
        <c:crossAx val="5022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[Sales-Dashboard-TR.xlsx]Analysis!SalesType</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E4-48F8-80FC-D26ACE8FFC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E4-48F8-80FC-D26ACE8FFC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E4-48F8-80FC-D26ACE8FFC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"R"#\ ##0</c:formatCode>
                <c:ptCount val="3"/>
                <c:pt idx="0">
                  <c:v>113260.91000000002</c:v>
                </c:pt>
                <c:pt idx="1">
                  <c:v>66218.149999999994</c:v>
                </c:pt>
                <c:pt idx="2">
                  <c:v>34648.539999999994</c:v>
                </c:pt>
              </c:numCache>
            </c:numRef>
          </c:val>
          <c:extLst>
            <c:ext xmlns:c16="http://schemas.microsoft.com/office/drawing/2014/chart" uri="{C3380CC4-5D6E-409C-BE32-E72D297353CC}">
              <c16:uniqueId val="{00000000-1EC3-47C0-8FEA-081AA3A55B6F}"/>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[Sales-Dashboard-TR.xlsx]Analysis!PaymentMode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Analysis!$AT$2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02-4F04-AF06-595D2AE1F8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02-4F04-AF06-595D2AE1F8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Analysis!$AS$3:$AS$4</c:f>
              <c:strCache>
                <c:ptCount val="2"/>
                <c:pt idx="0">
                  <c:v>Cash</c:v>
                </c:pt>
                <c:pt idx="1">
                  <c:v>Online</c:v>
                </c:pt>
              </c:strCache>
            </c:strRef>
          </c:cat>
          <c:val>
            <c:numRef>
              <c:f>Analysis!$AT$3:$AT$4</c:f>
              <c:numCache>
                <c:formatCode>"R"#\ ##0</c:formatCode>
                <c:ptCount val="2"/>
                <c:pt idx="0">
                  <c:v>110501.60000000005</c:v>
                </c:pt>
                <c:pt idx="1">
                  <c:v>103625.99999999999</c:v>
                </c:pt>
              </c:numCache>
            </c:numRef>
          </c:val>
          <c:extLst>
            <c:ext xmlns:c16="http://schemas.microsoft.com/office/drawing/2014/chart" uri="{C3380CC4-5D6E-409C-BE32-E72D297353CC}">
              <c16:uniqueId val="{00000000-EBF5-40C8-B780-FA46594B25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FFE95FC5-99D5-465D-A9C5-F4113B500315}">
          <cx:tx>
            <cx:txData>
              <cx:f>_xlchart.v1.2</cx:f>
              <cx:v>Row Labels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FFE95FC5-99D5-465D-A9C5-F4113B500315}">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C$1" max="100" min="1" page="10" val="10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N$1" lockText="1" noThreeD="1"/>
</file>

<file path=xl/ctrlProps/ctrlProp8.xml><?xml version="1.0" encoding="utf-8"?>
<formControlPr xmlns="http://schemas.microsoft.com/office/spreadsheetml/2009/9/main" objectType="Scroll" dx="26" fmlaLink="$AC$1" max="100" min="1" page="10" val="15"/>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svg"/><Relationship Id="rId33"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1.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svg"/><Relationship Id="rId30" Type="http://schemas.openxmlformats.org/officeDocument/2006/relationships/chart" Target="../charts/chart3.xml"/><Relationship Id="rId8" Type="http://schemas.openxmlformats.org/officeDocument/2006/relationships/image" Target="../media/image8.sv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2474</xdr:rowOff>
    </xdr:from>
    <xdr:to>
      <xdr:col>19</xdr:col>
      <xdr:colOff>602657</xdr:colOff>
      <xdr:row>38</xdr:row>
      <xdr:rowOff>87975</xdr:rowOff>
    </xdr:to>
    <xdr:grpSp>
      <xdr:nvGrpSpPr>
        <xdr:cNvPr id="41" name="Group 40">
          <a:extLst>
            <a:ext uri="{FF2B5EF4-FFF2-40B4-BE49-F238E27FC236}">
              <a16:creationId xmlns:a16="http://schemas.microsoft.com/office/drawing/2014/main" id="{00000000-0008-0000-0000-000029000000}"/>
            </a:ext>
          </a:extLst>
        </xdr:cNvPr>
        <xdr:cNvGrpSpPr/>
      </xdr:nvGrpSpPr>
      <xdr:grpSpPr>
        <a:xfrm>
          <a:off x="0" y="176645"/>
          <a:ext cx="13426028" cy="6529844"/>
          <a:chOff x="-41694" y="-79467"/>
          <a:chExt cx="12168000" cy="6857998"/>
        </a:xfrm>
      </xdr:grpSpPr>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41694" y="-79467"/>
            <a:ext cx="12168000" cy="6857998"/>
          </a:xfrm>
          <a:prstGeom prst="roundRect">
            <a:avLst>
              <a:gd name="adj" fmla="val 2760"/>
            </a:avLst>
          </a:prstGeom>
          <a:solidFill>
            <a:schemeClr val="accent5">
              <a:lumMod val="20000"/>
              <a:lumOff val="80000"/>
            </a:schemeClr>
          </a:solidFill>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6" name="Trapezoid 5">
            <a:extLst>
              <a:ext uri="{FF2B5EF4-FFF2-40B4-BE49-F238E27FC236}">
                <a16:creationId xmlns:a16="http://schemas.microsoft.com/office/drawing/2014/main" id="{00000000-0008-0000-0000-000006000000}"/>
              </a:ext>
            </a:extLst>
          </xdr:cNvPr>
          <xdr:cNvSpPr/>
        </xdr:nvSpPr>
        <xdr:spPr>
          <a:xfrm>
            <a:off x="9009948" y="1080000"/>
            <a:ext cx="1332000" cy="216000"/>
          </a:xfrm>
          <a:prstGeom prst="trapezoid">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8" name="Trapezoid 7">
            <a:extLst>
              <a:ext uri="{FF2B5EF4-FFF2-40B4-BE49-F238E27FC236}">
                <a16:creationId xmlns:a16="http://schemas.microsoft.com/office/drawing/2014/main" id="{00000000-0008-0000-0000-000008000000}"/>
              </a:ext>
            </a:extLst>
          </xdr:cNvPr>
          <xdr:cNvSpPr/>
        </xdr:nvSpPr>
        <xdr:spPr>
          <a:xfrm>
            <a:off x="10432606" y="1077671"/>
            <a:ext cx="1332000" cy="216000"/>
          </a:xfrm>
          <a:prstGeom prst="trapezoid">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80000" y="179999"/>
            <a:ext cx="486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5189535" y="179999"/>
            <a:ext cx="6560014"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80000" y="1062952"/>
            <a:ext cx="1260000" cy="108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180000" y="2305905"/>
            <a:ext cx="1260000" cy="32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1602658" y="1080000"/>
            <a:ext cx="234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189866" y="5794372"/>
            <a:ext cx="1188000" cy="828000"/>
          </a:xfrm>
          <a:prstGeom prst="roundRect">
            <a:avLst>
              <a:gd name="adj" fmla="val 40416"/>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1615906" y="1989000"/>
            <a:ext cx="3240000" cy="23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4" name="Rectangle: Rounded Corners 23">
            <a:extLst>
              <a:ext uri="{FF2B5EF4-FFF2-40B4-BE49-F238E27FC236}">
                <a16:creationId xmlns:a16="http://schemas.microsoft.com/office/drawing/2014/main" id="{00000000-0008-0000-0000-000018000000}"/>
              </a:ext>
            </a:extLst>
          </xdr:cNvPr>
          <xdr:cNvSpPr/>
        </xdr:nvSpPr>
        <xdr:spPr>
          <a:xfrm>
            <a:off x="4105316" y="1089361"/>
            <a:ext cx="234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5" name="Rectangle: Rounded Corners 24">
            <a:extLst>
              <a:ext uri="{FF2B5EF4-FFF2-40B4-BE49-F238E27FC236}">
                <a16:creationId xmlns:a16="http://schemas.microsoft.com/office/drawing/2014/main" id="{00000000-0008-0000-0000-000019000000}"/>
              </a:ext>
            </a:extLst>
          </xdr:cNvPr>
          <xdr:cNvSpPr/>
        </xdr:nvSpPr>
        <xdr:spPr>
          <a:xfrm>
            <a:off x="6607974" y="1089361"/>
            <a:ext cx="234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6" name="Rectangle: Rounded Corners 25">
            <a:extLst>
              <a:ext uri="{FF2B5EF4-FFF2-40B4-BE49-F238E27FC236}">
                <a16:creationId xmlns:a16="http://schemas.microsoft.com/office/drawing/2014/main" id="{00000000-0008-0000-0000-00001A000000}"/>
              </a:ext>
            </a:extLst>
          </xdr:cNvPr>
          <xdr:cNvSpPr/>
        </xdr:nvSpPr>
        <xdr:spPr>
          <a:xfrm>
            <a:off x="4970090" y="2035766"/>
            <a:ext cx="2211604" cy="23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7" name="Rectangle: Rounded Corners 26">
            <a:extLst>
              <a:ext uri="{FF2B5EF4-FFF2-40B4-BE49-F238E27FC236}">
                <a16:creationId xmlns:a16="http://schemas.microsoft.com/office/drawing/2014/main" id="{00000000-0008-0000-0000-00001B000000}"/>
              </a:ext>
            </a:extLst>
          </xdr:cNvPr>
          <xdr:cNvSpPr/>
        </xdr:nvSpPr>
        <xdr:spPr>
          <a:xfrm>
            <a:off x="7327974" y="2021233"/>
            <a:ext cx="1620000" cy="23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8" name="Rectangle: Rounded Corners 27">
            <a:extLst>
              <a:ext uri="{FF2B5EF4-FFF2-40B4-BE49-F238E27FC236}">
                <a16:creationId xmlns:a16="http://schemas.microsoft.com/office/drawing/2014/main" id="{00000000-0008-0000-0000-00001C000000}"/>
              </a:ext>
            </a:extLst>
          </xdr:cNvPr>
          <xdr:cNvSpPr/>
        </xdr:nvSpPr>
        <xdr:spPr>
          <a:xfrm>
            <a:off x="7327974" y="4536389"/>
            <a:ext cx="1620000" cy="2178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9" name="Rectangle: Rounded Corners 28">
            <a:extLst>
              <a:ext uri="{FF2B5EF4-FFF2-40B4-BE49-F238E27FC236}">
                <a16:creationId xmlns:a16="http://schemas.microsoft.com/office/drawing/2014/main" id="{00000000-0008-0000-0000-00001D000000}"/>
              </a:ext>
            </a:extLst>
          </xdr:cNvPr>
          <xdr:cNvSpPr/>
        </xdr:nvSpPr>
        <xdr:spPr>
          <a:xfrm>
            <a:off x="1602658" y="4550026"/>
            <a:ext cx="5537342" cy="2178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0" name="Flowchart: Off-page Connector 29">
            <a:extLst>
              <a:ext uri="{FF2B5EF4-FFF2-40B4-BE49-F238E27FC236}">
                <a16:creationId xmlns:a16="http://schemas.microsoft.com/office/drawing/2014/main" id="{00000000-0008-0000-0000-00001E000000}"/>
              </a:ext>
            </a:extLst>
          </xdr:cNvPr>
          <xdr:cNvSpPr/>
        </xdr:nvSpPr>
        <xdr:spPr>
          <a:xfrm>
            <a:off x="9135948" y="1080000"/>
            <a:ext cx="1080000" cy="1800000"/>
          </a:xfrm>
          <a:prstGeom prst="flowChartOffpageConnector">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1" name="Flowchart: Off-page Connector 30">
            <a:extLst>
              <a:ext uri="{FF2B5EF4-FFF2-40B4-BE49-F238E27FC236}">
                <a16:creationId xmlns:a16="http://schemas.microsoft.com/office/drawing/2014/main" id="{00000000-0008-0000-0000-00001F000000}"/>
              </a:ext>
            </a:extLst>
          </xdr:cNvPr>
          <xdr:cNvSpPr/>
        </xdr:nvSpPr>
        <xdr:spPr>
          <a:xfrm>
            <a:off x="10558606" y="1080000"/>
            <a:ext cx="1080000" cy="1800000"/>
          </a:xfrm>
          <a:prstGeom prst="flowChartOffpageConnector">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9060000" y="2994083"/>
            <a:ext cx="2704606" cy="360445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3" name="Flowchart: Off-page Connector 32">
            <a:extLst>
              <a:ext uri="{FF2B5EF4-FFF2-40B4-BE49-F238E27FC236}">
                <a16:creationId xmlns:a16="http://schemas.microsoft.com/office/drawing/2014/main" id="{00000000-0008-0000-0000-000021000000}"/>
              </a:ext>
            </a:extLst>
          </xdr:cNvPr>
          <xdr:cNvSpPr/>
        </xdr:nvSpPr>
        <xdr:spPr>
          <a:xfrm>
            <a:off x="9213290" y="1209369"/>
            <a:ext cx="925316" cy="1503804"/>
          </a:xfrm>
          <a:prstGeom prst="flowChartOffpageConnector">
            <a:avLst/>
          </a:prstGeom>
          <a:ln>
            <a:solidFill>
              <a:schemeClr val="bg1"/>
            </a:solidFill>
            <a:prstDash val="lg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4" name="Flowchart: Off-page Connector 33">
            <a:extLst>
              <a:ext uri="{FF2B5EF4-FFF2-40B4-BE49-F238E27FC236}">
                <a16:creationId xmlns:a16="http://schemas.microsoft.com/office/drawing/2014/main" id="{00000000-0008-0000-0000-000022000000}"/>
              </a:ext>
            </a:extLst>
          </xdr:cNvPr>
          <xdr:cNvSpPr/>
        </xdr:nvSpPr>
        <xdr:spPr>
          <a:xfrm>
            <a:off x="10635948" y="1209369"/>
            <a:ext cx="925316" cy="1503804"/>
          </a:xfrm>
          <a:prstGeom prst="flowChartOffpageConnector">
            <a:avLst/>
          </a:prstGeom>
          <a:ln>
            <a:solidFill>
              <a:schemeClr val="bg1"/>
            </a:solidFill>
            <a:prstDash val="lg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cxnSp macro="">
        <xdr:nvCxnSpPr>
          <xdr:cNvPr id="35" name="Straight Connector 34">
            <a:extLst>
              <a:ext uri="{FF2B5EF4-FFF2-40B4-BE49-F238E27FC236}">
                <a16:creationId xmlns:a16="http://schemas.microsoft.com/office/drawing/2014/main" id="{00000000-0008-0000-0000-000023000000}"/>
              </a:ext>
            </a:extLst>
          </xdr:cNvPr>
          <xdr:cNvCxnSpPr/>
        </xdr:nvCxnSpPr>
        <xdr:spPr>
          <a:xfrm>
            <a:off x="1850052" y="2379406"/>
            <a:ext cx="2844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5160000" y="2379406"/>
            <a:ext cx="1800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7489974" y="2359741"/>
            <a:ext cx="1296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1850052" y="4851195"/>
            <a:ext cx="5184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a:extLst>
              <a:ext uri="{FF2B5EF4-FFF2-40B4-BE49-F238E27FC236}">
                <a16:creationId xmlns:a16="http://schemas.microsoft.com/office/drawing/2014/main" id="{00000000-0008-0000-0000-000027000000}"/>
              </a:ext>
            </a:extLst>
          </xdr:cNvPr>
          <xdr:cNvCxnSpPr/>
        </xdr:nvCxnSpPr>
        <xdr:spPr>
          <a:xfrm>
            <a:off x="7471974" y="4840339"/>
            <a:ext cx="1332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0000000-0008-0000-0000-000028000000}"/>
              </a:ext>
            </a:extLst>
          </xdr:cNvPr>
          <xdr:cNvCxnSpPr/>
        </xdr:nvCxnSpPr>
        <xdr:spPr>
          <a:xfrm>
            <a:off x="9303948" y="3429000"/>
            <a:ext cx="2304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pic>
        <xdr:nvPicPr>
          <xdr:cNvPr id="3" name="Graphic 2" descr="Arrow circle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80206" y="2089982"/>
            <a:ext cx="255833" cy="294754"/>
          </a:xfrm>
          <a:prstGeom prst="rect">
            <a:avLst/>
          </a:prstGeom>
        </xdr:spPr>
      </xdr:pic>
      <xdr:pic>
        <xdr:nvPicPr>
          <xdr:cNvPr id="5" name="Graphic 4" descr="Bar graph with upward trend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000294" y="1237751"/>
            <a:ext cx="404220" cy="465714"/>
          </a:xfrm>
          <a:prstGeom prst="rect">
            <a:avLst/>
          </a:prstGeom>
        </xdr:spPr>
      </xdr:pic>
      <xdr:pic>
        <xdr:nvPicPr>
          <xdr:cNvPr id="7" name="Graphic 6" descr="Clipboard with solid fill">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742966" y="1987144"/>
            <a:ext cx="313883" cy="361634"/>
          </a:xfrm>
          <a:prstGeom prst="rect">
            <a:avLst/>
          </a:prstGeom>
        </xdr:spPr>
      </xdr:pic>
      <xdr:pic>
        <xdr:nvPicPr>
          <xdr:cNvPr id="9" name="Graphic 8" descr="Coins with solid fill">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62133" y="4536520"/>
            <a:ext cx="237159" cy="273237"/>
          </a:xfrm>
          <a:prstGeom prst="rect">
            <a:avLst/>
          </a:prstGeom>
        </xdr:spPr>
      </xdr:pic>
      <xdr:pic>
        <xdr:nvPicPr>
          <xdr:cNvPr id="11" name="Graphic 10" descr="Daily calendar with solid fill">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10457" y="4526471"/>
            <a:ext cx="295034" cy="339917"/>
          </a:xfrm>
          <a:prstGeom prst="rect">
            <a:avLst/>
          </a:prstGeom>
        </xdr:spPr>
      </xdr:pic>
      <xdr:pic>
        <xdr:nvPicPr>
          <xdr:cNvPr id="13" name="Graphic 12" descr="Money with solid fill">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50905" y="1214334"/>
            <a:ext cx="404220" cy="465714"/>
          </a:xfrm>
          <a:prstGeom prst="rect">
            <a:avLst/>
          </a:prstGeom>
        </xdr:spPr>
      </xdr:pic>
      <xdr:pic>
        <xdr:nvPicPr>
          <xdr:cNvPr id="15" name="Graphic 14" descr="Piggy Bank with solid fill">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86158" y="1199643"/>
            <a:ext cx="404220" cy="465714"/>
          </a:xfrm>
          <a:prstGeom prst="rect">
            <a:avLst/>
          </a:prstGeom>
        </xdr:spPr>
      </xdr:pic>
      <xdr:pic>
        <xdr:nvPicPr>
          <xdr:cNvPr id="17" name="Graphic 16" descr="Presentation with bar chart with solid fill">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09697" y="309922"/>
            <a:ext cx="404220" cy="465714"/>
          </a:xfrm>
          <a:prstGeom prst="rect">
            <a:avLst/>
          </a:prstGeom>
        </xdr:spPr>
      </xdr:pic>
      <xdr:pic>
        <xdr:nvPicPr>
          <xdr:cNvPr id="19" name="Graphic 18" descr="Ribbon with solid fill">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920078" y="2233021"/>
            <a:ext cx="324940" cy="374374"/>
          </a:xfrm>
          <a:prstGeom prst="rect">
            <a:avLst/>
          </a:prstGeom>
        </xdr:spPr>
      </xdr:pic>
      <xdr:pic>
        <xdr:nvPicPr>
          <xdr:cNvPr id="21" name="Graphic 20" descr="Shopping cart with solid fill">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82019" y="5913765"/>
            <a:ext cx="531459" cy="612310"/>
          </a:xfrm>
          <a:prstGeom prst="rect">
            <a:avLst/>
          </a:prstGeom>
        </xdr:spPr>
      </xdr:pic>
      <xdr:pic>
        <xdr:nvPicPr>
          <xdr:cNvPr id="23" name="Graphic 22" descr="Trophy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538068" y="2290898"/>
            <a:ext cx="301459" cy="347321"/>
          </a:xfrm>
          <a:prstGeom prst="rect">
            <a:avLst/>
          </a:prstGeom>
        </xdr:spPr>
      </xdr:pic>
    </xdr:grpSp>
    <xdr:clientData/>
  </xdr:twoCellAnchor>
  <xdr:twoCellAnchor editAs="oneCell">
    <xdr:from>
      <xdr:col>16</xdr:col>
      <xdr:colOff>548640</xdr:colOff>
      <xdr:row>3</xdr:row>
      <xdr:rowOff>35114</xdr:rowOff>
    </xdr:from>
    <xdr:to>
      <xdr:col>19</xdr:col>
      <xdr:colOff>45720</xdr:colOff>
      <xdr:row>6</xdr:row>
      <xdr:rowOff>66823</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3">
          <a:alphaModFix/>
        </a:blip>
        <a:stretch>
          <a:fillRect/>
        </a:stretch>
      </xdr:blipFill>
      <xdr:spPr>
        <a:xfrm>
          <a:off x="11277600" y="560894"/>
          <a:ext cx="1508760" cy="557489"/>
        </a:xfrm>
        <a:prstGeom prst="rect">
          <a:avLst/>
        </a:prstGeom>
      </xdr:spPr>
    </xdr:pic>
    <xdr:clientData/>
  </xdr:twoCellAnchor>
  <xdr:twoCellAnchor>
    <xdr:from>
      <xdr:col>3</xdr:col>
      <xdr:colOff>259080</xdr:colOff>
      <xdr:row>12</xdr:row>
      <xdr:rowOff>167640</xdr:rowOff>
    </xdr:from>
    <xdr:to>
      <xdr:col>4</xdr:col>
      <xdr:colOff>548640</xdr:colOff>
      <xdr:row>14</xdr:row>
      <xdr:rowOff>99060</xdr:rowOff>
    </xdr:to>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2270760" y="227076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MONTHLY</a:t>
          </a:r>
        </a:p>
      </xdr:txBody>
    </xdr:sp>
    <xdr:clientData/>
  </xdr:twoCellAnchor>
  <xdr:twoCellAnchor>
    <xdr:from>
      <xdr:col>1</xdr:col>
      <xdr:colOff>160020</xdr:colOff>
      <xdr:row>3</xdr:row>
      <xdr:rowOff>38100</xdr:rowOff>
    </xdr:from>
    <xdr:to>
      <xdr:col>4</xdr:col>
      <xdr:colOff>190500</xdr:colOff>
      <xdr:row>4</xdr:row>
      <xdr:rowOff>144780</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830580" y="563880"/>
          <a:ext cx="20421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400" b="1">
              <a:solidFill>
                <a:schemeClr val="bg1"/>
              </a:solidFill>
            </a:rPr>
            <a:t>SALES</a:t>
          </a:r>
          <a:r>
            <a:rPr lang="en-ZA" sz="1400" b="1" baseline="0">
              <a:solidFill>
                <a:schemeClr val="bg1"/>
              </a:solidFill>
            </a:rPr>
            <a:t> </a:t>
          </a:r>
          <a:r>
            <a:rPr lang="en-ZA" sz="1600" b="1" baseline="0">
              <a:solidFill>
                <a:schemeClr val="bg1"/>
              </a:solidFill>
            </a:rPr>
            <a:t>DASHBOARD</a:t>
          </a:r>
          <a:endParaRPr lang="en-ZA" sz="1600" b="1">
            <a:solidFill>
              <a:schemeClr val="bg1"/>
            </a:solidFill>
          </a:endParaRPr>
        </a:p>
      </xdr:txBody>
    </xdr:sp>
    <xdr:clientData/>
  </xdr:twoCellAnchor>
  <xdr:twoCellAnchor>
    <xdr:from>
      <xdr:col>1</xdr:col>
      <xdr:colOff>152400</xdr:colOff>
      <xdr:row>4</xdr:row>
      <xdr:rowOff>160020</xdr:rowOff>
    </xdr:from>
    <xdr:to>
      <xdr:col>3</xdr:col>
      <xdr:colOff>213360</xdr:colOff>
      <xdr:row>6</xdr:row>
      <xdr:rowOff>30480</xdr:rowOff>
    </xdr:to>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822960" y="861060"/>
          <a:ext cx="14020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rgbClr val="CC00CC"/>
              </a:solidFill>
            </a:rPr>
            <a:t>THANDIE</a:t>
          </a:r>
          <a:r>
            <a:rPr lang="en-ZA" sz="1100" b="1" baseline="0">
              <a:solidFill>
                <a:srgbClr val="CC00CC"/>
              </a:solidFill>
            </a:rPr>
            <a:t> PTY (LTD)</a:t>
          </a:r>
          <a:endParaRPr lang="en-ZA" sz="1100" b="1">
            <a:solidFill>
              <a:srgbClr val="CC00CC"/>
            </a:solidFill>
          </a:endParaRPr>
        </a:p>
      </xdr:txBody>
    </xdr:sp>
    <xdr:clientData/>
  </xdr:twoCellAnchor>
  <xdr:twoCellAnchor>
    <xdr:from>
      <xdr:col>2</xdr:col>
      <xdr:colOff>472440</xdr:colOff>
      <xdr:row>7</xdr:row>
      <xdr:rowOff>152400</xdr:rowOff>
    </xdr:from>
    <xdr:to>
      <xdr:col>4</xdr:col>
      <xdr:colOff>571500</xdr:colOff>
      <xdr:row>9</xdr:row>
      <xdr:rowOff>83820</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1813560" y="1379220"/>
          <a:ext cx="14401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TOTAL</a:t>
          </a:r>
          <a:r>
            <a:rPr lang="en-ZA" sz="900" b="1" baseline="0">
              <a:solidFill>
                <a:srgbClr val="CC00CC"/>
              </a:solidFill>
            </a:rPr>
            <a:t> </a:t>
          </a:r>
          <a:r>
            <a:rPr lang="en-ZA" sz="900" b="1">
              <a:solidFill>
                <a:srgbClr val="CC00CC"/>
              </a:solidFill>
            </a:rPr>
            <a:t>SALES</a:t>
          </a:r>
        </a:p>
      </xdr:txBody>
    </xdr:sp>
    <xdr:clientData/>
  </xdr:twoCellAnchor>
  <xdr:twoCellAnchor>
    <xdr:from>
      <xdr:col>12</xdr:col>
      <xdr:colOff>289560</xdr:colOff>
      <xdr:row>13</xdr:row>
      <xdr:rowOff>53340</xdr:rowOff>
    </xdr:from>
    <xdr:to>
      <xdr:col>13</xdr:col>
      <xdr:colOff>579120</xdr:colOff>
      <xdr:row>14</xdr:row>
      <xdr:rowOff>160020</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8336280" y="233172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SALES TYPE</a:t>
          </a:r>
        </a:p>
      </xdr:txBody>
    </xdr:sp>
    <xdr:clientData/>
  </xdr:twoCellAnchor>
  <xdr:twoCellAnchor>
    <xdr:from>
      <xdr:col>8</xdr:col>
      <xdr:colOff>609600</xdr:colOff>
      <xdr:row>12</xdr:row>
      <xdr:rowOff>160020</xdr:rowOff>
    </xdr:from>
    <xdr:to>
      <xdr:col>10</xdr:col>
      <xdr:colOff>228600</xdr:colOff>
      <xdr:row>14</xdr:row>
      <xdr:rowOff>91440</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5974080" y="226314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PRODUCT</a:t>
          </a:r>
        </a:p>
      </xdr:txBody>
    </xdr:sp>
    <xdr:clientData/>
  </xdr:twoCellAnchor>
  <xdr:twoCellAnchor>
    <xdr:from>
      <xdr:col>10</xdr:col>
      <xdr:colOff>624840</xdr:colOff>
      <xdr:row>7</xdr:row>
      <xdr:rowOff>137160</xdr:rowOff>
    </xdr:from>
    <xdr:to>
      <xdr:col>12</xdr:col>
      <xdr:colOff>243840</xdr:colOff>
      <xdr:row>9</xdr:row>
      <xdr:rowOff>68580</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7330440" y="136398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PROFIT %</a:t>
          </a:r>
        </a:p>
      </xdr:txBody>
    </xdr:sp>
    <xdr:clientData/>
  </xdr:twoCellAnchor>
  <xdr:twoCellAnchor>
    <xdr:from>
      <xdr:col>6</xdr:col>
      <xdr:colOff>556260</xdr:colOff>
      <xdr:row>7</xdr:row>
      <xdr:rowOff>129540</xdr:rowOff>
    </xdr:from>
    <xdr:to>
      <xdr:col>8</xdr:col>
      <xdr:colOff>175260</xdr:colOff>
      <xdr:row>9</xdr:row>
      <xdr:rowOff>60960</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4579620" y="135636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TOTAL</a:t>
          </a:r>
          <a:r>
            <a:rPr lang="en-ZA" sz="900" b="1" baseline="0">
              <a:solidFill>
                <a:srgbClr val="CC00CC"/>
              </a:solidFill>
            </a:rPr>
            <a:t> PROFIT</a:t>
          </a:r>
          <a:endParaRPr lang="en-ZA" sz="900" b="1">
            <a:solidFill>
              <a:srgbClr val="CC00CC"/>
            </a:solidFill>
          </a:endParaRPr>
        </a:p>
      </xdr:txBody>
    </xdr:sp>
    <xdr:clientData/>
  </xdr:twoCellAnchor>
  <xdr:twoCellAnchor>
    <xdr:from>
      <xdr:col>3</xdr:col>
      <xdr:colOff>342900</xdr:colOff>
      <xdr:row>26</xdr:row>
      <xdr:rowOff>129540</xdr:rowOff>
    </xdr:from>
    <xdr:to>
      <xdr:col>4</xdr:col>
      <xdr:colOff>632460</xdr:colOff>
      <xdr:row>28</xdr:row>
      <xdr:rowOff>60960</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2354580" y="4686300"/>
          <a:ext cx="9601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DAILY</a:t>
          </a:r>
        </a:p>
      </xdr:txBody>
    </xdr:sp>
    <xdr:clientData/>
  </xdr:twoCellAnchor>
  <xdr:twoCellAnchor>
    <xdr:from>
      <xdr:col>12</xdr:col>
      <xdr:colOff>434340</xdr:colOff>
      <xdr:row>26</xdr:row>
      <xdr:rowOff>129540</xdr:rowOff>
    </xdr:from>
    <xdr:to>
      <xdr:col>14</xdr:col>
      <xdr:colOff>160020</xdr:colOff>
      <xdr:row>28</xdr:row>
      <xdr:rowOff>60960</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8481060" y="4686300"/>
          <a:ext cx="10668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PAYMENT</a:t>
          </a:r>
          <a:r>
            <a:rPr lang="en-ZA" sz="900" b="1" baseline="0">
              <a:solidFill>
                <a:srgbClr val="CC00CC"/>
              </a:solidFill>
            </a:rPr>
            <a:t> MODE</a:t>
          </a:r>
          <a:endParaRPr lang="en-ZA" sz="900" b="1">
            <a:solidFill>
              <a:srgbClr val="CC00CC"/>
            </a:solidFill>
          </a:endParaRPr>
        </a:p>
      </xdr:txBody>
    </xdr:sp>
    <xdr:clientData/>
  </xdr:twoCellAnchor>
  <xdr:twoCellAnchor>
    <xdr:from>
      <xdr:col>15</xdr:col>
      <xdr:colOff>327660</xdr:colOff>
      <xdr:row>18</xdr:row>
      <xdr:rowOff>152400</xdr:rowOff>
    </xdr:from>
    <xdr:to>
      <xdr:col>16</xdr:col>
      <xdr:colOff>617220</xdr:colOff>
      <xdr:row>20</xdr:row>
      <xdr:rowOff>83820</xdr:rowOff>
    </xdr:to>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10386060" y="3307080"/>
          <a:ext cx="9601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CATEGORY</a:t>
          </a:r>
        </a:p>
      </xdr:txBody>
    </xdr:sp>
    <xdr:clientData/>
  </xdr:twoCellAnchor>
  <xdr:twoCellAnchor editAs="oneCell">
    <xdr:from>
      <xdr:col>15</xdr:col>
      <xdr:colOff>91440</xdr:colOff>
      <xdr:row>18</xdr:row>
      <xdr:rowOff>106680</xdr:rowOff>
    </xdr:from>
    <xdr:to>
      <xdr:col>15</xdr:col>
      <xdr:colOff>403860</xdr:colOff>
      <xdr:row>20</xdr:row>
      <xdr:rowOff>68580</xdr:rowOff>
    </xdr:to>
    <xdr:pic>
      <xdr:nvPicPr>
        <xdr:cNvPr id="59" name="Graphic 58" descr="Puzzle pieces with solid fill">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0149840" y="3261360"/>
          <a:ext cx="312420" cy="312420"/>
        </a:xfrm>
        <a:prstGeom prst="rect">
          <a:avLst/>
        </a:prstGeom>
      </xdr:spPr>
    </xdr:pic>
    <xdr:clientData/>
  </xdr:twoCellAnchor>
  <xdr:twoCellAnchor editAs="oneCell">
    <xdr:from>
      <xdr:col>12</xdr:col>
      <xdr:colOff>119520</xdr:colOff>
      <xdr:row>13</xdr:row>
      <xdr:rowOff>7620</xdr:rowOff>
    </xdr:from>
    <xdr:to>
      <xdr:col>12</xdr:col>
      <xdr:colOff>391440</xdr:colOff>
      <xdr:row>14</xdr:row>
      <xdr:rowOff>104280</xdr:rowOff>
    </xdr:to>
    <xdr:pic>
      <xdr:nvPicPr>
        <xdr:cNvPr id="61" name="Graphic 60" descr="Research with solid fill">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8166240" y="2286000"/>
          <a:ext cx="271920" cy="271920"/>
        </a:xfrm>
        <a:prstGeom prst="rect">
          <a:avLst/>
        </a:prstGeom>
      </xdr:spPr>
    </xdr:pic>
    <xdr:clientData/>
  </xdr:twoCellAnchor>
  <xdr:twoCellAnchor>
    <xdr:from>
      <xdr:col>15</xdr:col>
      <xdr:colOff>175260</xdr:colOff>
      <xdr:row>8</xdr:row>
      <xdr:rowOff>7620</xdr:rowOff>
    </xdr:from>
    <xdr:to>
      <xdr:col>16</xdr:col>
      <xdr:colOff>365760</xdr:colOff>
      <xdr:row>10</xdr:row>
      <xdr:rowOff>60960</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10233660" y="1409700"/>
          <a:ext cx="86106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000" b="1">
              <a:solidFill>
                <a:srgbClr val="CC00CC"/>
              </a:solidFill>
            </a:rPr>
            <a:t>TOP PRODUCT</a:t>
          </a:r>
        </a:p>
      </xdr:txBody>
    </xdr:sp>
    <xdr:clientData/>
  </xdr:twoCellAnchor>
  <xdr:twoCellAnchor>
    <xdr:from>
      <xdr:col>17</xdr:col>
      <xdr:colOff>419100</xdr:colOff>
      <xdr:row>7</xdr:row>
      <xdr:rowOff>144780</xdr:rowOff>
    </xdr:from>
    <xdr:to>
      <xdr:col>18</xdr:col>
      <xdr:colOff>601980</xdr:colOff>
      <xdr:row>10</xdr:row>
      <xdr:rowOff>76200</xdr:rowOff>
    </xdr:to>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11818620" y="1371600"/>
          <a:ext cx="85344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000" b="1">
              <a:solidFill>
                <a:srgbClr val="CC00CC"/>
              </a:solidFill>
            </a:rPr>
            <a:t>TOP CATEGORY</a:t>
          </a:r>
        </a:p>
      </xdr:txBody>
    </xdr:sp>
    <xdr:clientData/>
  </xdr:twoCellAnchor>
  <xdr:twoCellAnchor>
    <xdr:from>
      <xdr:col>2</xdr:col>
      <xdr:colOff>403860</xdr:colOff>
      <xdr:row>8</xdr:row>
      <xdr:rowOff>167640</xdr:rowOff>
    </xdr:from>
    <xdr:to>
      <xdr:col>5</xdr:col>
      <xdr:colOff>45720</xdr:colOff>
      <xdr:row>11</xdr:row>
      <xdr:rowOff>0</xdr:rowOff>
    </xdr:to>
    <xdr:sp macro="" textlink="Analysis!E5">
      <xdr:nvSpPr>
        <xdr:cNvPr id="69" name="TextBox 68">
          <a:extLst>
            <a:ext uri="{FF2B5EF4-FFF2-40B4-BE49-F238E27FC236}">
              <a16:creationId xmlns:a16="http://schemas.microsoft.com/office/drawing/2014/main" id="{00000000-0008-0000-0000-000045000000}"/>
            </a:ext>
          </a:extLst>
        </xdr:cNvPr>
        <xdr:cNvSpPr txBox="1"/>
      </xdr:nvSpPr>
      <xdr:spPr>
        <a:xfrm>
          <a:off x="1744980" y="1569720"/>
          <a:ext cx="16535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A397CC-E649-4468-8069-D2210BC45192}" type="TxLink">
            <a:rPr lang="en-US" sz="1800" b="1" i="0" u="none" strike="noStrike">
              <a:solidFill>
                <a:schemeClr val="bg1"/>
              </a:solidFill>
              <a:latin typeface="Tw Cen MT"/>
            </a:rPr>
            <a:pPr/>
            <a:t> R214 128 </a:t>
          </a:fld>
          <a:endParaRPr lang="en-ZA" sz="1800" b="1">
            <a:solidFill>
              <a:schemeClr val="bg1"/>
            </a:solidFill>
          </a:endParaRPr>
        </a:p>
      </xdr:txBody>
    </xdr:sp>
    <xdr:clientData/>
  </xdr:twoCellAnchor>
  <xdr:twoCellAnchor>
    <xdr:from>
      <xdr:col>6</xdr:col>
      <xdr:colOff>487680</xdr:colOff>
      <xdr:row>9</xdr:row>
      <xdr:rowOff>7620</xdr:rowOff>
    </xdr:from>
    <xdr:to>
      <xdr:col>9</xdr:col>
      <xdr:colOff>137160</xdr:colOff>
      <xdr:row>10</xdr:row>
      <xdr:rowOff>167640</xdr:rowOff>
    </xdr:to>
    <xdr:sp macro="" textlink="Analysis!E6">
      <xdr:nvSpPr>
        <xdr:cNvPr id="72" name="TextBox 71">
          <a:extLst>
            <a:ext uri="{FF2B5EF4-FFF2-40B4-BE49-F238E27FC236}">
              <a16:creationId xmlns:a16="http://schemas.microsoft.com/office/drawing/2014/main" id="{00000000-0008-0000-0000-000048000000}"/>
            </a:ext>
          </a:extLst>
        </xdr:cNvPr>
        <xdr:cNvSpPr txBox="1"/>
      </xdr:nvSpPr>
      <xdr:spPr>
        <a:xfrm>
          <a:off x="4511040" y="1584960"/>
          <a:ext cx="16611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E7C75C-E755-4AA9-ACE0-EC203E45A7FA}" type="TxLink">
            <a:rPr lang="en-US" sz="1800" b="1" i="0" u="none" strike="noStrike">
              <a:solidFill>
                <a:schemeClr val="bg1"/>
              </a:solidFill>
              <a:latin typeface="Tw Cen MT"/>
            </a:rPr>
            <a:pPr/>
            <a:t> R38 593 </a:t>
          </a:fld>
          <a:endParaRPr lang="en-ZA" sz="1800" b="1">
            <a:solidFill>
              <a:schemeClr val="bg1"/>
            </a:solidFill>
          </a:endParaRPr>
        </a:p>
      </xdr:txBody>
    </xdr:sp>
    <xdr:clientData/>
  </xdr:twoCellAnchor>
  <xdr:twoCellAnchor>
    <xdr:from>
      <xdr:col>10</xdr:col>
      <xdr:colOff>617220</xdr:colOff>
      <xdr:row>8</xdr:row>
      <xdr:rowOff>144780</xdr:rowOff>
    </xdr:from>
    <xdr:to>
      <xdr:col>12</xdr:col>
      <xdr:colOff>152400</xdr:colOff>
      <xdr:row>10</xdr:row>
      <xdr:rowOff>106680</xdr:rowOff>
    </xdr:to>
    <xdr:sp macro="" textlink="Analysis!E7">
      <xdr:nvSpPr>
        <xdr:cNvPr id="73" name="TextBox 72">
          <a:extLst>
            <a:ext uri="{FF2B5EF4-FFF2-40B4-BE49-F238E27FC236}">
              <a16:creationId xmlns:a16="http://schemas.microsoft.com/office/drawing/2014/main" id="{00000000-0008-0000-0000-000049000000}"/>
            </a:ext>
          </a:extLst>
        </xdr:cNvPr>
        <xdr:cNvSpPr txBox="1"/>
      </xdr:nvSpPr>
      <xdr:spPr>
        <a:xfrm>
          <a:off x="7322820" y="1546860"/>
          <a:ext cx="87630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279C16-D0A6-4290-9233-C7E31C501192}" type="TxLink">
            <a:rPr lang="en-US" sz="1800" b="1" i="0" u="none" strike="noStrike">
              <a:solidFill>
                <a:schemeClr val="bg1"/>
              </a:solidFill>
              <a:latin typeface="Tw Cen MT"/>
            </a:rPr>
            <a:pPr/>
            <a:t>22%</a:t>
          </a:fld>
          <a:endParaRPr lang="en-ZA" sz="1800" b="1">
            <a:solidFill>
              <a:schemeClr val="bg1"/>
            </a:solidFill>
          </a:endParaRPr>
        </a:p>
      </xdr:txBody>
    </xdr:sp>
    <xdr:clientData/>
  </xdr:twoCellAnchor>
  <xdr:oneCellAnchor>
    <xdr:from>
      <xdr:col>15</xdr:col>
      <xdr:colOff>243840</xdr:colOff>
      <xdr:row>10</xdr:row>
      <xdr:rowOff>76200</xdr:rowOff>
    </xdr:from>
    <xdr:ext cx="664797" cy="235321"/>
    <xdr:sp macro="" textlink="Analysis!X1">
      <xdr:nvSpPr>
        <xdr:cNvPr id="74" name="TextBox 73">
          <a:extLst>
            <a:ext uri="{FF2B5EF4-FFF2-40B4-BE49-F238E27FC236}">
              <a16:creationId xmlns:a16="http://schemas.microsoft.com/office/drawing/2014/main" id="{00000000-0008-0000-0000-00004A000000}"/>
            </a:ext>
          </a:extLst>
        </xdr:cNvPr>
        <xdr:cNvSpPr txBox="1"/>
      </xdr:nvSpPr>
      <xdr:spPr>
        <a:xfrm>
          <a:off x="10367554" y="1817914"/>
          <a:ext cx="664797"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AF6A04E-DD42-4E11-93C5-140DC82C3BE4}" type="TxLink">
            <a:rPr lang="en-US" sz="900" b="1" i="0" u="none" strike="noStrike">
              <a:solidFill>
                <a:schemeClr val="bg1"/>
              </a:solidFill>
              <a:latin typeface="Tw Cen MT"/>
            </a:rPr>
            <a:pPr/>
            <a:t>Product30</a:t>
          </a:fld>
          <a:endParaRPr lang="en-ZA" sz="900" b="1">
            <a:solidFill>
              <a:schemeClr val="bg1"/>
            </a:solidFill>
          </a:endParaRPr>
        </a:p>
      </xdr:txBody>
    </xdr:sp>
    <xdr:clientData/>
  </xdr:oneCellAnchor>
  <xdr:oneCellAnchor>
    <xdr:from>
      <xdr:col>15</xdr:col>
      <xdr:colOff>556260</xdr:colOff>
      <xdr:row>11</xdr:row>
      <xdr:rowOff>106680</xdr:rowOff>
    </xdr:from>
    <xdr:ext cx="269946" cy="235321"/>
    <xdr:sp macro="" textlink="Analysis!Y1">
      <xdr:nvSpPr>
        <xdr:cNvPr id="75" name="TextBox 74">
          <a:extLst>
            <a:ext uri="{FF2B5EF4-FFF2-40B4-BE49-F238E27FC236}">
              <a16:creationId xmlns:a16="http://schemas.microsoft.com/office/drawing/2014/main" id="{00000000-0008-0000-0000-00004B000000}"/>
            </a:ext>
          </a:extLst>
        </xdr:cNvPr>
        <xdr:cNvSpPr txBox="1"/>
      </xdr:nvSpPr>
      <xdr:spPr>
        <a:xfrm>
          <a:off x="10679974" y="2022566"/>
          <a:ext cx="269946"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0A30220-1156-44A5-8091-DAAECE42F4DB}" type="TxLink">
            <a:rPr lang="en-US" sz="900" b="1" i="0" u="none" strike="noStrike">
              <a:solidFill>
                <a:schemeClr val="bg1"/>
              </a:solidFill>
              <a:latin typeface="Tw Cen MT"/>
            </a:rPr>
            <a:pPr/>
            <a:t>Ft</a:t>
          </a:fld>
          <a:endParaRPr lang="en-ZA" sz="900" b="1">
            <a:solidFill>
              <a:schemeClr val="bg1"/>
            </a:solidFill>
          </a:endParaRPr>
        </a:p>
      </xdr:txBody>
    </xdr:sp>
    <xdr:clientData/>
  </xdr:oneCellAnchor>
  <xdr:oneCellAnchor>
    <xdr:from>
      <xdr:col>15</xdr:col>
      <xdr:colOff>274320</xdr:colOff>
      <xdr:row>11</xdr:row>
      <xdr:rowOff>106680</xdr:rowOff>
    </xdr:from>
    <xdr:ext cx="368371" cy="235321"/>
    <xdr:sp macro="" textlink="Analysis!AA1">
      <xdr:nvSpPr>
        <xdr:cNvPr id="76" name="TextBox 75">
          <a:extLst>
            <a:ext uri="{FF2B5EF4-FFF2-40B4-BE49-F238E27FC236}">
              <a16:creationId xmlns:a16="http://schemas.microsoft.com/office/drawing/2014/main" id="{00000000-0008-0000-0000-00004C000000}"/>
            </a:ext>
          </a:extLst>
        </xdr:cNvPr>
        <xdr:cNvSpPr txBox="1"/>
      </xdr:nvSpPr>
      <xdr:spPr>
        <a:xfrm>
          <a:off x="10398034" y="2022566"/>
          <a:ext cx="368371"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520F3DE-19B1-4D7D-BF65-FD2251B18115}" type="TxLink">
            <a:rPr lang="en-US" sz="900" b="1" i="0" u="none" strike="noStrike">
              <a:solidFill>
                <a:schemeClr val="bg1"/>
              </a:solidFill>
              <a:latin typeface="Tw Cen MT"/>
            </a:rPr>
            <a:pPr/>
            <a:t>69</a:t>
          </a:fld>
          <a:endParaRPr lang="en-ZA" sz="900" b="1">
            <a:solidFill>
              <a:schemeClr val="bg1"/>
            </a:solidFill>
          </a:endParaRPr>
        </a:p>
      </xdr:txBody>
    </xdr:sp>
    <xdr:clientData/>
  </xdr:oneCellAnchor>
  <xdr:oneCellAnchor>
    <xdr:from>
      <xdr:col>15</xdr:col>
      <xdr:colOff>297180</xdr:colOff>
      <xdr:row>12</xdr:row>
      <xdr:rowOff>129541</xdr:rowOff>
    </xdr:from>
    <xdr:ext cx="670560" cy="190500"/>
    <xdr:sp macro="" textlink="Analysis!Z1">
      <xdr:nvSpPr>
        <xdr:cNvPr id="77" name="TextBox 76">
          <a:extLst>
            <a:ext uri="{FF2B5EF4-FFF2-40B4-BE49-F238E27FC236}">
              <a16:creationId xmlns:a16="http://schemas.microsoft.com/office/drawing/2014/main" id="{00000000-0008-0000-0000-00004D000000}"/>
            </a:ext>
          </a:extLst>
        </xdr:cNvPr>
        <xdr:cNvSpPr txBox="1"/>
      </xdr:nvSpPr>
      <xdr:spPr>
        <a:xfrm>
          <a:off x="10355580" y="2232661"/>
          <a:ext cx="67056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DA3EF96-CA90-41B6-85F2-0707285DAAB6}" type="TxLink">
            <a:rPr lang="en-US" sz="900" b="1" i="0" u="none" strike="noStrike">
              <a:solidFill>
                <a:schemeClr val="bg1"/>
              </a:solidFill>
              <a:latin typeface="Tw Cen MT"/>
            </a:rPr>
            <a:pPr/>
            <a:t>R13 888</a:t>
          </a:fld>
          <a:endParaRPr lang="en-ZA" sz="900" b="1">
            <a:solidFill>
              <a:schemeClr val="bg1"/>
            </a:solidFill>
          </a:endParaRPr>
        </a:p>
      </xdr:txBody>
    </xdr:sp>
    <xdr:clientData/>
  </xdr:oneCellAnchor>
  <xdr:oneCellAnchor>
    <xdr:from>
      <xdr:col>17</xdr:col>
      <xdr:colOff>434340</xdr:colOff>
      <xdr:row>10</xdr:row>
      <xdr:rowOff>152400</xdr:rowOff>
    </xdr:from>
    <xdr:ext cx="740203" cy="235321"/>
    <xdr:sp macro="" textlink="Analysis!AM1">
      <xdr:nvSpPr>
        <xdr:cNvPr id="78" name="TextBox 77">
          <a:extLst>
            <a:ext uri="{FF2B5EF4-FFF2-40B4-BE49-F238E27FC236}">
              <a16:creationId xmlns:a16="http://schemas.microsoft.com/office/drawing/2014/main" id="{00000000-0008-0000-0000-00004E000000}"/>
            </a:ext>
          </a:extLst>
        </xdr:cNvPr>
        <xdr:cNvSpPr txBox="1"/>
      </xdr:nvSpPr>
      <xdr:spPr>
        <a:xfrm>
          <a:off x="11907883" y="1894114"/>
          <a:ext cx="740203"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FB94C71-26C5-47DE-AE6D-B85209E5F4F5}" type="TxLink">
            <a:rPr lang="en-US" sz="900" b="1" i="0" u="none" strike="noStrike">
              <a:solidFill>
                <a:schemeClr val="bg1"/>
              </a:solidFill>
              <a:latin typeface="Tw Cen MT"/>
            </a:rPr>
            <a:pPr/>
            <a:t>Category04</a:t>
          </a:fld>
          <a:endParaRPr lang="en-ZA" sz="900" b="1">
            <a:solidFill>
              <a:schemeClr val="bg1"/>
            </a:solidFill>
          </a:endParaRPr>
        </a:p>
      </xdr:txBody>
    </xdr:sp>
    <xdr:clientData/>
  </xdr:oneCellAnchor>
  <xdr:oneCellAnchor>
    <xdr:from>
      <xdr:col>17</xdr:col>
      <xdr:colOff>464820</xdr:colOff>
      <xdr:row>12</xdr:row>
      <xdr:rowOff>114300</xdr:rowOff>
    </xdr:from>
    <xdr:ext cx="678904" cy="267061"/>
    <xdr:sp macro="" textlink="Analysis!AN1">
      <xdr:nvSpPr>
        <xdr:cNvPr id="79" name="TextBox 78">
          <a:extLst>
            <a:ext uri="{FF2B5EF4-FFF2-40B4-BE49-F238E27FC236}">
              <a16:creationId xmlns:a16="http://schemas.microsoft.com/office/drawing/2014/main" id="{00000000-0008-0000-0000-00004F000000}"/>
            </a:ext>
          </a:extLst>
        </xdr:cNvPr>
        <xdr:cNvSpPr txBox="1"/>
      </xdr:nvSpPr>
      <xdr:spPr>
        <a:xfrm>
          <a:off x="11938363" y="2204357"/>
          <a:ext cx="678904" cy="267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BEA3E69-4DE0-4610-8DDE-53F1CAA2AECA}" type="TxLink">
            <a:rPr lang="en-US" sz="1100" b="1" i="0" u="none" strike="noStrike">
              <a:solidFill>
                <a:schemeClr val="bg1"/>
              </a:solidFill>
              <a:latin typeface="Tw Cen MT"/>
            </a:rPr>
            <a:pPr/>
            <a:t>R55 745</a:t>
          </a:fld>
          <a:endParaRPr lang="en-ZA" sz="900" b="1">
            <a:solidFill>
              <a:schemeClr val="bg1"/>
            </a:solidFill>
          </a:endParaRPr>
        </a:p>
      </xdr:txBody>
    </xdr:sp>
    <xdr:clientData/>
  </xdr:oneCellAnchor>
  <xdr:twoCellAnchor editAs="oneCell">
    <xdr:from>
      <xdr:col>8</xdr:col>
      <xdr:colOff>426720</xdr:colOff>
      <xdr:row>2</xdr:row>
      <xdr:rowOff>152401</xdr:rowOff>
    </xdr:from>
    <xdr:to>
      <xdr:col>12</xdr:col>
      <xdr:colOff>419100</xdr:colOff>
      <xdr:row>6</xdr:row>
      <xdr:rowOff>68581</xdr:rowOff>
    </xdr:to>
    <mc:AlternateContent xmlns:mc="http://schemas.openxmlformats.org/markup-compatibility/2006" xmlns:a14="http://schemas.microsoft.com/office/drawing/2010/main">
      <mc:Choice Requires="a14">
        <xdr:graphicFrame macro="">
          <xdr:nvGraphicFramePr>
            <xdr:cNvPr id="80" name="SALE TYPE 1">
              <a:extLst>
                <a:ext uri="{FF2B5EF4-FFF2-40B4-BE49-F238E27FC236}">
                  <a16:creationId xmlns:a16="http://schemas.microsoft.com/office/drawing/2014/main" id="{00000000-0008-0000-0000-000050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826034" y="500744"/>
              <a:ext cx="2692037" cy="61286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30480</xdr:colOff>
      <xdr:row>2</xdr:row>
      <xdr:rowOff>167641</xdr:rowOff>
    </xdr:from>
    <xdr:to>
      <xdr:col>16</xdr:col>
      <xdr:colOff>137160</xdr:colOff>
      <xdr:row>6</xdr:row>
      <xdr:rowOff>53341</xdr:rowOff>
    </xdr:to>
    <mc:AlternateContent xmlns:mc="http://schemas.openxmlformats.org/markup-compatibility/2006" xmlns:a14="http://schemas.microsoft.com/office/drawing/2010/main">
      <mc:Choice Requires="a14">
        <xdr:graphicFrame macro="">
          <xdr:nvGraphicFramePr>
            <xdr:cNvPr id="81" name="PAYMENT MODE 1">
              <a:extLst>
                <a:ext uri="{FF2B5EF4-FFF2-40B4-BE49-F238E27FC236}">
                  <a16:creationId xmlns:a16="http://schemas.microsoft.com/office/drawing/2014/main" id="{00000000-0008-0000-0000-000051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804366" y="515984"/>
              <a:ext cx="2131423" cy="58238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327660</xdr:colOff>
      <xdr:row>15</xdr:row>
      <xdr:rowOff>45720</xdr:rowOff>
    </xdr:from>
    <xdr:to>
      <xdr:col>2</xdr:col>
      <xdr:colOff>205740</xdr:colOff>
      <xdr:row>31</xdr:row>
      <xdr:rowOff>76200</xdr:rowOff>
    </xdr:to>
    <mc:AlternateContent xmlns:mc="http://schemas.openxmlformats.org/markup-compatibility/2006" xmlns:a14="http://schemas.microsoft.com/office/drawing/2010/main">
      <mc:Choice Requires="a14">
        <xdr:graphicFrame macro="">
          <xdr:nvGraphicFramePr>
            <xdr:cNvPr id="82" name="MONTH 1">
              <a:extLst>
                <a:ext uri="{FF2B5EF4-FFF2-40B4-BE49-F238E27FC236}">
                  <a16:creationId xmlns:a16="http://schemas.microsoft.com/office/drawing/2014/main" id="{00000000-0008-0000-0000-000052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27660" y="2658291"/>
              <a:ext cx="1227909" cy="281722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7</xdr:row>
      <xdr:rowOff>160021</xdr:rowOff>
    </xdr:from>
    <xdr:to>
      <xdr:col>2</xdr:col>
      <xdr:colOff>106680</xdr:colOff>
      <xdr:row>13</xdr:row>
      <xdr:rowOff>22860</xdr:rowOff>
    </xdr:to>
    <mc:AlternateContent xmlns:mc="http://schemas.openxmlformats.org/markup-compatibility/2006" xmlns:a14="http://schemas.microsoft.com/office/drawing/2010/main">
      <mc:Choice Requires="a14">
        <xdr:graphicFrame macro="">
          <xdr:nvGraphicFramePr>
            <xdr:cNvPr id="83" name="YEAR 1">
              <a:extLst>
                <a:ext uri="{FF2B5EF4-FFF2-40B4-BE49-F238E27FC236}">
                  <a16:creationId xmlns:a16="http://schemas.microsoft.com/office/drawing/2014/main" id="{00000000-0008-0000-0000-00005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03860" y="1379221"/>
              <a:ext cx="1052649" cy="90786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441960</xdr:colOff>
      <xdr:row>28</xdr:row>
      <xdr:rowOff>106680</xdr:rowOff>
    </xdr:from>
    <xdr:to>
      <xdr:col>10</xdr:col>
      <xdr:colOff>480060</xdr:colOff>
      <xdr:row>37</xdr:row>
      <xdr:rowOff>129540</xdr:rowOff>
    </xdr:to>
    <xdr:graphicFrame macro="">
      <xdr:nvGraphicFramePr>
        <xdr:cNvPr id="84" name="Chart 83">
          <a:extLst>
            <a:ext uri="{FF2B5EF4-FFF2-40B4-BE49-F238E27FC236}">
              <a16:creationId xmlns:a16="http://schemas.microsoft.com/office/drawing/2014/main" id="{00000000-0008-0000-00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xdr:col>
      <xdr:colOff>617220</xdr:colOff>
      <xdr:row>14</xdr:row>
      <xdr:rowOff>166285</xdr:rowOff>
    </xdr:from>
    <xdr:to>
      <xdr:col>7</xdr:col>
      <xdr:colOff>609600</xdr:colOff>
      <xdr:row>23</xdr:row>
      <xdr:rowOff>167640</xdr:rowOff>
    </xdr:to>
    <xdr:graphicFrame macro="">
      <xdr:nvGraphicFramePr>
        <xdr:cNvPr id="85" name="Chart 84">
          <a:extLst>
            <a:ext uri="{FF2B5EF4-FFF2-40B4-BE49-F238E27FC236}">
              <a16:creationId xmlns:a16="http://schemas.microsoft.com/office/drawing/2014/main" id="{00000000-0008-0000-00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586740</xdr:colOff>
          <xdr:row>12</xdr:row>
          <xdr:rowOff>144780</xdr:rowOff>
        </xdr:from>
        <xdr:to>
          <xdr:col>5</xdr:col>
          <xdr:colOff>205740</xdr:colOff>
          <xdr:row>14</xdr:row>
          <xdr:rowOff>53340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426720</xdr:colOff>
          <xdr:row>12</xdr:row>
          <xdr:rowOff>144780</xdr:rowOff>
        </xdr:from>
        <xdr:to>
          <xdr:col>6</xdr:col>
          <xdr:colOff>53340</xdr:colOff>
          <xdr:row>14</xdr:row>
          <xdr:rowOff>53340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274320</xdr:colOff>
          <xdr:row>12</xdr:row>
          <xdr:rowOff>144780</xdr:rowOff>
        </xdr:from>
        <xdr:to>
          <xdr:col>6</xdr:col>
          <xdr:colOff>533400</xdr:colOff>
          <xdr:row>14</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307572</xdr:colOff>
      <xdr:row>14</xdr:row>
      <xdr:rowOff>76200</xdr:rowOff>
    </xdr:from>
    <xdr:to>
      <xdr:col>11</xdr:col>
      <xdr:colOff>457201</xdr:colOff>
      <xdr:row>24</xdr:row>
      <xdr:rowOff>130629</xdr:rowOff>
    </xdr:to>
    <xdr:graphicFrame macro="">
      <xdr:nvGraphicFramePr>
        <xdr:cNvPr id="86" name="Chart 85">
          <a:extLst>
            <a:ext uri="{FF2B5EF4-FFF2-40B4-BE49-F238E27FC236}">
              <a16:creationId xmlns:a16="http://schemas.microsoft.com/office/drawing/2014/main" id="{00000000-0008-0000-00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198120</xdr:colOff>
          <xdr:row>14</xdr:row>
          <xdr:rowOff>144780</xdr:rowOff>
        </xdr:from>
        <xdr:to>
          <xdr:col>8</xdr:col>
          <xdr:colOff>327660</xdr:colOff>
          <xdr:row>24</xdr:row>
          <xdr:rowOff>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257003</xdr:colOff>
      <xdr:row>21</xdr:row>
      <xdr:rowOff>13854</xdr:rowOff>
    </xdr:from>
    <xdr:to>
      <xdr:col>18</xdr:col>
      <xdr:colOff>568037</xdr:colOff>
      <xdr:row>37</xdr:row>
      <xdr:rowOff>7620</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00000000-0008-0000-0000-00005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0315403" y="3694314"/>
              <a:ext cx="2322714" cy="2797926"/>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153489</xdr:colOff>
      <xdr:row>14</xdr:row>
      <xdr:rowOff>87086</xdr:rowOff>
    </xdr:from>
    <xdr:to>
      <xdr:col>14</xdr:col>
      <xdr:colOff>366155</xdr:colOff>
      <xdr:row>24</xdr:row>
      <xdr:rowOff>152399</xdr:rowOff>
    </xdr:to>
    <xdr:graphicFrame macro="">
      <xdr:nvGraphicFramePr>
        <xdr:cNvPr id="88" name="Chart 87">
          <a:extLst>
            <a:ext uri="{FF2B5EF4-FFF2-40B4-BE49-F238E27FC236}">
              <a16:creationId xmlns:a16="http://schemas.microsoft.com/office/drawing/2014/main" id="{00000000-0008-0000-00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282634</xdr:colOff>
      <xdr:row>28</xdr:row>
      <xdr:rowOff>122266</xdr:rowOff>
    </xdr:from>
    <xdr:to>
      <xdr:col>14</xdr:col>
      <xdr:colOff>360217</xdr:colOff>
      <xdr:row>37</xdr:row>
      <xdr:rowOff>110837</xdr:rowOff>
    </xdr:to>
    <xdr:graphicFrame macro="">
      <xdr:nvGraphicFramePr>
        <xdr:cNvPr id="89" name="Chart 88">
          <a:extLst>
            <a:ext uri="{FF2B5EF4-FFF2-40B4-BE49-F238E27FC236}">
              <a16:creationId xmlns:a16="http://schemas.microsoft.com/office/drawing/2014/main" id="{00000000-0008-0000-00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1074420</xdr:colOff>
      <xdr:row>21</xdr:row>
      <xdr:rowOff>91440</xdr:rowOff>
    </xdr:from>
    <xdr:to>
      <xdr:col>4</xdr:col>
      <xdr:colOff>502920</xdr:colOff>
      <xdr:row>28</xdr:row>
      <xdr:rowOff>83819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381500" y="3931920"/>
              <a:ext cx="1409700" cy="121919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297180</xdr:colOff>
      <xdr:row>14</xdr:row>
      <xdr:rowOff>144781</xdr:rowOff>
    </xdr:from>
    <xdr:to>
      <xdr:col>5</xdr:col>
      <xdr:colOff>91440</xdr:colOff>
      <xdr:row>19</xdr:row>
      <xdr:rowOff>160021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440680" y="2705101"/>
              <a:ext cx="1767840" cy="89154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541020</xdr:colOff>
      <xdr:row>14</xdr:row>
      <xdr:rowOff>152400</xdr:rowOff>
    </xdr:from>
    <xdr:to>
      <xdr:col>3</xdr:col>
      <xdr:colOff>769620</xdr:colOff>
      <xdr:row>33</xdr:row>
      <xdr:rowOff>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238500" y="2712720"/>
              <a:ext cx="899160" cy="317754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868680</xdr:colOff>
      <xdr:row>15</xdr:row>
      <xdr:rowOff>7621</xdr:rowOff>
    </xdr:from>
    <xdr:to>
      <xdr:col>3</xdr:col>
      <xdr:colOff>1912620</xdr:colOff>
      <xdr:row>20</xdr:row>
      <xdr:rowOff>45720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175760" y="2750821"/>
              <a:ext cx="1043940" cy="91439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1059180</xdr:colOff>
      <xdr:row>33</xdr:row>
      <xdr:rowOff>163830</xdr:rowOff>
    </xdr:from>
    <xdr:to>
      <xdr:col>4</xdr:col>
      <xdr:colOff>1264920</xdr:colOff>
      <xdr:row>44</xdr:row>
      <xdr:rowOff>99060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15</xdr:row>
      <xdr:rowOff>118110</xdr:rowOff>
    </xdr:from>
    <xdr:to>
      <xdr:col>15</xdr:col>
      <xdr:colOff>99060</xdr:colOff>
      <xdr:row>32</xdr:row>
      <xdr:rowOff>144780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160020</xdr:colOff>
          <xdr:row>1</xdr:row>
          <xdr:rowOff>22860</xdr:rowOff>
        </xdr:from>
        <xdr:to>
          <xdr:col>14</xdr:col>
          <xdr:colOff>1973580</xdr:colOff>
          <xdr:row>3</xdr:row>
          <xdr:rowOff>99060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160020</xdr:colOff>
          <xdr:row>5</xdr:row>
          <xdr:rowOff>22860</xdr:rowOff>
        </xdr:from>
        <xdr:to>
          <xdr:col>14</xdr:col>
          <xdr:colOff>1973580</xdr:colOff>
          <xdr:row>7</xdr:row>
          <xdr:rowOff>99060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160020</xdr:colOff>
          <xdr:row>8</xdr:row>
          <xdr:rowOff>22860</xdr:rowOff>
        </xdr:from>
        <xdr:to>
          <xdr:col>14</xdr:col>
          <xdr:colOff>1973580</xdr:colOff>
          <xdr:row>10</xdr:row>
          <xdr:rowOff>99060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27</xdr:col>
      <xdr:colOff>693420</xdr:colOff>
      <xdr:row>14</xdr:row>
      <xdr:rowOff>34290</xdr:rowOff>
    </xdr:from>
    <xdr:to>
      <xdr:col>30</xdr:col>
      <xdr:colOff>952500</xdr:colOff>
      <xdr:row>29</xdr:row>
      <xdr:rowOff>34290</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274320</xdr:colOff>
          <xdr:row>14</xdr:row>
          <xdr:rowOff>45720</xdr:rowOff>
        </xdr:from>
        <xdr:to>
          <xdr:col>27</xdr:col>
          <xdr:colOff>548640</xdr:colOff>
          <xdr:row>29</xdr:row>
          <xdr:rowOff>160020</xdr:rowOff>
        </xdr:to>
        <xdr:sp macro="" textlink="">
          <xdr:nvSpPr>
            <xdr:cNvPr id="5124" name="Scroll Bar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35</xdr:col>
      <xdr:colOff>1059180</xdr:colOff>
      <xdr:row>10</xdr:row>
      <xdr:rowOff>41910</xdr:rowOff>
    </xdr:from>
    <xdr:to>
      <xdr:col>38</xdr:col>
      <xdr:colOff>1043940</xdr:colOff>
      <xdr:row>27</xdr:row>
      <xdr:rowOff>121920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026080" y="1794510"/>
              <a:ext cx="3421380" cy="305943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937260</xdr:colOff>
      <xdr:row>8</xdr:row>
      <xdr:rowOff>80010</xdr:rowOff>
    </xdr:from>
    <xdr:to>
      <xdr:col>43</xdr:col>
      <xdr:colOff>556260</xdr:colOff>
      <xdr:row>23</xdr:row>
      <xdr:rowOff>80010</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1219200</xdr:colOff>
      <xdr:row>6</xdr:row>
      <xdr:rowOff>125730</xdr:rowOff>
    </xdr:from>
    <xdr:to>
      <xdr:col>46</xdr:col>
      <xdr:colOff>419100</xdr:colOff>
      <xdr:row>21</xdr:row>
      <xdr:rowOff>125730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tang Rabasimane" refreshedDate="45329.61509525463" createdVersion="8" refreshedVersion="8" minRefreshableVersion="3" recordCount="527" xr:uid="{11A648D1-1553-4399-B553-3A51A825D008}">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44">
      <sharedItems containsSemiMixedTypes="0" containsString="0" containsNumber="1" containsInteger="1" minValue="5" maxValue="150"/>
    </cacheField>
    <cacheField name="SELLING PRICE" numFmtId="44">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44">
      <sharedItems containsSemiMixedTypes="0" containsString="0" containsNumber="1" containsInteger="1" minValue="5" maxValue="2250"/>
    </cacheField>
    <cacheField name="TOTAL SELLING VALUE" numFmtId="4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27243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264706-5E21-4116-8081-4D04DD568DD0}"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AP2:AQ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44" showAll="0"/>
    <pivotField numFmtId="44"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dataFields>
  <formats count="3">
    <format dxfId="29">
      <pivotArea collapsedLevelsAreSubtotals="1" fieldPosition="0">
        <references count="1">
          <reference field="3" count="1">
            <x v="0"/>
          </reference>
        </references>
      </pivotArea>
    </format>
    <format dxfId="28">
      <pivotArea collapsedLevelsAreSubtotals="1" fieldPosition="0">
        <references count="1">
          <reference field="3" count="1">
            <x v="1"/>
          </reference>
        </references>
      </pivotArea>
    </format>
    <format dxfId="27">
      <pivotArea collapsedLevelsAreSubtotals="1" fieldPosition="0">
        <references count="1">
          <reference field="3" count="1">
            <x v="2"/>
          </reference>
        </references>
      </pivotArea>
    </format>
  </formats>
  <chartFormats count="16">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3" count="1" selected="0">
            <x v="0"/>
          </reference>
        </references>
      </pivotArea>
    </chartFormat>
    <chartFormat chart="16" format="3">
      <pivotArea type="data" outline="0" fieldPosition="0">
        <references count="2">
          <reference field="4294967294" count="1" selected="0">
            <x v="0"/>
          </reference>
          <reference field="3" count="1" selected="0">
            <x v="1"/>
          </reference>
        </references>
      </pivotArea>
    </chartFormat>
    <chartFormat chart="16" format="4">
      <pivotArea type="data" outline="0" fieldPosition="0">
        <references count="2">
          <reference field="4294967294" count="1" selected="0">
            <x v="0"/>
          </reference>
          <reference field="3" count="1" selected="0">
            <x v="2"/>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3" count="1" selected="0">
            <x v="0"/>
          </reference>
        </references>
      </pivotArea>
    </chartFormat>
    <chartFormat chart="17" format="7">
      <pivotArea type="data" outline="0" fieldPosition="0">
        <references count="2">
          <reference field="4294967294" count="1" selected="0">
            <x v="0"/>
          </reference>
          <reference field="3" count="1" selected="0">
            <x v="1"/>
          </reference>
        </references>
      </pivotArea>
    </chartFormat>
    <chartFormat chart="17" format="8">
      <pivotArea type="data" outline="0" fieldPosition="0">
        <references count="2">
          <reference field="4294967294" count="1" selected="0">
            <x v="0"/>
          </reference>
          <reference field="3" count="1" selected="0">
            <x v="2"/>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3" count="1" selected="0">
            <x v="0"/>
          </reference>
        </references>
      </pivotArea>
    </chartFormat>
    <chartFormat chart="18" format="7">
      <pivotArea type="data" outline="0" fieldPosition="0">
        <references count="2">
          <reference field="4294967294" count="1" selected="0">
            <x v="0"/>
          </reference>
          <reference field="3" count="1" selected="0">
            <x v="1"/>
          </reference>
        </references>
      </pivotArea>
    </chartFormat>
    <chartFormat chart="18" format="8">
      <pivotArea type="data" outline="0" fieldPosition="0">
        <references count="2">
          <reference field="4294967294" count="1" selected="0">
            <x v="0"/>
          </reference>
          <reference field="3" count="1" selected="0">
            <x v="2"/>
          </reference>
        </references>
      </pivotArea>
    </chartFormat>
    <chartFormat chart="15" format="1">
      <pivotArea type="data" outline="0" fieldPosition="0">
        <references count="2">
          <reference field="4294967294" count="1" selected="0">
            <x v="0"/>
          </reference>
          <reference field="3" count="1" selected="0">
            <x v="0"/>
          </reference>
        </references>
      </pivotArea>
    </chartFormat>
    <chartFormat chart="15" format="2">
      <pivotArea type="data" outline="0" fieldPosition="0">
        <references count="2">
          <reference field="4294967294" count="1" selected="0">
            <x v="0"/>
          </reference>
          <reference field="3" count="1" selected="0">
            <x v="1"/>
          </reference>
        </references>
      </pivotArea>
    </chartFormat>
    <chartFormat chart="15"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935EB5-756C-4EFD-B45F-656242B6BD05}"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R2:U46"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44" outline="0" showAll="0"/>
    <pivotField compact="0" numFmtId="44" outline="0" showAll="0"/>
    <pivotField compact="0" numFmtId="44" outline="0" showAll="0"/>
    <pivotField dataField="1" compact="0" numFmtId="44"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h="1"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30">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7050C6-C784-4D62-9D3F-BEDCCEE33466}"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S2:AT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44" showAll="0"/>
    <pivotField numFmtId="44"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dataFields>
  <formats count="2">
    <format dxfId="32">
      <pivotArea collapsedLevelsAreSubtotals="1" fieldPosition="0">
        <references count="1">
          <reference field="4" count="1">
            <x v="0"/>
          </reference>
        </references>
      </pivotArea>
    </format>
    <format dxfId="31">
      <pivotArea collapsedLevelsAreSubtotals="1" fieldPosition="0">
        <references count="1">
          <reference field="4" count="1">
            <x v="1"/>
          </reference>
        </references>
      </pivotArea>
    </format>
  </formats>
  <chartFormats count="12">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4" count="1" selected="0">
            <x v="0"/>
          </reference>
        </references>
      </pivotArea>
    </chartFormat>
    <chartFormat chart="9" format="3">
      <pivotArea type="data" outline="0" fieldPosition="0">
        <references count="2">
          <reference field="4294967294" count="1" selected="0">
            <x v="0"/>
          </reference>
          <reference field="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4" count="1" selected="0">
            <x v="0"/>
          </reference>
        </references>
      </pivotArea>
    </chartFormat>
    <chartFormat chart="10" format="6">
      <pivotArea type="data" outline="0" fieldPosition="0">
        <references count="2">
          <reference field="4294967294" count="1" selected="0">
            <x v="0"/>
          </reference>
          <reference field="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4" count="1" selected="0">
            <x v="0"/>
          </reference>
        </references>
      </pivotArea>
    </chartFormat>
    <chartFormat chart="11" format="6">
      <pivotArea type="data" outline="0" fieldPosition="0">
        <references count="2">
          <reference field="4294967294" count="1" selected="0">
            <x v="0"/>
          </reference>
          <reference field="4" count="1" selected="0">
            <x v="1"/>
          </reference>
        </references>
      </pivotArea>
    </chartFormat>
    <chartFormat chart="8" format="1">
      <pivotArea type="data" outline="0" fieldPosition="0">
        <references count="2">
          <reference field="4294967294" count="1" selected="0">
            <x v="0"/>
          </reference>
          <reference field="4" count="1" selected="0">
            <x v="0"/>
          </reference>
        </references>
      </pivotArea>
    </chartFormat>
    <chartFormat chart="8"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FD5C30-0E6F-4AE1-9A93-194AD7F6EAC3}"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3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50ED41-8863-4B64-A838-3C8A1D865FE7}"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2:E3" firstHeaderRow="0" firstDataRow="1" firstDataCol="0"/>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44" outline="0" showAll="0"/>
    <pivotField compact="0" numFmtId="44" outline="0" showAll="0"/>
    <pivotField dataField="1" compact="0" numFmtId="44" outline="0" showAll="0"/>
    <pivotField dataField="1" compact="0" numFmtId="44"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h="1" x="0"/>
        <item x="1"/>
        <item t="default"/>
      </items>
    </pivotField>
  </pivotFields>
  <rowItems count="1">
    <i/>
  </rowItems>
  <colFields count="1">
    <field x="-2"/>
  </colFields>
  <colItems count="2">
    <i>
      <x/>
    </i>
    <i i="1">
      <x v="1"/>
    </i>
  </colItems>
  <dataFields count="2">
    <dataField name="Sum of TOTAL SELLING VALUE" fld="12" baseField="0" baseItem="0" numFmtId="166"/>
    <dataField name="Sum of TOTAL BUYING VALUE" fld="11" baseField="0" baseItem="0" numFmtId="166"/>
  </dataFields>
  <formats count="2">
    <format dxfId="35">
      <pivotArea outline="0" collapsedLevelsAreSubtotals="1" fieldPosition="0">
        <references count="1">
          <reference field="4294967294" count="1" selected="0">
            <x v="0"/>
          </reference>
        </references>
      </pivotArea>
    </format>
    <format dxfId="3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65D1C6-7187-41D7-B40B-4C23F37B3276}"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I2:AJ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44"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E9B0E0-A42B-44F0-B430-663EF89A6B2C}"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pivotField showAll="0"/>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FE4A43A-81C7-40B0-9B4A-BD41098B24D0}" sourceName="SALE TYPE">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A717930-D4D3-4FD6-B8DC-B008DD4C695D}" sourceName="PAYMENT MODE">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2D09442-C4F8-4CAF-940F-479A1C052030}" sourceName="MONTH">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84882AB-61B1-4B58-B21B-86B66214C006}" sourceName="YEAR">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48DF0F18-540A-4CD8-860E-414FF00F1C61}" cache="Slicer_SALE_TYPE" caption="SALE TYPE" columnCount="3" style="SLICER" rowHeight="234950"/>
  <slicer name="PAYMENT MODE 1" xr10:uid="{C4C38B3C-2318-41D6-9320-03AD2A0D65CC}" cache="Slicer_PAYMENT_MODE" caption="PAYMENT MODE" columnCount="2" style="SLICER" rowHeight="234950"/>
  <slicer name="MONTH 1" xr10:uid="{3E1E03CC-9120-4A19-B091-DEA34E2DA5D6}" cache="Slicer_MONTH" caption="MONTH" style="SLICER" rowHeight="234950"/>
  <slicer name="YEAR 1" xr10:uid="{ED4EFF65-DF68-4690-84D4-95A4813A760D}" cache="Slicer_YEAR" caption="YEAR"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1BA98B4-677C-46AA-8B3B-383BE3A9B62F}" cache="Slicer_SALE_TYPE" caption="SALE TYPE" rowHeight="234950"/>
  <slicer name="PAYMENT MODE" xr10:uid="{291666DE-3C1E-4E5B-B1CD-5DA0496236CE}" cache="Slicer_PAYMENT_MODE" caption="PAYMENT MODE" rowHeight="234950"/>
  <slicer name="MONTH" xr10:uid="{486B5905-C7EE-40EE-9AC4-B51E0C0C5135}" cache="Slicer_MONTH" caption="MONTH" rowHeight="234950"/>
  <slicer name="YEAR" xr10:uid="{8EB64B00-26F4-49D1-8C9D-0E7DFF7ACA73}"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1D18AB41-5EF8-4F8C-AB8A-271CAA5F848B}" name="PRODUCT" dataDxfId="18">
      <calculatedColumnFormula>VLOOKUP(InputData[[#This Row],[PRODUCT ID]],MasterData[],2,FALSE)</calculatedColumnFormula>
    </tableColumn>
    <tableColumn id="8" xr3:uid="{6528A27D-5474-4B68-9A39-6DFAFC99B363}" name="CATEGORY" dataDxfId="17">
      <calculatedColumnFormula>VLOOKUP(InputData[[#This Row],[PRODUCT ID]],MasterData[],3,FALSE)</calculatedColumnFormula>
    </tableColumn>
    <tableColumn id="9" xr3:uid="{DCFB7291-EE18-45E0-AE2B-484D736DA982}" name="UOM" dataDxfId="16">
      <calculatedColumnFormula>VLOOKUP(InputData[[#This Row],[PRODUCT ID]],MasterData[],4,FALSE)</calculatedColumnFormula>
    </tableColumn>
    <tableColumn id="10" xr3:uid="{BAEC6A7E-5BDF-426C-81BF-D000BE3FD914}" name="BUYING PRIZE" dataDxfId="15">
      <calculatedColumnFormula>VLOOKUP(InputData[[#This Row],[PRODUCT ID]],MasterData[],5,FALSE)</calculatedColumnFormula>
    </tableColumn>
    <tableColumn id="11" xr3:uid="{D6D711BD-4971-41F2-A8DA-2AD7B76AB1C2}" name="SELLING PRICE" dataDxfId="14">
      <calculatedColumnFormula>VLOOKUP(InputData[[#This Row],[PRODUCT ID]],MasterData[],6,FALSE)</calculatedColumnFormula>
    </tableColumn>
    <tableColumn id="12" xr3:uid="{84CEBFFD-F32F-4932-8B78-EAD5B327ADCC}" name="TOTAL BUYING VALUE" dataDxfId="13">
      <calculatedColumnFormula>InputData[[#This Row],[BUYING PRIZE]]*InputData[[#This Row],[QUANTITY]]</calculatedColumnFormula>
    </tableColumn>
    <tableColumn id="13" xr3:uid="{4CAC50E3-4DD4-45A4-BED8-6AAA0483EDC2}" name="TOTAL SELLING VALUE" dataDxfId="12">
      <calculatedColumnFormula>InputData[[#This Row],[SELLING PRICE]]*InputData[[#This Row],[QUANTITY]]*(1-InputData[[#This Row],[DISCOUNT %]])</calculatedColumnFormula>
    </tableColumn>
    <tableColumn id="14" xr3:uid="{FDC4F6D1-1689-4D51-97C0-8DCD402EBA0D}" name="DAY" dataDxfId="11">
      <calculatedColumnFormula>DAY(InputData[[#This Row],[DATE]])</calculatedColumnFormula>
    </tableColumn>
    <tableColumn id="15" xr3:uid="{E86AF63F-1A06-41DB-9774-9DE3A15C0434}" name="MONTH" dataDxfId="10">
      <calculatedColumnFormula>TEXT(InputData[[#This Row],[DATE]],"mmm")</calculatedColumnFormula>
    </tableColumn>
    <tableColumn id="16" xr3:uid="{A2010EC2-4422-45AB-869F-250B76FA1BF9}"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5.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8.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A5A3-7CE4-476F-B0DC-937A988F5816}">
  <dimension ref="AC1"/>
  <sheetViews>
    <sheetView showGridLines="0" tabSelected="1" topLeftCell="A4" zoomScale="70" zoomScaleNormal="70" workbookViewId="0">
      <selection activeCell="Y23" sqref="Y23"/>
    </sheetView>
  </sheetViews>
  <sheetFormatPr defaultRowHeight="13.8" x14ac:dyDescent="0.25"/>
  <sheetData>
    <row r="1" spans="29:29" x14ac:dyDescent="0.25">
      <c r="AC1">
        <v>100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4</xdr:col>
                    <xdr:colOff>586740</xdr:colOff>
                    <xdr:row>12</xdr:row>
                    <xdr:rowOff>144780</xdr:rowOff>
                  </from>
                  <to>
                    <xdr:col>5</xdr:col>
                    <xdr:colOff>205740</xdr:colOff>
                    <xdr:row>14</xdr:row>
                    <xdr:rowOff>53340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5</xdr:col>
                    <xdr:colOff>426720</xdr:colOff>
                    <xdr:row>12</xdr:row>
                    <xdr:rowOff>144780</xdr:rowOff>
                  </from>
                  <to>
                    <xdr:col>6</xdr:col>
                    <xdr:colOff>53340</xdr:colOff>
                    <xdr:row>14</xdr:row>
                    <xdr:rowOff>53340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6</xdr:col>
                    <xdr:colOff>274320</xdr:colOff>
                    <xdr:row>12</xdr:row>
                    <xdr:rowOff>144780</xdr:rowOff>
                  </from>
                  <to>
                    <xdr:col>6</xdr:col>
                    <xdr:colOff>533400</xdr:colOff>
                    <xdr:row>14</xdr:row>
                    <xdr:rowOff>53340</xdr:rowOff>
                  </to>
                </anchor>
              </controlPr>
            </control>
          </mc:Choice>
        </mc:AlternateContent>
        <mc:AlternateContent xmlns:mc="http://schemas.openxmlformats.org/markup-compatibility/2006">
          <mc:Choice Requires="x14">
            <control shapeId="1028" r:id="rId6" name="Scroll Bar 4">
              <controlPr defaultSize="0" autoPict="0">
                <anchor moveWithCells="1">
                  <from>
                    <xdr:col>8</xdr:col>
                    <xdr:colOff>198120</xdr:colOff>
                    <xdr:row>14</xdr:row>
                    <xdr:rowOff>144780</xdr:rowOff>
                  </from>
                  <to>
                    <xdr:col>8</xdr:col>
                    <xdr:colOff>327660</xdr:colOff>
                    <xdr:row>24</xdr:row>
                    <xdr:rowOff>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9100-A02A-44FA-90C2-5F29E712CF84}">
  <dimension ref="A1:AT46"/>
  <sheetViews>
    <sheetView topLeftCell="A13" zoomScaleNormal="100" workbookViewId="0">
      <selection activeCell="Q16" sqref="Q16"/>
    </sheetView>
  </sheetViews>
  <sheetFormatPr defaultRowHeight="13.8" x14ac:dyDescent="0.25"/>
  <cols>
    <col min="1" max="1" width="12.59765625" bestFit="1" customWidth="1"/>
    <col min="2" max="2" width="26" bestFit="1" customWidth="1"/>
    <col min="4" max="4" width="26" bestFit="1" customWidth="1"/>
    <col min="5" max="5" width="25.8984375" bestFit="1" customWidth="1"/>
    <col min="6" max="6" width="11.69921875" customWidth="1"/>
    <col min="7" max="7" width="12.59765625" bestFit="1" customWidth="1"/>
    <col min="8" max="8" width="26" bestFit="1" customWidth="1"/>
    <col min="9" max="9" width="25.8984375" bestFit="1" customWidth="1"/>
    <col min="10" max="10" width="17.796875" customWidth="1"/>
    <col min="11" max="14" width="10.3984375" customWidth="1"/>
    <col min="15" max="16" width="26.3984375" customWidth="1"/>
    <col min="18" max="18" width="12.5" customWidth="1"/>
    <col min="19" max="19" width="7.19921875" bestFit="1" customWidth="1"/>
    <col min="20" max="20" width="26" bestFit="1" customWidth="1"/>
    <col min="21" max="21" width="15.8984375" bestFit="1" customWidth="1"/>
    <col min="22" max="22" width="5.8984375" customWidth="1"/>
    <col min="23" max="23" width="10.09765625" customWidth="1"/>
    <col min="24" max="24" width="16.296875" customWidth="1"/>
    <col min="25" max="25" width="7.69921875" customWidth="1"/>
    <col min="26" max="26" width="9.5" style="11" customWidth="1"/>
    <col min="27" max="27" width="9.69921875" customWidth="1"/>
    <col min="28" max="29" width="16.296875" customWidth="1"/>
    <col min="30" max="30" width="16.296875" style="11" customWidth="1"/>
    <col min="31" max="33" width="16.296875" customWidth="1"/>
    <col min="35" max="35" width="12.59765625" bestFit="1" customWidth="1"/>
    <col min="36" max="36" width="26" bestFit="1" customWidth="1"/>
    <col min="37" max="37" width="7.8984375" customWidth="1"/>
    <col min="38" max="38" width="12.59765625" style="13" customWidth="1"/>
    <col min="39" max="40" width="18.296875" customWidth="1"/>
    <col min="41" max="41" width="16.3984375" customWidth="1"/>
    <col min="42" max="42" width="12.59765625" bestFit="1" customWidth="1"/>
    <col min="43" max="43" width="26" bestFit="1" customWidth="1"/>
    <col min="44" max="44" width="26.69921875" customWidth="1"/>
    <col min="45" max="45" width="12.59765625" bestFit="1" customWidth="1"/>
    <col min="46" max="46" width="26" bestFit="1" customWidth="1"/>
  </cols>
  <sheetData>
    <row r="1" spans="1:46" x14ac:dyDescent="0.25">
      <c r="L1" t="b">
        <v>1</v>
      </c>
      <c r="M1" t="b">
        <v>1</v>
      </c>
      <c r="N1" t="b">
        <v>1</v>
      </c>
      <c r="X1" t="str">
        <f ca="1">VLOOKUP(1,W:AA,2,0)</f>
        <v>Product30</v>
      </c>
      <c r="Y1" t="str">
        <f ca="1">VLOOKUP(1,W:AA,3,0)</f>
        <v>Ft</v>
      </c>
      <c r="Z1" s="11">
        <f ca="1">VLOOKUP(1,W:AA,4,0)</f>
        <v>13888.32</v>
      </c>
      <c r="AA1">
        <f ca="1">VLOOKUP(1,W:AA,5,0)</f>
        <v>69</v>
      </c>
      <c r="AC1">
        <v>15</v>
      </c>
      <c r="AD1" s="13">
        <f>COUNT(U:U)-9</f>
        <v>35</v>
      </c>
      <c r="AE1">
        <f>MIN(AC1:AD1)</f>
        <v>15</v>
      </c>
      <c r="AM1" t="str">
        <f ca="1">VLOOKUP(1,$AL:$AN,2,0)</f>
        <v>Category04</v>
      </c>
      <c r="AN1" s="11">
        <f ca="1">VLOOKUP(1,$AL:$AN,3,0)</f>
        <v>55745.409999999989</v>
      </c>
    </row>
    <row r="2" spans="1:46" x14ac:dyDescent="0.25">
      <c r="A2" s="8" t="s">
        <v>119</v>
      </c>
      <c r="B2" t="s">
        <v>120</v>
      </c>
      <c r="D2" t="s">
        <v>120</v>
      </c>
      <c r="E2" t="s">
        <v>121</v>
      </c>
      <c r="G2" s="8" t="s">
        <v>119</v>
      </c>
      <c r="H2" t="s">
        <v>120</v>
      </c>
      <c r="I2" t="s">
        <v>121</v>
      </c>
      <c r="K2" s="11" t="s">
        <v>138</v>
      </c>
      <c r="L2" s="11" t="s">
        <v>139</v>
      </c>
      <c r="M2" s="11" t="s">
        <v>140</v>
      </c>
      <c r="N2" s="11" t="s">
        <v>137</v>
      </c>
      <c r="R2" s="8" t="s">
        <v>1</v>
      </c>
      <c r="S2" s="8" t="s">
        <v>3</v>
      </c>
      <c r="T2" t="s">
        <v>120</v>
      </c>
      <c r="U2" t="s">
        <v>134</v>
      </c>
      <c r="AI2" s="8" t="s">
        <v>119</v>
      </c>
      <c r="AJ2" t="s">
        <v>120</v>
      </c>
      <c r="AP2" s="8" t="s">
        <v>119</v>
      </c>
      <c r="AQ2" t="s">
        <v>120</v>
      </c>
      <c r="AS2" s="8" t="s">
        <v>119</v>
      </c>
      <c r="AT2" t="s">
        <v>120</v>
      </c>
    </row>
    <row r="3" spans="1:46" x14ac:dyDescent="0.25">
      <c r="A3" s="9">
        <v>1</v>
      </c>
      <c r="B3" s="11">
        <v>4483.1099999999997</v>
      </c>
      <c r="D3" s="12">
        <v>214127.59999999998</v>
      </c>
      <c r="E3" s="12">
        <v>175535</v>
      </c>
      <c r="G3" s="9" t="s">
        <v>122</v>
      </c>
      <c r="H3" s="11">
        <v>23581.619999999995</v>
      </c>
      <c r="I3" s="11">
        <v>19027</v>
      </c>
      <c r="J3" s="11"/>
      <c r="K3" s="9" t="s">
        <v>122</v>
      </c>
      <c r="L3" s="11">
        <f>IF($L$1=TRUE,VLOOKUP(G3,G3:I14,2,FALSE),NA())</f>
        <v>23581.619999999995</v>
      </c>
      <c r="M3" s="11">
        <f>IF($M$1=TRUE,VLOOKUP(G3,G3:I14,2,FALSE)-VLOOKUP(G3,G3:I14,3,FALSE),NA())</f>
        <v>4554.6199999999953</v>
      </c>
      <c r="N3" s="10">
        <f>IF($N$1=TRUE,M3/VLOOKUP(G3,G3:I14,3,FALSE),"")</f>
        <v>0.23937667525095893</v>
      </c>
      <c r="O3" s="11"/>
      <c r="P3" s="11"/>
      <c r="R3" t="s">
        <v>7</v>
      </c>
      <c r="S3" t="s">
        <v>9</v>
      </c>
      <c r="T3" s="11">
        <v>3635.8</v>
      </c>
      <c r="U3" s="14">
        <v>35</v>
      </c>
      <c r="W3" cm="1">
        <f t="array" aca="1" ref="W3:W46" ca="1">RANK(_xlfn.ANCHORARRAY(Z3),_xlfn.ANCHORARRAY(Z3))</f>
        <v>19</v>
      </c>
      <c r="X3" t="str" cm="1">
        <f t="array" aca="1" ref="X3:X46" ca="1">OFFSET($R$2,1,0,COUNT($T:$T))</f>
        <v>Product01</v>
      </c>
      <c r="Y3" t="str" cm="1">
        <f t="array" aca="1" ref="Y3:Y46" ca="1">OFFSET($R$2,1,1,COUNT($T:$T))</f>
        <v>Kg</v>
      </c>
      <c r="Z3" s="11" cm="1">
        <f t="array" aca="1" ref="Z3:Z46" ca="1">OFFSET($R$2,1,2,COUNT($T:$T))</f>
        <v>3635.8</v>
      </c>
      <c r="AA3" cm="1">
        <f t="array" aca="1" ref="AA3:AA46" ca="1">OFFSET($R$2,1,3,COUNT($T:$T))</f>
        <v>35</v>
      </c>
      <c r="AC3" t="str" cm="1">
        <f t="array" aca="1" ref="AC3:AC12" ca="1">OFFSET($R$2,$AE$1,0,10)</f>
        <v>Product15</v>
      </c>
      <c r="AD3" s="11" cm="1">
        <f t="array" aca="1" ref="AD3:AD12" ca="1">OFFSET($R$2,$AE$1,2,10)</f>
        <v>1351.92</v>
      </c>
      <c r="AI3" s="9" t="s">
        <v>8</v>
      </c>
      <c r="AJ3" s="11">
        <v>41021.259999999995</v>
      </c>
      <c r="AK3" s="11"/>
      <c r="AL3" s="13" cm="1">
        <f t="array" aca="1" ref="AL3:AL7" ca="1">RANK(_xlfn.ANCHORARRAY(AN3),_xlfn.ANCHORARRAY(AN3))</f>
        <v>4</v>
      </c>
      <c r="AM3" s="11" t="str" cm="1">
        <f t="array" aca="1" ref="AM3:AM7" ca="1">OFFSET($AI$2,1,0,COUNT($AJ:$AJ))</f>
        <v>Category01</v>
      </c>
      <c r="AN3" s="11" cm="1">
        <f t="array" aca="1" ref="AN3:AN7" ca="1">OFFSET($AI$2,1,1,COUNT($AJ:$AJ))</f>
        <v>41021.259999999995</v>
      </c>
      <c r="AP3" s="9" t="s">
        <v>108</v>
      </c>
      <c r="AQ3" s="11">
        <v>113260.91000000002</v>
      </c>
      <c r="AS3" s="9" t="s">
        <v>107</v>
      </c>
      <c r="AT3" s="11">
        <v>110501.60000000005</v>
      </c>
    </row>
    <row r="4" spans="1:46" x14ac:dyDescent="0.25">
      <c r="A4" s="9">
        <v>2</v>
      </c>
      <c r="B4" s="11">
        <v>5506.32</v>
      </c>
      <c r="G4" s="9" t="s">
        <v>123</v>
      </c>
      <c r="H4" s="11">
        <v>18258.73</v>
      </c>
      <c r="I4" s="11">
        <v>14955</v>
      </c>
      <c r="J4" s="11"/>
      <c r="K4" s="9" t="s">
        <v>123</v>
      </c>
      <c r="L4" s="11">
        <f t="shared" ref="L4:L14" si="0">IF($L$1=TRUE,VLOOKUP(G4,G4:I15,2,FALSE),NA())</f>
        <v>18258.73</v>
      </c>
      <c r="M4" s="11">
        <f t="shared" ref="M4:M14" si="1">IF($M$1=TRUE,VLOOKUP(G4,G4:I15,2,FALSE)-VLOOKUP(G4,G4:I15,3,FALSE),NA())</f>
        <v>3303.7299999999996</v>
      </c>
      <c r="N4" s="10">
        <f t="shared" ref="N4:N14" si="2">IF($N$1=TRUE,M4/VLOOKUP(G4,G4:I15,3,FALSE),"")</f>
        <v>0.22091140086927447</v>
      </c>
      <c r="O4" s="11"/>
      <c r="P4" s="11"/>
      <c r="R4" t="s">
        <v>11</v>
      </c>
      <c r="S4" t="s">
        <v>9</v>
      </c>
      <c r="T4" s="11">
        <v>9996</v>
      </c>
      <c r="U4" s="14">
        <v>70</v>
      </c>
      <c r="W4">
        <f ca="1"/>
        <v>7</v>
      </c>
      <c r="X4" t="str">
        <f ca="1"/>
        <v>Product02</v>
      </c>
      <c r="Y4" t="str">
        <f ca="1"/>
        <v>Kg</v>
      </c>
      <c r="Z4" s="11">
        <f ca="1"/>
        <v>9996</v>
      </c>
      <c r="AA4">
        <f ca="1"/>
        <v>70</v>
      </c>
      <c r="AC4" t="str">
        <f ca="1"/>
        <v>Product16</v>
      </c>
      <c r="AD4" s="11">
        <f ca="1"/>
        <v>1381.12</v>
      </c>
      <c r="AI4" s="9" t="s">
        <v>28</v>
      </c>
      <c r="AJ4" s="11">
        <v>55185.15</v>
      </c>
      <c r="AK4" s="11"/>
      <c r="AL4" s="13">
        <f ca="1"/>
        <v>2</v>
      </c>
      <c r="AM4" s="11" t="str">
        <f ca="1"/>
        <v>Category02</v>
      </c>
      <c r="AN4" s="11">
        <f ca="1"/>
        <v>55185.15</v>
      </c>
      <c r="AP4" s="9" t="s">
        <v>106</v>
      </c>
      <c r="AQ4" s="11">
        <v>66218.149999999994</v>
      </c>
      <c r="AS4" s="9" t="s">
        <v>106</v>
      </c>
      <c r="AT4" s="11">
        <v>103625.99999999999</v>
      </c>
    </row>
    <row r="5" spans="1:46" x14ac:dyDescent="0.25">
      <c r="A5" s="9">
        <v>3</v>
      </c>
      <c r="B5" s="11">
        <v>6802.31</v>
      </c>
      <c r="D5" t="s">
        <v>136</v>
      </c>
      <c r="E5" s="12">
        <f>GETPIVOTDATA("Sum of TOTAL SELLING VALUE",$D$2)</f>
        <v>214127.59999999998</v>
      </c>
      <c r="G5" s="9" t="s">
        <v>124</v>
      </c>
      <c r="H5" s="11">
        <v>12196.86</v>
      </c>
      <c r="I5" s="11">
        <v>9752</v>
      </c>
      <c r="J5" s="11"/>
      <c r="K5" s="9" t="s">
        <v>124</v>
      </c>
      <c r="L5" s="11">
        <f t="shared" si="0"/>
        <v>12196.86</v>
      </c>
      <c r="M5" s="11">
        <f t="shared" si="1"/>
        <v>2444.8600000000006</v>
      </c>
      <c r="N5" s="10">
        <f t="shared" si="2"/>
        <v>0.25070344544708784</v>
      </c>
      <c r="O5" s="11"/>
      <c r="P5" s="11"/>
      <c r="R5" t="s">
        <v>13</v>
      </c>
      <c r="S5" t="s">
        <v>9</v>
      </c>
      <c r="T5" s="11">
        <v>2832.9</v>
      </c>
      <c r="U5" s="14">
        <v>35</v>
      </c>
      <c r="W5">
        <f ca="1"/>
        <v>27</v>
      </c>
      <c r="X5" t="str">
        <f ca="1"/>
        <v>Product03</v>
      </c>
      <c r="Y5" t="str">
        <f ca="1"/>
        <v>Kg</v>
      </c>
      <c r="Z5" s="11">
        <f ca="1"/>
        <v>2832.9</v>
      </c>
      <c r="AA5">
        <f ca="1"/>
        <v>35</v>
      </c>
      <c r="AC5" t="str">
        <f ca="1"/>
        <v>Product17</v>
      </c>
      <c r="AD5" s="11">
        <f ca="1"/>
        <v>9406.8000000000011</v>
      </c>
      <c r="AI5" s="9" t="s">
        <v>49</v>
      </c>
      <c r="AJ5" s="11">
        <v>14339.470000000001</v>
      </c>
      <c r="AK5" s="11"/>
      <c r="AL5" s="13">
        <f ca="1"/>
        <v>5</v>
      </c>
      <c r="AM5" s="11" t="str">
        <f ca="1"/>
        <v>Category03</v>
      </c>
      <c r="AN5" s="11">
        <f ca="1"/>
        <v>14339.470000000001</v>
      </c>
      <c r="AP5" s="9" t="s">
        <v>105</v>
      </c>
      <c r="AQ5" s="11">
        <v>34648.539999999994</v>
      </c>
      <c r="AR5" s="11"/>
    </row>
    <row r="6" spans="1:46" x14ac:dyDescent="0.25">
      <c r="A6" s="9">
        <v>4</v>
      </c>
      <c r="B6" s="11">
        <v>5506.41</v>
      </c>
      <c r="D6" t="s">
        <v>135</v>
      </c>
      <c r="E6" s="12">
        <f>GETPIVOTDATA("Sum of TOTAL SELLING VALUE",$D$3)-GETPIVOTDATA("Sum of TOTAL BUYING VALUE",$D$2)</f>
        <v>38592.599999999977</v>
      </c>
      <c r="G6" s="9" t="s">
        <v>125</v>
      </c>
      <c r="H6" s="11">
        <v>11326.68</v>
      </c>
      <c r="I6" s="11">
        <v>9099</v>
      </c>
      <c r="J6" s="11"/>
      <c r="K6" s="9" t="s">
        <v>125</v>
      </c>
      <c r="L6" s="11">
        <f t="shared" si="0"/>
        <v>11326.68</v>
      </c>
      <c r="M6" s="11">
        <f t="shared" si="1"/>
        <v>2227.6800000000003</v>
      </c>
      <c r="N6" s="10">
        <f t="shared" si="2"/>
        <v>0.24482690405539073</v>
      </c>
      <c r="O6" s="11"/>
      <c r="P6" s="11"/>
      <c r="R6" t="s">
        <v>15</v>
      </c>
      <c r="S6" t="s">
        <v>109</v>
      </c>
      <c r="T6" s="11">
        <v>2539.6800000000003</v>
      </c>
      <c r="U6" s="14">
        <v>52</v>
      </c>
      <c r="W6">
        <f ca="1"/>
        <v>30</v>
      </c>
      <c r="X6" t="str">
        <f ca="1"/>
        <v>Product04</v>
      </c>
      <c r="Y6" t="str">
        <f ca="1"/>
        <v>Lt</v>
      </c>
      <c r="Z6" s="11">
        <f ca="1"/>
        <v>2539.6800000000003</v>
      </c>
      <c r="AA6">
        <f ca="1"/>
        <v>52</v>
      </c>
      <c r="AC6" t="str">
        <f ca="1"/>
        <v>Product18</v>
      </c>
      <c r="AD6" s="11">
        <f ca="1"/>
        <v>1968.4000000000003</v>
      </c>
      <c r="AI6" s="9" t="s">
        <v>62</v>
      </c>
      <c r="AJ6" s="11">
        <v>55745.409999999989</v>
      </c>
      <c r="AK6" s="11"/>
      <c r="AL6" s="13">
        <f ca="1"/>
        <v>1</v>
      </c>
      <c r="AM6" s="11" t="str">
        <f ca="1"/>
        <v>Category04</v>
      </c>
      <c r="AN6" s="11">
        <f ca="1"/>
        <v>55745.409999999989</v>
      </c>
    </row>
    <row r="7" spans="1:46" x14ac:dyDescent="0.25">
      <c r="A7" s="9">
        <v>5</v>
      </c>
      <c r="B7" s="11">
        <v>3629.33</v>
      </c>
      <c r="D7" t="s">
        <v>137</v>
      </c>
      <c r="E7" s="10">
        <f>E6/GETPIVOTDATA("Sum of TOTAL BUYING VALUE",$D$2)</f>
        <v>0.21985700857378856</v>
      </c>
      <c r="G7" s="9" t="s">
        <v>126</v>
      </c>
      <c r="H7" s="11">
        <v>22952.99</v>
      </c>
      <c r="I7" s="11">
        <v>19719</v>
      </c>
      <c r="J7" s="11"/>
      <c r="K7" s="9" t="s">
        <v>126</v>
      </c>
      <c r="L7" s="11">
        <f t="shared" si="0"/>
        <v>22952.99</v>
      </c>
      <c r="M7" s="11">
        <f t="shared" si="1"/>
        <v>3233.9900000000016</v>
      </c>
      <c r="N7" s="10">
        <f t="shared" si="2"/>
        <v>0.16400375272579754</v>
      </c>
      <c r="O7" s="11"/>
      <c r="P7" s="11"/>
      <c r="R7" t="s">
        <v>17</v>
      </c>
      <c r="S7" t="s">
        <v>110</v>
      </c>
      <c r="T7" s="11">
        <v>10737.089999999998</v>
      </c>
      <c r="U7" s="14">
        <v>69</v>
      </c>
      <c r="W7">
        <f ca="1"/>
        <v>5</v>
      </c>
      <c r="X7" t="str">
        <f ca="1"/>
        <v>Product05</v>
      </c>
      <c r="Y7" t="str">
        <f ca="1"/>
        <v>Ft</v>
      </c>
      <c r="Z7" s="11">
        <f ca="1"/>
        <v>10737.089999999998</v>
      </c>
      <c r="AA7">
        <f ca="1"/>
        <v>69</v>
      </c>
      <c r="AC7" t="str">
        <f ca="1"/>
        <v>Product19</v>
      </c>
      <c r="AD7" s="11">
        <f ca="1"/>
        <v>11550</v>
      </c>
      <c r="AI7" s="9" t="s">
        <v>85</v>
      </c>
      <c r="AJ7" s="11">
        <v>47836.310000000005</v>
      </c>
      <c r="AK7" s="11"/>
      <c r="AL7" s="13">
        <f ca="1"/>
        <v>3</v>
      </c>
      <c r="AM7" s="11" t="str">
        <f ca="1"/>
        <v>Category05</v>
      </c>
      <c r="AN7" s="11">
        <f ca="1"/>
        <v>47836.310000000005</v>
      </c>
    </row>
    <row r="8" spans="1:46" x14ac:dyDescent="0.25">
      <c r="A8" s="9">
        <v>6</v>
      </c>
      <c r="B8" s="11">
        <v>7354.920000000001</v>
      </c>
      <c r="G8" s="9" t="s">
        <v>127</v>
      </c>
      <c r="H8" s="11">
        <v>14091.539999999997</v>
      </c>
      <c r="I8" s="11">
        <v>11462</v>
      </c>
      <c r="J8" s="11"/>
      <c r="K8" s="9" t="s">
        <v>127</v>
      </c>
      <c r="L8" s="11">
        <f t="shared" si="0"/>
        <v>14091.539999999997</v>
      </c>
      <c r="M8" s="11">
        <f t="shared" si="1"/>
        <v>2629.5399999999972</v>
      </c>
      <c r="N8" s="10">
        <f t="shared" si="2"/>
        <v>0.22941371488396417</v>
      </c>
      <c r="O8" s="11"/>
      <c r="P8" s="11"/>
      <c r="R8" t="s">
        <v>19</v>
      </c>
      <c r="S8" t="s">
        <v>9</v>
      </c>
      <c r="T8" s="11">
        <v>2565</v>
      </c>
      <c r="U8" s="14">
        <v>30</v>
      </c>
      <c r="W8">
        <f ca="1"/>
        <v>28</v>
      </c>
      <c r="X8" t="str">
        <f ca="1"/>
        <v>Product06</v>
      </c>
      <c r="Y8" t="str">
        <f ca="1"/>
        <v>Kg</v>
      </c>
      <c r="Z8" s="11">
        <f ca="1"/>
        <v>2565</v>
      </c>
      <c r="AA8">
        <f ca="1"/>
        <v>30</v>
      </c>
      <c r="AC8" t="str">
        <f ca="1"/>
        <v>Product20</v>
      </c>
      <c r="AD8" s="11">
        <f ca="1"/>
        <v>3507.5</v>
      </c>
    </row>
    <row r="9" spans="1:46" x14ac:dyDescent="0.25">
      <c r="A9" s="9">
        <v>7</v>
      </c>
      <c r="B9" s="11">
        <v>3446.1200000000003</v>
      </c>
      <c r="G9" s="9" t="s">
        <v>128</v>
      </c>
      <c r="H9" s="11">
        <v>16197.17</v>
      </c>
      <c r="I9" s="11">
        <v>13478</v>
      </c>
      <c r="J9" s="11"/>
      <c r="K9" s="9" t="s">
        <v>128</v>
      </c>
      <c r="L9" s="11">
        <f t="shared" si="0"/>
        <v>16197.17</v>
      </c>
      <c r="M9" s="11">
        <f t="shared" si="1"/>
        <v>2719.17</v>
      </c>
      <c r="N9" s="10">
        <f t="shared" si="2"/>
        <v>0.2017487757827571</v>
      </c>
      <c r="O9" s="11"/>
      <c r="P9" s="11"/>
      <c r="R9" t="s">
        <v>21</v>
      </c>
      <c r="S9" t="s">
        <v>109</v>
      </c>
      <c r="T9" s="11">
        <v>1193.25</v>
      </c>
      <c r="U9" s="14">
        <v>25</v>
      </c>
      <c r="W9">
        <f ca="1"/>
        <v>41</v>
      </c>
      <c r="X9" t="str">
        <f ca="1"/>
        <v>Product07</v>
      </c>
      <c r="Y9" t="str">
        <f ca="1"/>
        <v>Lt</v>
      </c>
      <c r="Z9" s="11">
        <f ca="1"/>
        <v>1193.25</v>
      </c>
      <c r="AA9">
        <f ca="1"/>
        <v>25</v>
      </c>
      <c r="AC9" t="str">
        <f ca="1"/>
        <v>Product21</v>
      </c>
      <c r="AD9" s="11">
        <f ca="1"/>
        <v>3088.2599999999998</v>
      </c>
    </row>
    <row r="10" spans="1:46" x14ac:dyDescent="0.25">
      <c r="A10" s="9">
        <v>8</v>
      </c>
      <c r="B10" s="11">
        <v>9830.4000000000015</v>
      </c>
      <c r="G10" s="9" t="s">
        <v>129</v>
      </c>
      <c r="H10" s="11">
        <v>21195.049999999992</v>
      </c>
      <c r="I10" s="11">
        <v>17199</v>
      </c>
      <c r="J10" s="11"/>
      <c r="K10" s="9" t="s">
        <v>129</v>
      </c>
      <c r="L10" s="11">
        <f t="shared" si="0"/>
        <v>21195.049999999992</v>
      </c>
      <c r="M10" s="11">
        <f t="shared" si="1"/>
        <v>3996.049999999992</v>
      </c>
      <c r="N10" s="10">
        <f t="shared" si="2"/>
        <v>0.23234199662771043</v>
      </c>
      <c r="O10" s="11"/>
      <c r="P10" s="11"/>
      <c r="R10" t="s">
        <v>23</v>
      </c>
      <c r="S10" t="s">
        <v>9</v>
      </c>
      <c r="T10" s="11">
        <v>7285.7400000000007</v>
      </c>
      <c r="U10" s="14">
        <v>77</v>
      </c>
      <c r="W10">
        <f ca="1"/>
        <v>14</v>
      </c>
      <c r="X10" t="str">
        <f ca="1"/>
        <v>Product08</v>
      </c>
      <c r="Y10" t="str">
        <f ca="1"/>
        <v>Kg</v>
      </c>
      <c r="Z10" s="11">
        <f ca="1"/>
        <v>7285.7400000000007</v>
      </c>
      <c r="AA10">
        <f ca="1"/>
        <v>77</v>
      </c>
      <c r="AC10" t="str">
        <f ca="1"/>
        <v>Product22</v>
      </c>
      <c r="AD10" s="11">
        <f ca="1"/>
        <v>2548.2599999999998</v>
      </c>
    </row>
    <row r="11" spans="1:46" x14ac:dyDescent="0.25">
      <c r="A11" s="9">
        <v>9</v>
      </c>
      <c r="B11" s="11">
        <v>11256.3</v>
      </c>
      <c r="G11" s="9" t="s">
        <v>130</v>
      </c>
      <c r="H11" s="11">
        <v>16388.990000000002</v>
      </c>
      <c r="I11" s="11">
        <v>13448</v>
      </c>
      <c r="J11" s="11"/>
      <c r="K11" s="9" t="s">
        <v>130</v>
      </c>
      <c r="L11" s="11">
        <f t="shared" si="0"/>
        <v>16388.990000000002</v>
      </c>
      <c r="M11" s="11">
        <f t="shared" si="1"/>
        <v>2940.9900000000016</v>
      </c>
      <c r="N11" s="10">
        <f t="shared" si="2"/>
        <v>0.21869348602022617</v>
      </c>
      <c r="O11" s="11"/>
      <c r="P11" s="11"/>
      <c r="R11" t="s">
        <v>25</v>
      </c>
      <c r="S11" t="s">
        <v>111</v>
      </c>
      <c r="T11" s="11">
        <v>235.79999999999998</v>
      </c>
      <c r="U11" s="14">
        <v>30</v>
      </c>
      <c r="W11">
        <f ca="1"/>
        <v>42</v>
      </c>
      <c r="X11" t="str">
        <f ca="1"/>
        <v>Product09</v>
      </c>
      <c r="Y11" t="str">
        <f ca="1"/>
        <v>No.</v>
      </c>
      <c r="Z11" s="11">
        <f ca="1"/>
        <v>235.79999999999998</v>
      </c>
      <c r="AA11">
        <f ca="1"/>
        <v>30</v>
      </c>
      <c r="AC11" t="str">
        <f ca="1"/>
        <v>Product23</v>
      </c>
      <c r="AD11" s="11">
        <f ca="1"/>
        <v>2839.74</v>
      </c>
    </row>
    <row r="12" spans="1:46" x14ac:dyDescent="0.25">
      <c r="A12" s="9">
        <v>10</v>
      </c>
      <c r="B12" s="11">
        <v>7683.61</v>
      </c>
      <c r="G12" s="9" t="s">
        <v>131</v>
      </c>
      <c r="H12" s="11">
        <v>13046.79</v>
      </c>
      <c r="I12" s="11">
        <v>11027</v>
      </c>
      <c r="J12" s="11"/>
      <c r="K12" s="9" t="s">
        <v>131</v>
      </c>
      <c r="L12" s="11">
        <f t="shared" si="0"/>
        <v>13046.79</v>
      </c>
      <c r="M12" s="11">
        <f t="shared" si="1"/>
        <v>2019.7900000000009</v>
      </c>
      <c r="N12" s="10">
        <f t="shared" si="2"/>
        <v>0.18316767933254746</v>
      </c>
      <c r="O12" s="11"/>
      <c r="P12" s="11"/>
      <c r="R12" t="s">
        <v>27</v>
      </c>
      <c r="S12" t="s">
        <v>110</v>
      </c>
      <c r="T12" s="11">
        <v>9199.68</v>
      </c>
      <c r="U12" s="14">
        <v>56</v>
      </c>
      <c r="W12">
        <f ca="1"/>
        <v>10</v>
      </c>
      <c r="X12" t="str">
        <f ca="1"/>
        <v>Product10</v>
      </c>
      <c r="Y12" t="str">
        <f ca="1"/>
        <v>Ft</v>
      </c>
      <c r="Z12" s="11">
        <f ca="1"/>
        <v>9199.68</v>
      </c>
      <c r="AA12">
        <f ca="1"/>
        <v>56</v>
      </c>
      <c r="AC12" t="str">
        <f ca="1"/>
        <v>Product24</v>
      </c>
      <c r="AD12" s="11">
        <f ca="1"/>
        <v>2197.44</v>
      </c>
    </row>
    <row r="13" spans="1:46" x14ac:dyDescent="0.25">
      <c r="A13" s="9">
        <v>11</v>
      </c>
      <c r="B13" s="11">
        <v>5561.07</v>
      </c>
      <c r="G13" s="9" t="s">
        <v>132</v>
      </c>
      <c r="H13" s="11">
        <v>26421.67</v>
      </c>
      <c r="I13" s="11">
        <v>20984</v>
      </c>
      <c r="J13" s="11"/>
      <c r="K13" s="9" t="s">
        <v>132</v>
      </c>
      <c r="L13" s="11">
        <f t="shared" si="0"/>
        <v>26421.67</v>
      </c>
      <c r="M13" s="11">
        <f t="shared" si="1"/>
        <v>5437.6699999999983</v>
      </c>
      <c r="N13" s="10">
        <f t="shared" si="2"/>
        <v>0.25913410217308419</v>
      </c>
      <c r="O13" s="11"/>
      <c r="P13" s="11"/>
      <c r="R13" t="s">
        <v>30</v>
      </c>
      <c r="S13" t="s">
        <v>109</v>
      </c>
      <c r="T13" s="11">
        <v>2855.6</v>
      </c>
      <c r="U13" s="14">
        <v>59</v>
      </c>
      <c r="W13">
        <f ca="1"/>
        <v>25</v>
      </c>
      <c r="X13" t="str">
        <f ca="1"/>
        <v>Product11</v>
      </c>
      <c r="Y13" t="str">
        <f ca="1"/>
        <v>Lt</v>
      </c>
      <c r="Z13" s="11">
        <f ca="1"/>
        <v>2855.6</v>
      </c>
      <c r="AA13">
        <f ca="1"/>
        <v>59</v>
      </c>
    </row>
    <row r="14" spans="1:46" x14ac:dyDescent="0.25">
      <c r="A14" s="9">
        <v>12</v>
      </c>
      <c r="B14" s="11">
        <v>6526.48</v>
      </c>
      <c r="G14" s="9" t="s">
        <v>133</v>
      </c>
      <c r="H14" s="11">
        <v>18469.509999999998</v>
      </c>
      <c r="I14" s="11">
        <v>15385</v>
      </c>
      <c r="J14" s="11"/>
      <c r="K14" s="9" t="s">
        <v>133</v>
      </c>
      <c r="L14" s="11">
        <f t="shared" si="0"/>
        <v>18469.509999999998</v>
      </c>
      <c r="M14" s="11">
        <f t="shared" si="1"/>
        <v>3084.5099999999984</v>
      </c>
      <c r="N14" s="10">
        <f t="shared" si="2"/>
        <v>0.20048813779655497</v>
      </c>
      <c r="O14" s="11"/>
      <c r="P14" s="11"/>
      <c r="R14" t="s">
        <v>32</v>
      </c>
      <c r="S14" t="s">
        <v>9</v>
      </c>
      <c r="T14" s="11">
        <v>7816.1100000000015</v>
      </c>
      <c r="U14" s="14">
        <v>83</v>
      </c>
      <c r="W14">
        <f ca="1"/>
        <v>11</v>
      </c>
      <c r="X14" t="str">
        <f ca="1"/>
        <v>Product12</v>
      </c>
      <c r="Y14" t="str">
        <f ca="1"/>
        <v>Kg</v>
      </c>
      <c r="Z14" s="11">
        <f ca="1"/>
        <v>7816.1100000000015</v>
      </c>
      <c r="AA14">
        <f ca="1"/>
        <v>83</v>
      </c>
    </row>
    <row r="15" spans="1:46" x14ac:dyDescent="0.25">
      <c r="A15" s="9">
        <v>13</v>
      </c>
      <c r="B15" s="11">
        <v>4883.28</v>
      </c>
      <c r="R15" t="s">
        <v>34</v>
      </c>
      <c r="S15" t="s">
        <v>9</v>
      </c>
      <c r="T15" s="11">
        <v>2319.52</v>
      </c>
      <c r="U15" s="14">
        <v>19</v>
      </c>
      <c r="W15">
        <f ca="1"/>
        <v>31</v>
      </c>
      <c r="X15" t="str">
        <f ca="1"/>
        <v>Product13</v>
      </c>
      <c r="Y15" t="str">
        <f ca="1"/>
        <v>Kg</v>
      </c>
      <c r="Z15" s="11">
        <f ca="1"/>
        <v>2319.52</v>
      </c>
      <c r="AA15">
        <f ca="1"/>
        <v>19</v>
      </c>
    </row>
    <row r="16" spans="1:46" x14ac:dyDescent="0.25">
      <c r="A16" s="9">
        <v>14</v>
      </c>
      <c r="B16" s="11">
        <v>8729.84</v>
      </c>
      <c r="R16" t="s">
        <v>36</v>
      </c>
      <c r="S16" t="s">
        <v>9</v>
      </c>
      <c r="T16" s="11">
        <v>7336</v>
      </c>
      <c r="U16" s="14">
        <v>50</v>
      </c>
      <c r="W16">
        <f ca="1"/>
        <v>13</v>
      </c>
      <c r="X16" t="str">
        <f ca="1"/>
        <v>Product14</v>
      </c>
      <c r="Y16" t="str">
        <f ca="1"/>
        <v>Kg</v>
      </c>
      <c r="Z16" s="11">
        <f ca="1"/>
        <v>7336</v>
      </c>
      <c r="AA16">
        <f ca="1"/>
        <v>50</v>
      </c>
    </row>
    <row r="17" spans="1:27" x14ac:dyDescent="0.25">
      <c r="A17" s="9">
        <v>15</v>
      </c>
      <c r="B17" s="11">
        <v>7782.83</v>
      </c>
      <c r="R17" t="s">
        <v>38</v>
      </c>
      <c r="S17" t="s">
        <v>111</v>
      </c>
      <c r="T17" s="11">
        <v>1351.92</v>
      </c>
      <c r="U17" s="14">
        <v>86</v>
      </c>
      <c r="W17">
        <f ca="1"/>
        <v>39</v>
      </c>
      <c r="X17" t="str">
        <f ca="1"/>
        <v>Product15</v>
      </c>
      <c r="Y17" t="str">
        <f ca="1"/>
        <v>No.</v>
      </c>
      <c r="Z17" s="11">
        <f ca="1"/>
        <v>1351.92</v>
      </c>
      <c r="AA17">
        <f ca="1"/>
        <v>86</v>
      </c>
    </row>
    <row r="18" spans="1:27" x14ac:dyDescent="0.25">
      <c r="A18" s="9">
        <v>16</v>
      </c>
      <c r="B18" s="11">
        <v>7560.91</v>
      </c>
      <c r="R18" t="s">
        <v>40</v>
      </c>
      <c r="S18" t="s">
        <v>111</v>
      </c>
      <c r="T18" s="11">
        <v>1381.12</v>
      </c>
      <c r="U18" s="14">
        <v>83</v>
      </c>
      <c r="W18">
        <f ca="1"/>
        <v>38</v>
      </c>
      <c r="X18" t="str">
        <f ca="1"/>
        <v>Product16</v>
      </c>
      <c r="Y18" t="str">
        <f ca="1"/>
        <v>No.</v>
      </c>
      <c r="Z18" s="11">
        <f ca="1"/>
        <v>1381.12</v>
      </c>
      <c r="AA18">
        <f ca="1"/>
        <v>83</v>
      </c>
    </row>
    <row r="19" spans="1:27" x14ac:dyDescent="0.25">
      <c r="A19" s="9">
        <v>17</v>
      </c>
      <c r="B19" s="11">
        <v>2308.8000000000002</v>
      </c>
      <c r="R19" t="s">
        <v>42</v>
      </c>
      <c r="S19" t="s">
        <v>110</v>
      </c>
      <c r="T19" s="11">
        <v>9406.8000000000011</v>
      </c>
      <c r="U19" s="14">
        <v>60</v>
      </c>
      <c r="W19">
        <f ca="1"/>
        <v>9</v>
      </c>
      <c r="X19" t="str">
        <f ca="1"/>
        <v>Product17</v>
      </c>
      <c r="Y19" t="str">
        <f ca="1"/>
        <v>Ft</v>
      </c>
      <c r="Z19" s="11">
        <f ca="1"/>
        <v>9406.8000000000011</v>
      </c>
      <c r="AA19">
        <f ca="1"/>
        <v>60</v>
      </c>
    </row>
    <row r="20" spans="1:27" x14ac:dyDescent="0.25">
      <c r="A20" s="9">
        <v>18</v>
      </c>
      <c r="B20" s="11">
        <v>7811.9800000000005</v>
      </c>
      <c r="R20" t="s">
        <v>44</v>
      </c>
      <c r="S20" t="s">
        <v>111</v>
      </c>
      <c r="T20" s="11">
        <v>1968.4000000000003</v>
      </c>
      <c r="U20" s="14">
        <v>40</v>
      </c>
      <c r="W20">
        <f ca="1"/>
        <v>36</v>
      </c>
      <c r="X20" t="str">
        <f ca="1"/>
        <v>Product18</v>
      </c>
      <c r="Y20" t="str">
        <f ca="1"/>
        <v>No.</v>
      </c>
      <c r="Z20" s="11">
        <f ca="1"/>
        <v>1968.4000000000003</v>
      </c>
      <c r="AA20">
        <f ca="1"/>
        <v>40</v>
      </c>
    </row>
    <row r="21" spans="1:27" x14ac:dyDescent="0.25">
      <c r="A21" s="9">
        <v>19</v>
      </c>
      <c r="B21" s="11">
        <v>6481.49</v>
      </c>
      <c r="R21" t="s">
        <v>46</v>
      </c>
      <c r="S21" t="s">
        <v>110</v>
      </c>
      <c r="T21" s="11">
        <v>11550</v>
      </c>
      <c r="U21" s="14">
        <v>55</v>
      </c>
      <c r="W21">
        <f ca="1"/>
        <v>4</v>
      </c>
      <c r="X21" t="str">
        <f ca="1"/>
        <v>Product19</v>
      </c>
      <c r="Y21" t="str">
        <f ca="1"/>
        <v>Ft</v>
      </c>
      <c r="Z21" s="11">
        <f ca="1"/>
        <v>11550</v>
      </c>
      <c r="AA21">
        <f ca="1"/>
        <v>55</v>
      </c>
    </row>
    <row r="22" spans="1:27" x14ac:dyDescent="0.25">
      <c r="A22" s="9">
        <v>20</v>
      </c>
      <c r="B22" s="11">
        <v>10295.219999999999</v>
      </c>
      <c r="R22" t="s">
        <v>48</v>
      </c>
      <c r="S22" t="s">
        <v>109</v>
      </c>
      <c r="T22" s="11">
        <v>3507.5</v>
      </c>
      <c r="U22" s="14">
        <v>46</v>
      </c>
      <c r="W22">
        <f ca="1"/>
        <v>20</v>
      </c>
      <c r="X22" t="str">
        <f ca="1"/>
        <v>Product20</v>
      </c>
      <c r="Y22" t="str">
        <f ca="1"/>
        <v>Lt</v>
      </c>
      <c r="Z22" s="11">
        <f ca="1"/>
        <v>3507.5</v>
      </c>
      <c r="AA22">
        <f ca="1"/>
        <v>46</v>
      </c>
    </row>
    <row r="23" spans="1:27" x14ac:dyDescent="0.25">
      <c r="A23" s="9">
        <v>21</v>
      </c>
      <c r="B23" s="11">
        <v>5134.0199999999995</v>
      </c>
      <c r="R23" t="s">
        <v>51</v>
      </c>
      <c r="S23" t="s">
        <v>110</v>
      </c>
      <c r="T23" s="11">
        <v>3088.2599999999998</v>
      </c>
      <c r="U23" s="14">
        <v>19</v>
      </c>
      <c r="W23">
        <f ca="1"/>
        <v>24</v>
      </c>
      <c r="X23" t="str">
        <f ca="1"/>
        <v>Product21</v>
      </c>
      <c r="Y23" t="str">
        <f ca="1"/>
        <v>Ft</v>
      </c>
      <c r="Z23" s="11">
        <f ca="1"/>
        <v>3088.2599999999998</v>
      </c>
      <c r="AA23">
        <f ca="1"/>
        <v>19</v>
      </c>
    </row>
    <row r="24" spans="1:27" x14ac:dyDescent="0.25">
      <c r="A24" s="9">
        <v>22</v>
      </c>
      <c r="B24" s="11">
        <v>3726.2</v>
      </c>
      <c r="R24" t="s">
        <v>53</v>
      </c>
      <c r="S24" t="s">
        <v>110</v>
      </c>
      <c r="T24" s="11">
        <v>2548.2599999999998</v>
      </c>
      <c r="U24" s="14">
        <v>18</v>
      </c>
      <c r="W24">
        <f ca="1"/>
        <v>29</v>
      </c>
      <c r="X24" t="str">
        <f ca="1"/>
        <v>Product22</v>
      </c>
      <c r="Y24" t="str">
        <f ca="1"/>
        <v>Ft</v>
      </c>
      <c r="Z24" s="11">
        <f ca="1"/>
        <v>2548.2599999999998</v>
      </c>
      <c r="AA24">
        <f ca="1"/>
        <v>18</v>
      </c>
    </row>
    <row r="25" spans="1:27" x14ac:dyDescent="0.25">
      <c r="A25" s="9">
        <v>23</v>
      </c>
      <c r="B25" s="11">
        <v>12669.64</v>
      </c>
      <c r="R25" t="s">
        <v>55</v>
      </c>
      <c r="S25" t="s">
        <v>110</v>
      </c>
      <c r="T25" s="11">
        <v>2839.74</v>
      </c>
      <c r="U25" s="14">
        <v>19</v>
      </c>
      <c r="W25">
        <f ca="1"/>
        <v>26</v>
      </c>
      <c r="X25" t="str">
        <f ca="1"/>
        <v>Product23</v>
      </c>
      <c r="Y25" t="str">
        <f ca="1"/>
        <v>Ft</v>
      </c>
      <c r="Z25" s="11">
        <f ca="1"/>
        <v>2839.74</v>
      </c>
      <c r="AA25">
        <f ca="1"/>
        <v>19</v>
      </c>
    </row>
    <row r="26" spans="1:27" x14ac:dyDescent="0.25">
      <c r="A26" s="9">
        <v>24</v>
      </c>
      <c r="B26" s="11">
        <v>8213.5999999999985</v>
      </c>
      <c r="R26" t="s">
        <v>57</v>
      </c>
      <c r="S26" t="s">
        <v>110</v>
      </c>
      <c r="T26" s="11">
        <v>2197.44</v>
      </c>
      <c r="U26" s="14">
        <v>14</v>
      </c>
      <c r="W26">
        <f ca="1"/>
        <v>33</v>
      </c>
      <c r="X26" t="str">
        <f ca="1"/>
        <v>Product24</v>
      </c>
      <c r="Y26" t="str">
        <f ca="1"/>
        <v>Ft</v>
      </c>
      <c r="Z26" s="11">
        <f ca="1"/>
        <v>2197.44</v>
      </c>
      <c r="AA26">
        <f ca="1"/>
        <v>14</v>
      </c>
    </row>
    <row r="27" spans="1:27" x14ac:dyDescent="0.25">
      <c r="A27" s="9">
        <v>25</v>
      </c>
      <c r="B27" s="11">
        <v>10704.57</v>
      </c>
      <c r="R27" t="s">
        <v>59</v>
      </c>
      <c r="S27" t="s">
        <v>111</v>
      </c>
      <c r="T27" s="11">
        <v>158.27000000000001</v>
      </c>
      <c r="U27" s="14">
        <v>19</v>
      </c>
      <c r="W27">
        <f ca="1"/>
        <v>43</v>
      </c>
      <c r="X27" t="str">
        <f ca="1"/>
        <v>Product25</v>
      </c>
      <c r="Y27" t="str">
        <f ca="1"/>
        <v>No.</v>
      </c>
      <c r="Z27" s="11">
        <f ca="1"/>
        <v>158.27000000000001</v>
      </c>
      <c r="AA27">
        <f ca="1"/>
        <v>19</v>
      </c>
    </row>
    <row r="28" spans="1:27" x14ac:dyDescent="0.25">
      <c r="A28" s="9">
        <v>26</v>
      </c>
      <c r="B28" s="11">
        <v>6379.7999999999993</v>
      </c>
      <c r="R28" t="s">
        <v>61</v>
      </c>
      <c r="S28" t="s">
        <v>111</v>
      </c>
      <c r="T28" s="11">
        <v>2244.06</v>
      </c>
      <c r="U28" s="14">
        <v>91</v>
      </c>
      <c r="W28">
        <f ca="1"/>
        <v>32</v>
      </c>
      <c r="X28" t="str">
        <f ca="1"/>
        <v>Product26</v>
      </c>
      <c r="Y28" t="str">
        <f ca="1"/>
        <v>No.</v>
      </c>
      <c r="Z28" s="11">
        <f ca="1"/>
        <v>2244.06</v>
      </c>
      <c r="AA28">
        <f ca="1"/>
        <v>91</v>
      </c>
    </row>
    <row r="29" spans="1:27" x14ac:dyDescent="0.25">
      <c r="A29" s="9">
        <v>27</v>
      </c>
      <c r="B29" s="11">
        <v>5869.77</v>
      </c>
      <c r="R29" t="s">
        <v>64</v>
      </c>
      <c r="S29" t="s">
        <v>109</v>
      </c>
      <c r="T29" s="11">
        <v>3370.08</v>
      </c>
      <c r="U29" s="14">
        <v>59</v>
      </c>
      <c r="W29">
        <f ca="1"/>
        <v>21</v>
      </c>
      <c r="X29" t="str">
        <f ca="1"/>
        <v>Product27</v>
      </c>
      <c r="Y29" t="str">
        <f ca="1"/>
        <v>Lt</v>
      </c>
      <c r="Z29" s="11">
        <f ca="1"/>
        <v>3370.08</v>
      </c>
      <c r="AA29">
        <f ca="1"/>
        <v>59</v>
      </c>
    </row>
    <row r="30" spans="1:27" x14ac:dyDescent="0.25">
      <c r="A30" s="9">
        <v>28</v>
      </c>
      <c r="B30" s="11">
        <v>11314.040000000003</v>
      </c>
      <c r="R30" t="s">
        <v>66</v>
      </c>
      <c r="S30" t="s">
        <v>111</v>
      </c>
      <c r="T30" s="11">
        <v>1254.3</v>
      </c>
      <c r="U30" s="14">
        <v>30</v>
      </c>
      <c r="W30">
        <f ca="1"/>
        <v>40</v>
      </c>
      <c r="X30" t="str">
        <f ca="1"/>
        <v>Product28</v>
      </c>
      <c r="Y30" t="str">
        <f ca="1"/>
        <v>No.</v>
      </c>
      <c r="Z30" s="11">
        <f ca="1"/>
        <v>1254.3</v>
      </c>
      <c r="AA30">
        <f ca="1"/>
        <v>30</v>
      </c>
    </row>
    <row r="31" spans="1:27" x14ac:dyDescent="0.25">
      <c r="A31" s="9">
        <v>29</v>
      </c>
      <c r="B31" s="11">
        <v>3748.96</v>
      </c>
      <c r="R31" t="s">
        <v>68</v>
      </c>
      <c r="S31" t="s">
        <v>109</v>
      </c>
      <c r="T31" s="11">
        <v>2177.5100000000002</v>
      </c>
      <c r="U31" s="14">
        <v>41</v>
      </c>
      <c r="W31">
        <f ca="1"/>
        <v>35</v>
      </c>
      <c r="X31" t="str">
        <f ca="1"/>
        <v>Product29</v>
      </c>
      <c r="Y31" t="str">
        <f ca="1"/>
        <v>Lt</v>
      </c>
      <c r="Z31" s="11">
        <f ca="1"/>
        <v>2177.5100000000002</v>
      </c>
      <c r="AA31">
        <f ca="1"/>
        <v>41</v>
      </c>
    </row>
    <row r="32" spans="1:27" x14ac:dyDescent="0.25">
      <c r="A32" s="9">
        <v>30</v>
      </c>
      <c r="B32" s="11">
        <v>7748.8700000000008</v>
      </c>
      <c r="R32" t="s">
        <v>70</v>
      </c>
      <c r="S32" t="s">
        <v>110</v>
      </c>
      <c r="T32" s="11">
        <v>13888.32</v>
      </c>
      <c r="U32" s="14">
        <v>69</v>
      </c>
      <c r="W32">
        <f ca="1"/>
        <v>1</v>
      </c>
      <c r="X32" t="str">
        <f ca="1"/>
        <v>Product30</v>
      </c>
      <c r="Y32" t="str">
        <f ca="1"/>
        <v>Ft</v>
      </c>
      <c r="Z32" s="11">
        <f ca="1"/>
        <v>13888.32</v>
      </c>
      <c r="AA32">
        <f ca="1"/>
        <v>69</v>
      </c>
    </row>
    <row r="33" spans="1:27" x14ac:dyDescent="0.25">
      <c r="A33" s="9">
        <v>31</v>
      </c>
      <c r="B33" s="11">
        <v>5177.4000000000005</v>
      </c>
      <c r="R33" t="s">
        <v>72</v>
      </c>
      <c r="S33" t="s">
        <v>9</v>
      </c>
      <c r="T33" s="11">
        <v>2187.3599999999997</v>
      </c>
      <c r="U33" s="14">
        <v>21</v>
      </c>
      <c r="W33">
        <f ca="1"/>
        <v>34</v>
      </c>
      <c r="X33" t="str">
        <f ca="1"/>
        <v>Product31</v>
      </c>
      <c r="Y33" t="str">
        <f ca="1"/>
        <v>Kg</v>
      </c>
      <c r="Z33" s="11">
        <f ca="1"/>
        <v>2187.3599999999997</v>
      </c>
      <c r="AA33">
        <f ca="1"/>
        <v>21</v>
      </c>
    </row>
    <row r="34" spans="1:27" x14ac:dyDescent="0.25">
      <c r="R34" t="s">
        <v>74</v>
      </c>
      <c r="S34" t="s">
        <v>9</v>
      </c>
      <c r="T34" s="11">
        <v>11865.48</v>
      </c>
      <c r="U34" s="14">
        <v>101</v>
      </c>
      <c r="W34">
        <f ca="1"/>
        <v>3</v>
      </c>
      <c r="X34" t="str">
        <f ca="1"/>
        <v>Product32</v>
      </c>
      <c r="Y34" t="str">
        <f ca="1"/>
        <v>Kg</v>
      </c>
      <c r="Z34" s="11">
        <f ca="1"/>
        <v>11865.48</v>
      </c>
      <c r="AA34">
        <f ca="1"/>
        <v>101</v>
      </c>
    </row>
    <row r="35" spans="1:27" x14ac:dyDescent="0.25">
      <c r="R35" t="s">
        <v>76</v>
      </c>
      <c r="S35" t="s">
        <v>9</v>
      </c>
      <c r="T35" s="11">
        <v>10294.200000000001</v>
      </c>
      <c r="U35" s="14">
        <v>86</v>
      </c>
      <c r="W35">
        <f ca="1"/>
        <v>6</v>
      </c>
      <c r="X35" t="str">
        <f ca="1"/>
        <v>Product33</v>
      </c>
      <c r="Y35" t="str">
        <f ca="1"/>
        <v>Kg</v>
      </c>
      <c r="Z35" s="11">
        <f ca="1"/>
        <v>10294.200000000001</v>
      </c>
      <c r="AA35">
        <f ca="1"/>
        <v>86</v>
      </c>
    </row>
    <row r="36" spans="1:27" x14ac:dyDescent="0.25">
      <c r="R36" t="s">
        <v>78</v>
      </c>
      <c r="S36" t="s">
        <v>109</v>
      </c>
      <c r="T36" s="11">
        <v>4664</v>
      </c>
      <c r="U36" s="14">
        <v>80</v>
      </c>
      <c r="W36">
        <f ca="1"/>
        <v>15</v>
      </c>
      <c r="X36" t="str">
        <f ca="1"/>
        <v>Product34</v>
      </c>
      <c r="Y36" t="str">
        <f ca="1"/>
        <v>Lt</v>
      </c>
      <c r="Z36" s="11">
        <f ca="1"/>
        <v>4664</v>
      </c>
      <c r="AA36">
        <f ca="1"/>
        <v>80</v>
      </c>
    </row>
    <row r="37" spans="1:27" x14ac:dyDescent="0.25">
      <c r="R37" t="s">
        <v>80</v>
      </c>
      <c r="S37" t="s">
        <v>111</v>
      </c>
      <c r="T37" s="11">
        <v>140.69999999999999</v>
      </c>
      <c r="U37" s="14">
        <v>21</v>
      </c>
      <c r="W37">
        <f ca="1"/>
        <v>44</v>
      </c>
      <c r="X37" t="str">
        <f ca="1"/>
        <v>Product35</v>
      </c>
      <c r="Y37" t="str">
        <f ca="1"/>
        <v>No.</v>
      </c>
      <c r="Z37" s="11">
        <f ca="1"/>
        <v>140.69999999999999</v>
      </c>
      <c r="AA37">
        <f ca="1"/>
        <v>21</v>
      </c>
    </row>
    <row r="38" spans="1:27" x14ac:dyDescent="0.25">
      <c r="R38" t="s">
        <v>82</v>
      </c>
      <c r="S38" t="s">
        <v>9</v>
      </c>
      <c r="T38" s="11">
        <v>3659.3999999999996</v>
      </c>
      <c r="U38" s="14">
        <v>38</v>
      </c>
      <c r="W38">
        <f ca="1"/>
        <v>18</v>
      </c>
      <c r="X38" t="str">
        <f ca="1"/>
        <v>Product36</v>
      </c>
      <c r="Y38" t="str">
        <f ca="1"/>
        <v>Kg</v>
      </c>
      <c r="Z38" s="11">
        <f ca="1"/>
        <v>3659.3999999999996</v>
      </c>
      <c r="AA38">
        <f ca="1"/>
        <v>38</v>
      </c>
    </row>
    <row r="39" spans="1:27" x14ac:dyDescent="0.25">
      <c r="R39" t="s">
        <v>84</v>
      </c>
      <c r="S39" t="s">
        <v>9</v>
      </c>
      <c r="T39" s="11">
        <v>3258.88</v>
      </c>
      <c r="U39" s="14">
        <v>38</v>
      </c>
      <c r="W39">
        <f ca="1"/>
        <v>23</v>
      </c>
      <c r="X39" t="str">
        <f ca="1"/>
        <v>Product37</v>
      </c>
      <c r="Y39" t="str">
        <f ca="1"/>
        <v>Kg</v>
      </c>
      <c r="Z39" s="11">
        <f ca="1"/>
        <v>3258.88</v>
      </c>
      <c r="AA39">
        <f ca="1"/>
        <v>38</v>
      </c>
    </row>
    <row r="40" spans="1:27" x14ac:dyDescent="0.25">
      <c r="R40" t="s">
        <v>87</v>
      </c>
      <c r="S40" t="s">
        <v>9</v>
      </c>
      <c r="T40" s="11">
        <v>4315.68</v>
      </c>
      <c r="U40" s="14">
        <v>54</v>
      </c>
      <c r="W40">
        <f ca="1"/>
        <v>17</v>
      </c>
      <c r="X40" t="str">
        <f ca="1"/>
        <v>Product38</v>
      </c>
      <c r="Y40" t="str">
        <f ca="1"/>
        <v>Kg</v>
      </c>
      <c r="Z40" s="11">
        <f ca="1"/>
        <v>4315.68</v>
      </c>
      <c r="AA40">
        <f ca="1"/>
        <v>54</v>
      </c>
    </row>
    <row r="41" spans="1:27" x14ac:dyDescent="0.25">
      <c r="R41" t="s">
        <v>89</v>
      </c>
      <c r="S41" t="s">
        <v>111</v>
      </c>
      <c r="T41" s="11">
        <v>1914.75</v>
      </c>
      <c r="U41" s="14">
        <v>45</v>
      </c>
      <c r="W41">
        <f ca="1"/>
        <v>37</v>
      </c>
      <c r="X41" t="str">
        <f ca="1"/>
        <v>Product39</v>
      </c>
      <c r="Y41" t="str">
        <f ca="1"/>
        <v>No.</v>
      </c>
      <c r="Z41" s="11">
        <f ca="1"/>
        <v>1914.75</v>
      </c>
      <c r="AA41">
        <f ca="1"/>
        <v>45</v>
      </c>
    </row>
    <row r="42" spans="1:27" x14ac:dyDescent="0.25">
      <c r="R42" t="s">
        <v>91</v>
      </c>
      <c r="S42" t="s">
        <v>9</v>
      </c>
      <c r="T42" s="11">
        <v>3340.8000000000006</v>
      </c>
      <c r="U42" s="14">
        <v>29</v>
      </c>
      <c r="W42">
        <f ca="1"/>
        <v>22</v>
      </c>
      <c r="X42" t="str">
        <f ca="1"/>
        <v>Product40</v>
      </c>
      <c r="Y42" t="str">
        <f ca="1"/>
        <v>Kg</v>
      </c>
      <c r="Z42" s="11">
        <f ca="1"/>
        <v>3340.8000000000006</v>
      </c>
      <c r="AA42">
        <f ca="1"/>
        <v>29</v>
      </c>
    </row>
    <row r="43" spans="1:27" x14ac:dyDescent="0.25">
      <c r="R43" t="s">
        <v>93</v>
      </c>
      <c r="S43" t="s">
        <v>110</v>
      </c>
      <c r="T43" s="11">
        <v>13388.76</v>
      </c>
      <c r="U43" s="14">
        <v>77</v>
      </c>
      <c r="W43">
        <f ca="1"/>
        <v>2</v>
      </c>
      <c r="X43" t="str">
        <f ca="1"/>
        <v>Product41</v>
      </c>
      <c r="Y43" t="str">
        <f ca="1"/>
        <v>Ft</v>
      </c>
      <c r="Z43" s="11">
        <f ca="1"/>
        <v>13388.76</v>
      </c>
      <c r="AA43">
        <f ca="1"/>
        <v>77</v>
      </c>
    </row>
    <row r="44" spans="1:27" x14ac:dyDescent="0.25">
      <c r="R44" t="s">
        <v>95</v>
      </c>
      <c r="S44" t="s">
        <v>110</v>
      </c>
      <c r="T44" s="11">
        <v>7776</v>
      </c>
      <c r="U44" s="14">
        <v>48</v>
      </c>
      <c r="W44">
        <f ca="1"/>
        <v>12</v>
      </c>
      <c r="X44" t="str">
        <f ca="1"/>
        <v>Product42</v>
      </c>
      <c r="Y44" t="str">
        <f ca="1"/>
        <v>Ft</v>
      </c>
      <c r="Z44" s="11">
        <f ca="1"/>
        <v>7776</v>
      </c>
      <c r="AA44">
        <f ca="1"/>
        <v>48</v>
      </c>
    </row>
    <row r="45" spans="1:27" x14ac:dyDescent="0.25">
      <c r="R45" t="s">
        <v>97</v>
      </c>
      <c r="S45" t="s">
        <v>9</v>
      </c>
      <c r="T45" s="11">
        <v>4320.16</v>
      </c>
      <c r="U45" s="14">
        <v>52</v>
      </c>
      <c r="W45">
        <f ca="1"/>
        <v>16</v>
      </c>
      <c r="X45" t="str">
        <f ca="1"/>
        <v>Product43</v>
      </c>
      <c r="Y45" t="str">
        <f ca="1"/>
        <v>Kg</v>
      </c>
      <c r="Z45" s="11">
        <f ca="1"/>
        <v>4320.16</v>
      </c>
      <c r="AA45">
        <f ca="1"/>
        <v>52</v>
      </c>
    </row>
    <row r="46" spans="1:27" x14ac:dyDescent="0.25">
      <c r="R46" t="s">
        <v>99</v>
      </c>
      <c r="S46" t="s">
        <v>9</v>
      </c>
      <c r="T46" s="11">
        <v>9521.2800000000007</v>
      </c>
      <c r="U46" s="14">
        <v>116</v>
      </c>
      <c r="W46">
        <f ca="1"/>
        <v>8</v>
      </c>
      <c r="X46" t="str">
        <f ca="1"/>
        <v>Product44</v>
      </c>
      <c r="Y46" t="str">
        <f ca="1"/>
        <v>Kg</v>
      </c>
      <c r="Z46" s="11">
        <f ca="1"/>
        <v>9521.2800000000007</v>
      </c>
      <c r="AA46">
        <f ca="1"/>
        <v>116</v>
      </c>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5121" r:id="rId11" name="Check Box 1">
              <controlPr defaultSize="0" autoFill="0" autoLine="0" autoPict="0">
                <anchor moveWithCells="1">
                  <from>
                    <xdr:col>14</xdr:col>
                    <xdr:colOff>160020</xdr:colOff>
                    <xdr:row>1</xdr:row>
                    <xdr:rowOff>22860</xdr:rowOff>
                  </from>
                  <to>
                    <xdr:col>14</xdr:col>
                    <xdr:colOff>1973580</xdr:colOff>
                    <xdr:row>3</xdr:row>
                    <xdr:rowOff>99060</xdr:rowOff>
                  </to>
                </anchor>
              </controlPr>
            </control>
          </mc:Choice>
        </mc:AlternateContent>
        <mc:AlternateContent xmlns:mc="http://schemas.openxmlformats.org/markup-compatibility/2006">
          <mc:Choice Requires="x14">
            <control shapeId="5122" r:id="rId12" name="Check Box 2">
              <controlPr defaultSize="0" autoFill="0" autoLine="0" autoPict="0">
                <anchor moveWithCells="1">
                  <from>
                    <xdr:col>14</xdr:col>
                    <xdr:colOff>160020</xdr:colOff>
                    <xdr:row>5</xdr:row>
                    <xdr:rowOff>22860</xdr:rowOff>
                  </from>
                  <to>
                    <xdr:col>14</xdr:col>
                    <xdr:colOff>1973580</xdr:colOff>
                    <xdr:row>7</xdr:row>
                    <xdr:rowOff>99060</xdr:rowOff>
                  </to>
                </anchor>
              </controlPr>
            </control>
          </mc:Choice>
        </mc:AlternateContent>
        <mc:AlternateContent xmlns:mc="http://schemas.openxmlformats.org/markup-compatibility/2006">
          <mc:Choice Requires="x14">
            <control shapeId="5123" r:id="rId13" name="Check Box 3">
              <controlPr defaultSize="0" autoFill="0" autoLine="0" autoPict="0">
                <anchor moveWithCells="1">
                  <from>
                    <xdr:col>14</xdr:col>
                    <xdr:colOff>160020</xdr:colOff>
                    <xdr:row>8</xdr:row>
                    <xdr:rowOff>22860</xdr:rowOff>
                  </from>
                  <to>
                    <xdr:col>14</xdr:col>
                    <xdr:colOff>1973580</xdr:colOff>
                    <xdr:row>10</xdr:row>
                    <xdr:rowOff>99060</xdr:rowOff>
                  </to>
                </anchor>
              </controlPr>
            </control>
          </mc:Choice>
        </mc:AlternateContent>
        <mc:AlternateContent xmlns:mc="http://schemas.openxmlformats.org/markup-compatibility/2006">
          <mc:Choice Requires="x14">
            <control shapeId="5124" r:id="rId14" name="Scroll Bar 4">
              <controlPr defaultSize="0" autoPict="0">
                <anchor moveWithCells="1">
                  <from>
                    <xdr:col>27</xdr:col>
                    <xdr:colOff>274320</xdr:colOff>
                    <xdr:row>14</xdr:row>
                    <xdr:rowOff>45720</xdr:rowOff>
                  </from>
                  <to>
                    <xdr:col>27</xdr:col>
                    <xdr:colOff>548640</xdr:colOff>
                    <xdr:row>29</xdr:row>
                    <xdr:rowOff>160020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G1" workbookViewId="0">
      <selection activeCell="Q16" sqref="Q16"/>
    </sheetView>
  </sheetViews>
  <sheetFormatPr defaultRowHeight="13.8" x14ac:dyDescent="0.25"/>
  <cols>
    <col min="1" max="1" width="10.296875" customWidth="1"/>
    <col min="2" max="2" width="15.796875" customWidth="1"/>
    <col min="3" max="3" width="14.09765625" customWidth="1"/>
    <col min="4" max="4" width="14" customWidth="1"/>
    <col min="5" max="5" width="19.69921875" customWidth="1"/>
    <col min="6" max="6" width="16.09765625" customWidth="1"/>
    <col min="7" max="7" width="13.59765625" customWidth="1"/>
    <col min="8" max="8" width="14.3984375" customWidth="1"/>
    <col min="9" max="9" width="9.796875" customWidth="1"/>
    <col min="10" max="10" width="17.09765625" customWidth="1"/>
    <col min="11" max="11" width="17.69921875" customWidth="1"/>
    <col min="12" max="12" width="24.09765625" customWidth="1"/>
    <col min="13" max="13" width="24.5" customWidth="1"/>
    <col min="15" max="15" width="10.69921875" customWidth="1"/>
  </cols>
  <sheetData>
    <row r="1" spans="1:16" ht="14.4" thickBot="1" x14ac:dyDescent="0.3">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7">
        <f>VLOOKUP(InputData[[#This Row],[PRODUCT ID]],MasterData[],5,FALSE)</f>
        <v>144</v>
      </c>
      <c r="K2" s="7">
        <f>VLOOKUP(InputData[[#This Row],[PRODUCT ID]],MasterData[],6,FALSE)</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7">
        <f>VLOOKUP(InputData[[#This Row],[PRODUCT ID]],MasterData[],5,FALSE)</f>
        <v>72</v>
      </c>
      <c r="K3" s="7">
        <f>VLOOKUP(InputData[[#This Row],[PRODUCT ID]],MasterData[],6,FALSE)</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7">
        <f>VLOOKUP(InputData[[#This Row],[PRODUCT ID]],MasterData[],5,FALSE)</f>
        <v>112</v>
      </c>
      <c r="K4" s="7">
        <f>VLOOKUP(InputData[[#This Row],[PRODUCT ID]],MasterData[],6,FALSE)</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7">
        <f>VLOOKUP(InputData[[#This Row],[PRODUCT ID]],MasterData[],5,FALSE)</f>
        <v>44</v>
      </c>
      <c r="K5" s="7">
        <f>VLOOKUP(InputData[[#This Row],[PRODUCT ID]],MasterData[],6,FALSE)</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7">
        <f>VLOOKUP(InputData[[#This Row],[PRODUCT ID]],MasterData[],5,FALSE)</f>
        <v>5</v>
      </c>
      <c r="K6" s="7">
        <f>VLOOKUP(InputData[[#This Row],[PRODUCT ID]],MasterData[],6,FALSE)</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7">
        <f>VLOOKUP(InputData[[#This Row],[PRODUCT ID]],MasterData[],5,FALSE)</f>
        <v>93</v>
      </c>
      <c r="K7" s="7">
        <f>VLOOKUP(InputData[[#This Row],[PRODUCT ID]],MasterData[],6,FALSE)</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7">
        <f>VLOOKUP(InputData[[#This Row],[PRODUCT ID]],MasterData[],5,FALSE)</f>
        <v>71</v>
      </c>
      <c r="K8" s="7">
        <f>VLOOKUP(InputData[[#This Row],[PRODUCT ID]],MasterData[],6,FALSE)</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7">
        <f>VLOOKUP(InputData[[#This Row],[PRODUCT ID]],MasterData[],5,FALSE)</f>
        <v>7</v>
      </c>
      <c r="K9" s="7">
        <f>VLOOKUP(InputData[[#This Row],[PRODUCT ID]],MasterData[],6,FALSE)</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7">
        <f>VLOOKUP(InputData[[#This Row],[PRODUCT ID]],MasterData[],5,FALSE)</f>
        <v>67</v>
      </c>
      <c r="K10" s="7">
        <f>VLOOKUP(InputData[[#This Row],[PRODUCT ID]],MasterData[],6,FALSE)</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7">
        <f>VLOOKUP(InputData[[#This Row],[PRODUCT ID]],MasterData[],5,FALSE)</f>
        <v>112</v>
      </c>
      <c r="K11" s="7">
        <f>VLOOKUP(InputData[[#This Row],[PRODUCT ID]],MasterData[],6,FALSE)</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7">
        <f>VLOOKUP(InputData[[#This Row],[PRODUCT ID]],MasterData[],5,FALSE)</f>
        <v>120</v>
      </c>
      <c r="K12" s="7">
        <f>VLOOKUP(InputData[[#This Row],[PRODUCT ID]],MasterData[],6,FALSE)</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7">
        <f>VLOOKUP(InputData[[#This Row],[PRODUCT ID]],MasterData[],5,FALSE)</f>
        <v>120</v>
      </c>
      <c r="K13" s="7">
        <f>VLOOKUP(InputData[[#This Row],[PRODUCT ID]],MasterData[],6,FALSE)</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7">
        <f>VLOOKUP(InputData[[#This Row],[PRODUCT ID]],MasterData[],5,FALSE)</f>
        <v>76</v>
      </c>
      <c r="K14" s="7">
        <f>VLOOKUP(InputData[[#This Row],[PRODUCT ID]],MasterData[],6,FALSE)</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7">
        <f>VLOOKUP(InputData[[#This Row],[PRODUCT ID]],MasterData[],5,FALSE)</f>
        <v>141</v>
      </c>
      <c r="K15" s="7">
        <f>VLOOKUP(InputData[[#This Row],[PRODUCT ID]],MasterData[],6,FALSE)</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7">
        <f>VLOOKUP(InputData[[#This Row],[PRODUCT ID]],MasterData[],5,FALSE)</f>
        <v>5</v>
      </c>
      <c r="K16" s="7">
        <f>VLOOKUP(InputData[[#This Row],[PRODUCT ID]],MasterData[],6,FALSE)</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7">
        <f>VLOOKUP(InputData[[#This Row],[PRODUCT ID]],MasterData[],5,FALSE)</f>
        <v>55</v>
      </c>
      <c r="K17" s="7">
        <f>VLOOKUP(InputData[[#This Row],[PRODUCT ID]],MasterData[],6,FALSE)</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7">
        <f>VLOOKUP(InputData[[#This Row],[PRODUCT ID]],MasterData[],5,FALSE)</f>
        <v>61</v>
      </c>
      <c r="K18" s="7">
        <f>VLOOKUP(InputData[[#This Row],[PRODUCT ID]],MasterData[],6,FALSE)</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7">
        <f>VLOOKUP(InputData[[#This Row],[PRODUCT ID]],MasterData[],5,FALSE)</f>
        <v>44</v>
      </c>
      <c r="K19" s="7">
        <f>VLOOKUP(InputData[[#This Row],[PRODUCT ID]],MasterData[],6,FALSE)</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7">
        <f>VLOOKUP(InputData[[#This Row],[PRODUCT ID]],MasterData[],5,FALSE)</f>
        <v>71</v>
      </c>
      <c r="K20" s="7">
        <f>VLOOKUP(InputData[[#This Row],[PRODUCT ID]],MasterData[],6,FALSE)</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7">
        <f>VLOOKUP(InputData[[#This Row],[PRODUCT ID]],MasterData[],5,FALSE)</f>
        <v>120</v>
      </c>
      <c r="K21" s="7">
        <f>VLOOKUP(InputData[[#This Row],[PRODUCT ID]],MasterData[],6,FALSE)</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7">
        <f>VLOOKUP(InputData[[#This Row],[PRODUCT ID]],MasterData[],5,FALSE)</f>
        <v>55</v>
      </c>
      <c r="K22" s="7">
        <f>VLOOKUP(InputData[[#This Row],[PRODUCT ID]],MasterData[],6,FALSE)</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7">
        <f>VLOOKUP(InputData[[#This Row],[PRODUCT ID]],MasterData[],5,FALSE)</f>
        <v>5</v>
      </c>
      <c r="K23" s="7">
        <f>VLOOKUP(InputData[[#This Row],[PRODUCT ID]],MasterData[],6,FALSE)</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7">
        <f>VLOOKUP(InputData[[#This Row],[PRODUCT ID]],MasterData[],5,FALSE)</f>
        <v>93</v>
      </c>
      <c r="K24" s="7">
        <f>VLOOKUP(InputData[[#This Row],[PRODUCT ID]],MasterData[],6,FALSE)</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7">
        <f>VLOOKUP(InputData[[#This Row],[PRODUCT ID]],MasterData[],5,FALSE)</f>
        <v>76</v>
      </c>
      <c r="K25" s="7">
        <f>VLOOKUP(InputData[[#This Row],[PRODUCT ID]],MasterData[],6,FALSE)</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7">
        <f>VLOOKUP(InputData[[#This Row],[PRODUCT ID]],MasterData[],5,FALSE)</f>
        <v>75</v>
      </c>
      <c r="K26" s="7">
        <f>VLOOKUP(InputData[[#This Row],[PRODUCT ID]],MasterData[],6,FALSE)</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7">
        <f>VLOOKUP(InputData[[#This Row],[PRODUCT ID]],MasterData[],5,FALSE)</f>
        <v>98</v>
      </c>
      <c r="K27" s="7">
        <f>VLOOKUP(InputData[[#This Row],[PRODUCT ID]],MasterData[],6,FALSE)</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7">
        <f>VLOOKUP(InputData[[#This Row],[PRODUCT ID]],MasterData[],5,FALSE)</f>
        <v>90</v>
      </c>
      <c r="K28" s="7">
        <f>VLOOKUP(InputData[[#This Row],[PRODUCT ID]],MasterData[],6,FALSE)</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7">
        <f>VLOOKUP(InputData[[#This Row],[PRODUCT ID]],MasterData[],5,FALSE)</f>
        <v>89</v>
      </c>
      <c r="K29" s="7">
        <f>VLOOKUP(InputData[[#This Row],[PRODUCT ID]],MasterData[],6,FALSE)</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7">
        <f>VLOOKUP(InputData[[#This Row],[PRODUCT ID]],MasterData[],5,FALSE)</f>
        <v>44</v>
      </c>
      <c r="K30" s="7">
        <f>VLOOKUP(InputData[[#This Row],[PRODUCT ID]],MasterData[],6,FALSE)</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7">
        <f>VLOOKUP(InputData[[#This Row],[PRODUCT ID]],MasterData[],5,FALSE)</f>
        <v>47</v>
      </c>
      <c r="K31" s="7">
        <f>VLOOKUP(InputData[[#This Row],[PRODUCT ID]],MasterData[],6,FALSE)</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7">
        <f>VLOOKUP(InputData[[#This Row],[PRODUCT ID]],MasterData[],5,FALSE)</f>
        <v>148</v>
      </c>
      <c r="K32" s="7">
        <f>VLOOKUP(InputData[[#This Row],[PRODUCT ID]],MasterData[],6,FALSE)</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7">
        <f>VLOOKUP(InputData[[#This Row],[PRODUCT ID]],MasterData[],5,FALSE)</f>
        <v>13</v>
      </c>
      <c r="K33" s="7">
        <f>VLOOKUP(InputData[[#This Row],[PRODUCT ID]],MasterData[],6,FALSE)</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7">
        <f>VLOOKUP(InputData[[#This Row],[PRODUCT ID]],MasterData[],5,FALSE)</f>
        <v>121</v>
      </c>
      <c r="K34" s="7">
        <f>VLOOKUP(InputData[[#This Row],[PRODUCT ID]],MasterData[],6,FALSE)</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7">
        <f>VLOOKUP(InputData[[#This Row],[PRODUCT ID]],MasterData[],5,FALSE)</f>
        <v>67</v>
      </c>
      <c r="K35" s="7">
        <f>VLOOKUP(InputData[[#This Row],[PRODUCT ID]],MasterData[],6,FALSE)</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7">
        <f>VLOOKUP(InputData[[#This Row],[PRODUCT ID]],MasterData[],5,FALSE)</f>
        <v>67</v>
      </c>
      <c r="K36" s="7">
        <f>VLOOKUP(InputData[[#This Row],[PRODUCT ID]],MasterData[],6,FALSE)</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7">
        <f>VLOOKUP(InputData[[#This Row],[PRODUCT ID]],MasterData[],5,FALSE)</f>
        <v>133</v>
      </c>
      <c r="K37" s="7">
        <f>VLOOKUP(InputData[[#This Row],[PRODUCT ID]],MasterData[],6,FALSE)</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7">
        <f>VLOOKUP(InputData[[#This Row],[PRODUCT ID]],MasterData[],5,FALSE)</f>
        <v>67</v>
      </c>
      <c r="K38" s="7">
        <f>VLOOKUP(InputData[[#This Row],[PRODUCT ID]],MasterData[],6,FALSE)</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7">
        <f>VLOOKUP(InputData[[#This Row],[PRODUCT ID]],MasterData[],5,FALSE)</f>
        <v>5</v>
      </c>
      <c r="K39" s="7">
        <f>VLOOKUP(InputData[[#This Row],[PRODUCT ID]],MasterData[],6,FALSE)</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7">
        <f>VLOOKUP(InputData[[#This Row],[PRODUCT ID]],MasterData[],5,FALSE)</f>
        <v>55</v>
      </c>
      <c r="K40" s="7">
        <f>VLOOKUP(InputData[[#This Row],[PRODUCT ID]],MasterData[],6,FALSE)</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7">
        <f>VLOOKUP(InputData[[#This Row],[PRODUCT ID]],MasterData[],5,FALSE)</f>
        <v>83</v>
      </c>
      <c r="K41" s="7">
        <f>VLOOKUP(InputData[[#This Row],[PRODUCT ID]],MasterData[],6,FALSE)</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7">
        <f>VLOOKUP(InputData[[#This Row],[PRODUCT ID]],MasterData[],5,FALSE)</f>
        <v>141</v>
      </c>
      <c r="K42" s="7">
        <f>VLOOKUP(InputData[[#This Row],[PRODUCT ID]],MasterData[],6,FALSE)</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7">
        <f>VLOOKUP(InputData[[#This Row],[PRODUCT ID]],MasterData[],5,FALSE)</f>
        <v>48</v>
      </c>
      <c r="K43" s="7">
        <f>VLOOKUP(InputData[[#This Row],[PRODUCT ID]],MasterData[],6,FALSE)</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7">
        <f>VLOOKUP(InputData[[#This Row],[PRODUCT ID]],MasterData[],5,FALSE)</f>
        <v>12</v>
      </c>
      <c r="K44" s="7">
        <f>VLOOKUP(InputData[[#This Row],[PRODUCT ID]],MasterData[],6,FALSE)</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7">
        <f>VLOOKUP(InputData[[#This Row],[PRODUCT ID]],MasterData[],5,FALSE)</f>
        <v>148</v>
      </c>
      <c r="K45" s="7">
        <f>VLOOKUP(InputData[[#This Row],[PRODUCT ID]],MasterData[],6,FALSE)</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7">
        <f>VLOOKUP(InputData[[#This Row],[PRODUCT ID]],MasterData[],5,FALSE)</f>
        <v>112</v>
      </c>
      <c r="K46" s="7">
        <f>VLOOKUP(InputData[[#This Row],[PRODUCT ID]],MasterData[],6,FALSE)</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7">
        <f>VLOOKUP(InputData[[#This Row],[PRODUCT ID]],MasterData[],5,FALSE)</f>
        <v>7</v>
      </c>
      <c r="K47" s="7">
        <f>VLOOKUP(InputData[[#This Row],[PRODUCT ID]],MasterData[],6,FALSE)</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7">
        <f>VLOOKUP(InputData[[#This Row],[PRODUCT ID]],MasterData[],5,FALSE)</f>
        <v>133</v>
      </c>
      <c r="K48" s="7">
        <f>VLOOKUP(InputData[[#This Row],[PRODUCT ID]],MasterData[],6,FALSE)</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7">
        <f>VLOOKUP(InputData[[#This Row],[PRODUCT ID]],MasterData[],5,FALSE)</f>
        <v>105</v>
      </c>
      <c r="K49" s="7">
        <f>VLOOKUP(InputData[[#This Row],[PRODUCT ID]],MasterData[],6,FALSE)</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7">
        <f>VLOOKUP(InputData[[#This Row],[PRODUCT ID]],MasterData[],5,FALSE)</f>
        <v>89</v>
      </c>
      <c r="K50" s="7">
        <f>VLOOKUP(InputData[[#This Row],[PRODUCT ID]],MasterData[],6,FALSE)</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7">
        <f>VLOOKUP(InputData[[#This Row],[PRODUCT ID]],MasterData[],5,FALSE)</f>
        <v>148</v>
      </c>
      <c r="K51" s="7">
        <f>VLOOKUP(InputData[[#This Row],[PRODUCT ID]],MasterData[],6,FALSE)</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7">
        <f>VLOOKUP(InputData[[#This Row],[PRODUCT ID]],MasterData[],5,FALSE)</f>
        <v>37</v>
      </c>
      <c r="K52" s="7">
        <f>VLOOKUP(InputData[[#This Row],[PRODUCT ID]],MasterData[],6,FALSE)</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7">
        <f>VLOOKUP(InputData[[#This Row],[PRODUCT ID]],MasterData[],5,FALSE)</f>
        <v>44</v>
      </c>
      <c r="K53" s="7">
        <f>VLOOKUP(InputData[[#This Row],[PRODUCT ID]],MasterData[],6,FALSE)</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7">
        <f>VLOOKUP(InputData[[#This Row],[PRODUCT ID]],MasterData[],5,FALSE)</f>
        <v>126</v>
      </c>
      <c r="K54" s="7">
        <f>VLOOKUP(InputData[[#This Row],[PRODUCT ID]],MasterData[],6,FALSE)</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7">
        <f>VLOOKUP(InputData[[#This Row],[PRODUCT ID]],MasterData[],5,FALSE)</f>
        <v>48</v>
      </c>
      <c r="K55" s="7">
        <f>VLOOKUP(InputData[[#This Row],[PRODUCT ID]],MasterData[],6,FALSE)</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7">
        <f>VLOOKUP(InputData[[#This Row],[PRODUCT ID]],MasterData[],5,FALSE)</f>
        <v>76</v>
      </c>
      <c r="K56" s="7">
        <f>VLOOKUP(InputData[[#This Row],[PRODUCT ID]],MasterData[],6,FALSE)</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7">
        <f>VLOOKUP(InputData[[#This Row],[PRODUCT ID]],MasterData[],5,FALSE)</f>
        <v>47</v>
      </c>
      <c r="K57" s="7">
        <f>VLOOKUP(InputData[[#This Row],[PRODUCT ID]],MasterData[],6,FALSE)</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7">
        <f>VLOOKUP(InputData[[#This Row],[PRODUCT ID]],MasterData[],5,FALSE)</f>
        <v>7</v>
      </c>
      <c r="K58" s="7">
        <f>VLOOKUP(InputData[[#This Row],[PRODUCT ID]],MasterData[],6,FALSE)</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7">
        <f>VLOOKUP(InputData[[#This Row],[PRODUCT ID]],MasterData[],5,FALSE)</f>
        <v>37</v>
      </c>
      <c r="K59" s="7">
        <f>VLOOKUP(InputData[[#This Row],[PRODUCT ID]],MasterData[],6,FALSE)</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7">
        <f>VLOOKUP(InputData[[#This Row],[PRODUCT ID]],MasterData[],5,FALSE)</f>
        <v>37</v>
      </c>
      <c r="K60" s="7">
        <f>VLOOKUP(InputData[[#This Row],[PRODUCT ID]],MasterData[],6,FALSE)</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7">
        <f>VLOOKUP(InputData[[#This Row],[PRODUCT ID]],MasterData[],5,FALSE)</f>
        <v>73</v>
      </c>
      <c r="K61" s="7">
        <f>VLOOKUP(InputData[[#This Row],[PRODUCT ID]],MasterData[],6,FALSE)</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7">
        <f>VLOOKUP(InputData[[#This Row],[PRODUCT ID]],MasterData[],5,FALSE)</f>
        <v>120</v>
      </c>
      <c r="K62" s="7">
        <f>VLOOKUP(InputData[[#This Row],[PRODUCT ID]],MasterData[],6,FALSE)</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7">
        <f>VLOOKUP(InputData[[#This Row],[PRODUCT ID]],MasterData[],5,FALSE)</f>
        <v>37</v>
      </c>
      <c r="K63" s="7">
        <f>VLOOKUP(InputData[[#This Row],[PRODUCT ID]],MasterData[],6,FALSE)</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7">
        <f>VLOOKUP(InputData[[#This Row],[PRODUCT ID]],MasterData[],5,FALSE)</f>
        <v>61</v>
      </c>
      <c r="K64" s="7">
        <f>VLOOKUP(InputData[[#This Row],[PRODUCT ID]],MasterData[],6,FALSE)</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7">
        <f>VLOOKUP(InputData[[#This Row],[PRODUCT ID]],MasterData[],5,FALSE)</f>
        <v>37</v>
      </c>
      <c r="K65" s="7">
        <f>VLOOKUP(InputData[[#This Row],[PRODUCT ID]],MasterData[],6,FALSE)</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7">
        <f>VLOOKUP(InputData[[#This Row],[PRODUCT ID]],MasterData[],5,FALSE)</f>
        <v>105</v>
      </c>
      <c r="K66" s="7">
        <f>VLOOKUP(InputData[[#This Row],[PRODUCT ID]],MasterData[],6,FALSE)</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7">
        <f>VLOOKUP(InputData[[#This Row],[PRODUCT ID]],MasterData[],5,FALSE)</f>
        <v>73</v>
      </c>
      <c r="K67" s="7">
        <f>VLOOKUP(InputData[[#This Row],[PRODUCT ID]],MasterData[],6,FALSE)</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7">
        <f>VLOOKUP(InputData[[#This Row],[PRODUCT ID]],MasterData[],5,FALSE)</f>
        <v>144</v>
      </c>
      <c r="K68" s="7">
        <f>VLOOKUP(InputData[[#This Row],[PRODUCT ID]],MasterData[],6,FALSE)</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7">
        <f>VLOOKUP(InputData[[#This Row],[PRODUCT ID]],MasterData[],5,FALSE)</f>
        <v>75</v>
      </c>
      <c r="K69" s="7">
        <f>VLOOKUP(InputData[[#This Row],[PRODUCT ID]],MasterData[],6,FALSE)</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7">
        <f>VLOOKUP(InputData[[#This Row],[PRODUCT ID]],MasterData[],5,FALSE)</f>
        <v>47</v>
      </c>
      <c r="K70" s="7">
        <f>VLOOKUP(InputData[[#This Row],[PRODUCT ID]],MasterData[],6,FALSE)</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7">
        <f>VLOOKUP(InputData[[#This Row],[PRODUCT ID]],MasterData[],5,FALSE)</f>
        <v>72</v>
      </c>
      <c r="K71" s="7">
        <f>VLOOKUP(InputData[[#This Row],[PRODUCT ID]],MasterData[],6,FALSE)</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7">
        <f>VLOOKUP(InputData[[#This Row],[PRODUCT ID]],MasterData[],5,FALSE)</f>
        <v>98</v>
      </c>
      <c r="K72" s="7">
        <f>VLOOKUP(InputData[[#This Row],[PRODUCT ID]],MasterData[],6,FALSE)</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7">
        <f>VLOOKUP(InputData[[#This Row],[PRODUCT ID]],MasterData[],5,FALSE)</f>
        <v>120</v>
      </c>
      <c r="K73" s="7">
        <f>VLOOKUP(InputData[[#This Row],[PRODUCT ID]],MasterData[],6,FALSE)</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7">
        <f>VLOOKUP(InputData[[#This Row],[PRODUCT ID]],MasterData[],5,FALSE)</f>
        <v>148</v>
      </c>
      <c r="K74" s="7">
        <f>VLOOKUP(InputData[[#This Row],[PRODUCT ID]],MasterData[],6,FALSE)</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7">
        <f>VLOOKUP(InputData[[#This Row],[PRODUCT ID]],MasterData[],5,FALSE)</f>
        <v>148</v>
      </c>
      <c r="K75" s="7">
        <f>VLOOKUP(InputData[[#This Row],[PRODUCT ID]],MasterData[],6,FALSE)</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7">
        <f>VLOOKUP(InputData[[#This Row],[PRODUCT ID]],MasterData[],5,FALSE)</f>
        <v>43</v>
      </c>
      <c r="K76" s="7">
        <f>VLOOKUP(InputData[[#This Row],[PRODUCT ID]],MasterData[],6,FALSE)</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7">
        <f>VLOOKUP(InputData[[#This Row],[PRODUCT ID]],MasterData[],5,FALSE)</f>
        <v>72</v>
      </c>
      <c r="K77" s="7">
        <f>VLOOKUP(InputData[[#This Row],[PRODUCT ID]],MasterData[],6,FALSE)</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7">
        <f>VLOOKUP(InputData[[#This Row],[PRODUCT ID]],MasterData[],5,FALSE)</f>
        <v>120</v>
      </c>
      <c r="K78" s="7">
        <f>VLOOKUP(InputData[[#This Row],[PRODUCT ID]],MasterData[],6,FALSE)</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7">
        <f>VLOOKUP(InputData[[#This Row],[PRODUCT ID]],MasterData[],5,FALSE)</f>
        <v>90</v>
      </c>
      <c r="K79" s="7">
        <f>VLOOKUP(InputData[[#This Row],[PRODUCT ID]],MasterData[],6,FALSE)</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7">
        <f>VLOOKUP(InputData[[#This Row],[PRODUCT ID]],MasterData[],5,FALSE)</f>
        <v>6</v>
      </c>
      <c r="K80" s="7">
        <f>VLOOKUP(InputData[[#This Row],[PRODUCT ID]],MasterData[],6,FALSE)</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7">
        <f>VLOOKUP(InputData[[#This Row],[PRODUCT ID]],MasterData[],5,FALSE)</f>
        <v>93</v>
      </c>
      <c r="K81" s="7">
        <f>VLOOKUP(InputData[[#This Row],[PRODUCT ID]],MasterData[],6,FALSE)</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7">
        <f>VLOOKUP(InputData[[#This Row],[PRODUCT ID]],MasterData[],5,FALSE)</f>
        <v>133</v>
      </c>
      <c r="K82" s="7">
        <f>VLOOKUP(InputData[[#This Row],[PRODUCT ID]],MasterData[],6,FALSE)</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7">
        <f>VLOOKUP(InputData[[#This Row],[PRODUCT ID]],MasterData[],5,FALSE)</f>
        <v>121</v>
      </c>
      <c r="K83" s="7">
        <f>VLOOKUP(InputData[[#This Row],[PRODUCT ID]],MasterData[],6,FALSE)</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7">
        <f>VLOOKUP(InputData[[#This Row],[PRODUCT ID]],MasterData[],5,FALSE)</f>
        <v>67</v>
      </c>
      <c r="K84" s="7">
        <f>VLOOKUP(InputData[[#This Row],[PRODUCT ID]],MasterData[],6,FALSE)</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7">
        <f>VLOOKUP(InputData[[#This Row],[PRODUCT ID]],MasterData[],5,FALSE)</f>
        <v>47</v>
      </c>
      <c r="K85" s="7">
        <f>VLOOKUP(InputData[[#This Row],[PRODUCT ID]],MasterData[],6,FALSE)</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7">
        <f>VLOOKUP(InputData[[#This Row],[PRODUCT ID]],MasterData[],5,FALSE)</f>
        <v>48</v>
      </c>
      <c r="K86" s="7">
        <f>VLOOKUP(InputData[[#This Row],[PRODUCT ID]],MasterData[],6,FALSE)</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7">
        <f>VLOOKUP(InputData[[#This Row],[PRODUCT ID]],MasterData[],5,FALSE)</f>
        <v>95</v>
      </c>
      <c r="K87" s="7">
        <f>VLOOKUP(InputData[[#This Row],[PRODUCT ID]],MasterData[],6,FALSE)</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7">
        <f>VLOOKUP(InputData[[#This Row],[PRODUCT ID]],MasterData[],5,FALSE)</f>
        <v>134</v>
      </c>
      <c r="K88" s="7">
        <f>VLOOKUP(InputData[[#This Row],[PRODUCT ID]],MasterData[],6,FALSE)</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7">
        <f>VLOOKUP(InputData[[#This Row],[PRODUCT ID]],MasterData[],5,FALSE)</f>
        <v>37</v>
      </c>
      <c r="K89" s="7">
        <f>VLOOKUP(InputData[[#This Row],[PRODUCT ID]],MasterData[],6,FALSE)</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7">
        <f>VLOOKUP(InputData[[#This Row],[PRODUCT ID]],MasterData[],5,FALSE)</f>
        <v>72</v>
      </c>
      <c r="K90" s="7">
        <f>VLOOKUP(InputData[[#This Row],[PRODUCT ID]],MasterData[],6,FALSE)</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7">
        <f>VLOOKUP(InputData[[#This Row],[PRODUCT ID]],MasterData[],5,FALSE)</f>
        <v>150</v>
      </c>
      <c r="K91" s="7">
        <f>VLOOKUP(InputData[[#This Row],[PRODUCT ID]],MasterData[],6,FALSE)</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7">
        <f>VLOOKUP(InputData[[#This Row],[PRODUCT ID]],MasterData[],5,FALSE)</f>
        <v>120</v>
      </c>
      <c r="K92" s="7">
        <f>VLOOKUP(InputData[[#This Row],[PRODUCT ID]],MasterData[],6,FALSE)</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7">
        <f>VLOOKUP(InputData[[#This Row],[PRODUCT ID]],MasterData[],5,FALSE)</f>
        <v>37</v>
      </c>
      <c r="K93" s="7">
        <f>VLOOKUP(InputData[[#This Row],[PRODUCT ID]],MasterData[],6,FALSE)</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7">
        <f>VLOOKUP(InputData[[#This Row],[PRODUCT ID]],MasterData[],5,FALSE)</f>
        <v>148</v>
      </c>
      <c r="K94" s="7">
        <f>VLOOKUP(InputData[[#This Row],[PRODUCT ID]],MasterData[],6,FALSE)</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7">
        <f>VLOOKUP(InputData[[#This Row],[PRODUCT ID]],MasterData[],5,FALSE)</f>
        <v>67</v>
      </c>
      <c r="K95" s="7">
        <f>VLOOKUP(InputData[[#This Row],[PRODUCT ID]],MasterData[],6,FALSE)</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7">
        <f>VLOOKUP(InputData[[#This Row],[PRODUCT ID]],MasterData[],5,FALSE)</f>
        <v>148</v>
      </c>
      <c r="K96" s="7">
        <f>VLOOKUP(InputData[[#This Row],[PRODUCT ID]],MasterData[],6,FALSE)</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7">
        <f>VLOOKUP(InputData[[#This Row],[PRODUCT ID]],MasterData[],5,FALSE)</f>
        <v>47</v>
      </c>
      <c r="K97" s="7">
        <f>VLOOKUP(InputData[[#This Row],[PRODUCT ID]],MasterData[],6,FALSE)</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7">
        <f>VLOOKUP(InputData[[#This Row],[PRODUCT ID]],MasterData[],5,FALSE)</f>
        <v>37</v>
      </c>
      <c r="K98" s="7">
        <f>VLOOKUP(InputData[[#This Row],[PRODUCT ID]],MasterData[],6,FALSE)</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7">
        <f>VLOOKUP(InputData[[#This Row],[PRODUCT ID]],MasterData[],5,FALSE)</f>
        <v>120</v>
      </c>
      <c r="K99" s="7">
        <f>VLOOKUP(InputData[[#This Row],[PRODUCT ID]],MasterData[],6,FALSE)</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7">
        <f>VLOOKUP(InputData[[#This Row],[PRODUCT ID]],MasterData[],5,FALSE)</f>
        <v>55</v>
      </c>
      <c r="K100" s="7">
        <f>VLOOKUP(InputData[[#This Row],[PRODUCT ID]],MasterData[],6,FALSE)</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7">
        <f>VLOOKUP(InputData[[#This Row],[PRODUCT ID]],MasterData[],5,FALSE)</f>
        <v>12</v>
      </c>
      <c r="K101" s="7">
        <f>VLOOKUP(InputData[[#This Row],[PRODUCT ID]],MasterData[],6,FALSE)</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7">
        <f>VLOOKUP(InputData[[#This Row],[PRODUCT ID]],MasterData[],5,FALSE)</f>
        <v>112</v>
      </c>
      <c r="K102" s="7">
        <f>VLOOKUP(InputData[[#This Row],[PRODUCT ID]],MasterData[],6,FALSE)</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7">
        <f>VLOOKUP(InputData[[#This Row],[PRODUCT ID]],MasterData[],5,FALSE)</f>
        <v>6</v>
      </c>
      <c r="K103" s="7">
        <f>VLOOKUP(InputData[[#This Row],[PRODUCT ID]],MasterData[],6,FALSE)</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7">
        <f>VLOOKUP(InputData[[#This Row],[PRODUCT ID]],MasterData[],5,FALSE)</f>
        <v>83</v>
      </c>
      <c r="K104" s="7">
        <f>VLOOKUP(InputData[[#This Row],[PRODUCT ID]],MasterData[],6,FALSE)</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7">
        <f>VLOOKUP(InputData[[#This Row],[PRODUCT ID]],MasterData[],5,FALSE)</f>
        <v>6</v>
      </c>
      <c r="K105" s="7">
        <f>VLOOKUP(InputData[[#This Row],[PRODUCT ID]],MasterData[],6,FALSE)</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7">
        <f>VLOOKUP(InputData[[#This Row],[PRODUCT ID]],MasterData[],5,FALSE)</f>
        <v>37</v>
      </c>
      <c r="K106" s="7">
        <f>VLOOKUP(InputData[[#This Row],[PRODUCT ID]],MasterData[],6,FALSE)</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7">
        <f>VLOOKUP(InputData[[#This Row],[PRODUCT ID]],MasterData[],5,FALSE)</f>
        <v>13</v>
      </c>
      <c r="K107" s="7">
        <f>VLOOKUP(InputData[[#This Row],[PRODUCT ID]],MasterData[],6,FALSE)</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7">
        <f>VLOOKUP(InputData[[#This Row],[PRODUCT ID]],MasterData[],5,FALSE)</f>
        <v>37</v>
      </c>
      <c r="K108" s="7">
        <f>VLOOKUP(InputData[[#This Row],[PRODUCT ID]],MasterData[],6,FALSE)</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7">
        <f>VLOOKUP(InputData[[#This Row],[PRODUCT ID]],MasterData[],5,FALSE)</f>
        <v>13</v>
      </c>
      <c r="K109" s="7">
        <f>VLOOKUP(InputData[[#This Row],[PRODUCT ID]],MasterData[],6,FALSE)</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7">
        <f>VLOOKUP(InputData[[#This Row],[PRODUCT ID]],MasterData[],5,FALSE)</f>
        <v>5</v>
      </c>
      <c r="K110" s="7">
        <f>VLOOKUP(InputData[[#This Row],[PRODUCT ID]],MasterData[],6,FALSE)</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7">
        <f>VLOOKUP(InputData[[#This Row],[PRODUCT ID]],MasterData[],5,FALSE)</f>
        <v>47</v>
      </c>
      <c r="K111" s="7">
        <f>VLOOKUP(InputData[[#This Row],[PRODUCT ID]],MasterData[],6,FALSE)</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7">
        <f>VLOOKUP(InputData[[#This Row],[PRODUCT ID]],MasterData[],5,FALSE)</f>
        <v>120</v>
      </c>
      <c r="K112" s="7">
        <f>VLOOKUP(InputData[[#This Row],[PRODUCT ID]],MasterData[],6,FALSE)</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7">
        <f>VLOOKUP(InputData[[#This Row],[PRODUCT ID]],MasterData[],5,FALSE)</f>
        <v>90</v>
      </c>
      <c r="K113" s="7">
        <f>VLOOKUP(InputData[[#This Row],[PRODUCT ID]],MasterData[],6,FALSE)</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7">
        <f>VLOOKUP(InputData[[#This Row],[PRODUCT ID]],MasterData[],5,FALSE)</f>
        <v>141</v>
      </c>
      <c r="K114" s="7">
        <f>VLOOKUP(InputData[[#This Row],[PRODUCT ID]],MasterData[],6,FALSE)</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7">
        <f>VLOOKUP(InputData[[#This Row],[PRODUCT ID]],MasterData[],5,FALSE)</f>
        <v>112</v>
      </c>
      <c r="K115" s="7">
        <f>VLOOKUP(InputData[[#This Row],[PRODUCT ID]],MasterData[],6,FALSE)</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7">
        <f>VLOOKUP(InputData[[#This Row],[PRODUCT ID]],MasterData[],5,FALSE)</f>
        <v>126</v>
      </c>
      <c r="K116" s="7">
        <f>VLOOKUP(InputData[[#This Row],[PRODUCT ID]],MasterData[],6,FALSE)</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7">
        <f>VLOOKUP(InputData[[#This Row],[PRODUCT ID]],MasterData[],5,FALSE)</f>
        <v>61</v>
      </c>
      <c r="K117" s="7">
        <f>VLOOKUP(InputData[[#This Row],[PRODUCT ID]],MasterData[],6,FALSE)</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7">
        <f>VLOOKUP(InputData[[#This Row],[PRODUCT ID]],MasterData[],5,FALSE)</f>
        <v>61</v>
      </c>
      <c r="K118" s="7">
        <f>VLOOKUP(InputData[[#This Row],[PRODUCT ID]],MasterData[],6,FALSE)</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7">
        <f>VLOOKUP(InputData[[#This Row],[PRODUCT ID]],MasterData[],5,FALSE)</f>
        <v>121</v>
      </c>
      <c r="K119" s="7">
        <f>VLOOKUP(InputData[[#This Row],[PRODUCT ID]],MasterData[],6,FALSE)</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7">
        <f>VLOOKUP(InputData[[#This Row],[PRODUCT ID]],MasterData[],5,FALSE)</f>
        <v>5</v>
      </c>
      <c r="K120" s="7">
        <f>VLOOKUP(InputData[[#This Row],[PRODUCT ID]],MasterData[],6,FALSE)</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7">
        <f>VLOOKUP(InputData[[#This Row],[PRODUCT ID]],MasterData[],5,FALSE)</f>
        <v>95</v>
      </c>
      <c r="K121" s="7">
        <f>VLOOKUP(InputData[[#This Row],[PRODUCT ID]],MasterData[],6,FALSE)</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7">
        <f>VLOOKUP(InputData[[#This Row],[PRODUCT ID]],MasterData[],5,FALSE)</f>
        <v>37</v>
      </c>
      <c r="K122" s="7">
        <f>VLOOKUP(InputData[[#This Row],[PRODUCT ID]],MasterData[],6,FALSE)</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7">
        <f>VLOOKUP(InputData[[#This Row],[PRODUCT ID]],MasterData[],5,FALSE)</f>
        <v>44</v>
      </c>
      <c r="K123" s="7">
        <f>VLOOKUP(InputData[[#This Row],[PRODUCT ID]],MasterData[],6,FALSE)</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7">
        <f>VLOOKUP(InputData[[#This Row],[PRODUCT ID]],MasterData[],5,FALSE)</f>
        <v>98</v>
      </c>
      <c r="K124" s="7">
        <f>VLOOKUP(InputData[[#This Row],[PRODUCT ID]],MasterData[],6,FALSE)</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7">
        <f>VLOOKUP(InputData[[#This Row],[PRODUCT ID]],MasterData[],5,FALSE)</f>
        <v>89</v>
      </c>
      <c r="K125" s="7">
        <f>VLOOKUP(InputData[[#This Row],[PRODUCT ID]],MasterData[],6,FALSE)</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7">
        <f>VLOOKUP(InputData[[#This Row],[PRODUCT ID]],MasterData[],5,FALSE)</f>
        <v>138</v>
      </c>
      <c r="K126" s="7">
        <f>VLOOKUP(InputData[[#This Row],[PRODUCT ID]],MasterData[],6,FALSE)</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7">
        <f>VLOOKUP(InputData[[#This Row],[PRODUCT ID]],MasterData[],5,FALSE)</f>
        <v>7</v>
      </c>
      <c r="K127" s="7">
        <f>VLOOKUP(InputData[[#This Row],[PRODUCT ID]],MasterData[],6,FALSE)</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7">
        <f>VLOOKUP(InputData[[#This Row],[PRODUCT ID]],MasterData[],5,FALSE)</f>
        <v>150</v>
      </c>
      <c r="K128" s="7">
        <f>VLOOKUP(InputData[[#This Row],[PRODUCT ID]],MasterData[],6,FALSE)</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7">
        <f>VLOOKUP(InputData[[#This Row],[PRODUCT ID]],MasterData[],5,FALSE)</f>
        <v>12</v>
      </c>
      <c r="K129" s="7">
        <f>VLOOKUP(InputData[[#This Row],[PRODUCT ID]],MasterData[],6,FALSE)</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7">
        <f>VLOOKUP(InputData[[#This Row],[PRODUCT ID]],MasterData[],5,FALSE)</f>
        <v>37</v>
      </c>
      <c r="K130" s="7">
        <f>VLOOKUP(InputData[[#This Row],[PRODUCT ID]],MasterData[],6,FALSE)</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7">
        <f>VLOOKUP(InputData[[#This Row],[PRODUCT ID]],MasterData[],5,FALSE)</f>
        <v>7</v>
      </c>
      <c r="K131" s="7">
        <f>VLOOKUP(InputData[[#This Row],[PRODUCT ID]],MasterData[],6,FALSE)</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7">
        <f>VLOOKUP(InputData[[#This Row],[PRODUCT ID]],MasterData[],5,FALSE)</f>
        <v>138</v>
      </c>
      <c r="K132" s="7">
        <f>VLOOKUP(InputData[[#This Row],[PRODUCT ID]],MasterData[],6,FALSE)</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7">
        <f>VLOOKUP(InputData[[#This Row],[PRODUCT ID]],MasterData[],5,FALSE)</f>
        <v>13</v>
      </c>
      <c r="K133" s="7">
        <f>VLOOKUP(InputData[[#This Row],[PRODUCT ID]],MasterData[],6,FALSE)</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7">
        <f>VLOOKUP(InputData[[#This Row],[PRODUCT ID]],MasterData[],5,FALSE)</f>
        <v>13</v>
      </c>
      <c r="K134" s="7">
        <f>VLOOKUP(InputData[[#This Row],[PRODUCT ID]],MasterData[],6,FALSE)</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7">
        <f>VLOOKUP(InputData[[#This Row],[PRODUCT ID]],MasterData[],5,FALSE)</f>
        <v>44</v>
      </c>
      <c r="K135" s="7">
        <f>VLOOKUP(InputData[[#This Row],[PRODUCT ID]],MasterData[],6,FALSE)</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7">
        <f>VLOOKUP(InputData[[#This Row],[PRODUCT ID]],MasterData[],5,FALSE)</f>
        <v>6</v>
      </c>
      <c r="K136" s="7">
        <f>VLOOKUP(InputData[[#This Row],[PRODUCT ID]],MasterData[],6,FALSE)</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7">
        <f>VLOOKUP(InputData[[#This Row],[PRODUCT ID]],MasterData[],5,FALSE)</f>
        <v>133</v>
      </c>
      <c r="K137" s="7">
        <f>VLOOKUP(InputData[[#This Row],[PRODUCT ID]],MasterData[],6,FALSE)</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7">
        <f>VLOOKUP(InputData[[#This Row],[PRODUCT ID]],MasterData[],5,FALSE)</f>
        <v>126</v>
      </c>
      <c r="K138" s="7">
        <f>VLOOKUP(InputData[[#This Row],[PRODUCT ID]],MasterData[],6,FALSE)</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7">
        <f>VLOOKUP(InputData[[#This Row],[PRODUCT ID]],MasterData[],5,FALSE)</f>
        <v>5</v>
      </c>
      <c r="K139" s="7">
        <f>VLOOKUP(InputData[[#This Row],[PRODUCT ID]],MasterData[],6,FALSE)</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7">
        <f>VLOOKUP(InputData[[#This Row],[PRODUCT ID]],MasterData[],5,FALSE)</f>
        <v>112</v>
      </c>
      <c r="K140" s="7">
        <f>VLOOKUP(InputData[[#This Row],[PRODUCT ID]],MasterData[],6,FALSE)</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7">
        <f>VLOOKUP(InputData[[#This Row],[PRODUCT ID]],MasterData[],5,FALSE)</f>
        <v>133</v>
      </c>
      <c r="K141" s="7">
        <f>VLOOKUP(InputData[[#This Row],[PRODUCT ID]],MasterData[],6,FALSE)</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7">
        <f>VLOOKUP(InputData[[#This Row],[PRODUCT ID]],MasterData[],5,FALSE)</f>
        <v>148</v>
      </c>
      <c r="K142" s="7">
        <f>VLOOKUP(InputData[[#This Row],[PRODUCT ID]],MasterData[],6,FALSE)</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7">
        <f>VLOOKUP(InputData[[#This Row],[PRODUCT ID]],MasterData[],5,FALSE)</f>
        <v>95</v>
      </c>
      <c r="K143" s="7">
        <f>VLOOKUP(InputData[[#This Row],[PRODUCT ID]],MasterData[],6,FALSE)</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7">
        <f>VLOOKUP(InputData[[#This Row],[PRODUCT ID]],MasterData[],5,FALSE)</f>
        <v>71</v>
      </c>
      <c r="K144" s="7">
        <f>VLOOKUP(InputData[[#This Row],[PRODUCT ID]],MasterData[],6,FALSE)</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7">
        <f>VLOOKUP(InputData[[#This Row],[PRODUCT ID]],MasterData[],5,FALSE)</f>
        <v>105</v>
      </c>
      <c r="K145" s="7">
        <f>VLOOKUP(InputData[[#This Row],[PRODUCT ID]],MasterData[],6,FALSE)</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7">
        <f>VLOOKUP(InputData[[#This Row],[PRODUCT ID]],MasterData[],5,FALSE)</f>
        <v>138</v>
      </c>
      <c r="K146" s="7">
        <f>VLOOKUP(InputData[[#This Row],[PRODUCT ID]],MasterData[],6,FALSE)</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7">
        <f>VLOOKUP(InputData[[#This Row],[PRODUCT ID]],MasterData[],5,FALSE)</f>
        <v>44</v>
      </c>
      <c r="K147" s="7">
        <f>VLOOKUP(InputData[[#This Row],[PRODUCT ID]],MasterData[],6,FALSE)</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7">
        <f>VLOOKUP(InputData[[#This Row],[PRODUCT ID]],MasterData[],5,FALSE)</f>
        <v>55</v>
      </c>
      <c r="K148" s="7">
        <f>VLOOKUP(InputData[[#This Row],[PRODUCT ID]],MasterData[],6,FALSE)</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7">
        <f>VLOOKUP(InputData[[#This Row],[PRODUCT ID]],MasterData[],5,FALSE)</f>
        <v>6</v>
      </c>
      <c r="K149" s="7">
        <f>VLOOKUP(InputData[[#This Row],[PRODUCT ID]],MasterData[],6,FALSE)</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7">
        <f>VLOOKUP(InputData[[#This Row],[PRODUCT ID]],MasterData[],5,FALSE)</f>
        <v>150</v>
      </c>
      <c r="K150" s="7">
        <f>VLOOKUP(InputData[[#This Row],[PRODUCT ID]],MasterData[],6,FALSE)</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7">
        <f>VLOOKUP(InputData[[#This Row],[PRODUCT ID]],MasterData[],5,FALSE)</f>
        <v>141</v>
      </c>
      <c r="K151" s="7">
        <f>VLOOKUP(InputData[[#This Row],[PRODUCT ID]],MasterData[],6,FALSE)</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7">
        <f>VLOOKUP(InputData[[#This Row],[PRODUCT ID]],MasterData[],5,FALSE)</f>
        <v>48</v>
      </c>
      <c r="K152" s="7">
        <f>VLOOKUP(InputData[[#This Row],[PRODUCT ID]],MasterData[],6,FALSE)</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7">
        <f>VLOOKUP(InputData[[#This Row],[PRODUCT ID]],MasterData[],5,FALSE)</f>
        <v>72</v>
      </c>
      <c r="K153" s="7">
        <f>VLOOKUP(InputData[[#This Row],[PRODUCT ID]],MasterData[],6,FALSE)</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7">
        <f>VLOOKUP(InputData[[#This Row],[PRODUCT ID]],MasterData[],5,FALSE)</f>
        <v>67</v>
      </c>
      <c r="K154" s="7">
        <f>VLOOKUP(InputData[[#This Row],[PRODUCT ID]],MasterData[],6,FALSE)</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7">
        <f>VLOOKUP(InputData[[#This Row],[PRODUCT ID]],MasterData[],5,FALSE)</f>
        <v>47</v>
      </c>
      <c r="K155" s="7">
        <f>VLOOKUP(InputData[[#This Row],[PRODUCT ID]],MasterData[],6,FALSE)</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7">
        <f>VLOOKUP(InputData[[#This Row],[PRODUCT ID]],MasterData[],5,FALSE)</f>
        <v>18</v>
      </c>
      <c r="K156" s="7">
        <f>VLOOKUP(InputData[[#This Row],[PRODUCT ID]],MasterData[],6,FALSE)</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7">
        <f>VLOOKUP(InputData[[#This Row],[PRODUCT ID]],MasterData[],5,FALSE)</f>
        <v>144</v>
      </c>
      <c r="K157" s="7">
        <f>VLOOKUP(InputData[[#This Row],[PRODUCT ID]],MasterData[],6,FALSE)</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7">
        <f>VLOOKUP(InputData[[#This Row],[PRODUCT ID]],MasterData[],5,FALSE)</f>
        <v>90</v>
      </c>
      <c r="K158" s="7">
        <f>VLOOKUP(InputData[[#This Row],[PRODUCT ID]],MasterData[],6,FALSE)</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7">
        <f>VLOOKUP(InputData[[#This Row],[PRODUCT ID]],MasterData[],5,FALSE)</f>
        <v>67</v>
      </c>
      <c r="K159" s="7">
        <f>VLOOKUP(InputData[[#This Row],[PRODUCT ID]],MasterData[],6,FALSE)</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7">
        <f>VLOOKUP(InputData[[#This Row],[PRODUCT ID]],MasterData[],5,FALSE)</f>
        <v>6</v>
      </c>
      <c r="K160" s="7">
        <f>VLOOKUP(InputData[[#This Row],[PRODUCT ID]],MasterData[],6,FALSE)</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7">
        <f>VLOOKUP(InputData[[#This Row],[PRODUCT ID]],MasterData[],5,FALSE)</f>
        <v>76</v>
      </c>
      <c r="K161" s="7">
        <f>VLOOKUP(InputData[[#This Row],[PRODUCT ID]],MasterData[],6,FALSE)</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7">
        <f>VLOOKUP(InputData[[#This Row],[PRODUCT ID]],MasterData[],5,FALSE)</f>
        <v>98</v>
      </c>
      <c r="K162" s="7">
        <f>VLOOKUP(InputData[[#This Row],[PRODUCT ID]],MasterData[],6,FALSE)</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7">
        <f>VLOOKUP(InputData[[#This Row],[PRODUCT ID]],MasterData[],5,FALSE)</f>
        <v>141</v>
      </c>
      <c r="K163" s="7">
        <f>VLOOKUP(InputData[[#This Row],[PRODUCT ID]],MasterData[],6,FALSE)</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7">
        <f>VLOOKUP(InputData[[#This Row],[PRODUCT ID]],MasterData[],5,FALSE)</f>
        <v>121</v>
      </c>
      <c r="K164" s="7">
        <f>VLOOKUP(InputData[[#This Row],[PRODUCT ID]],MasterData[],6,FALSE)</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7">
        <f>VLOOKUP(InputData[[#This Row],[PRODUCT ID]],MasterData[],5,FALSE)</f>
        <v>55</v>
      </c>
      <c r="K165" s="7">
        <f>VLOOKUP(InputData[[#This Row],[PRODUCT ID]],MasterData[],6,FALSE)</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7">
        <f>VLOOKUP(InputData[[#This Row],[PRODUCT ID]],MasterData[],5,FALSE)</f>
        <v>37</v>
      </c>
      <c r="K166" s="7">
        <f>VLOOKUP(InputData[[#This Row],[PRODUCT ID]],MasterData[],6,FALSE)</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7">
        <f>VLOOKUP(InputData[[#This Row],[PRODUCT ID]],MasterData[],5,FALSE)</f>
        <v>67</v>
      </c>
      <c r="K167" s="7">
        <f>VLOOKUP(InputData[[#This Row],[PRODUCT ID]],MasterData[],6,FALSE)</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7">
        <f>VLOOKUP(InputData[[#This Row],[PRODUCT ID]],MasterData[],5,FALSE)</f>
        <v>133</v>
      </c>
      <c r="K168" s="7">
        <f>VLOOKUP(InputData[[#This Row],[PRODUCT ID]],MasterData[],6,FALSE)</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7">
        <f>VLOOKUP(InputData[[#This Row],[PRODUCT ID]],MasterData[],5,FALSE)</f>
        <v>76</v>
      </c>
      <c r="K169" s="7">
        <f>VLOOKUP(InputData[[#This Row],[PRODUCT ID]],MasterData[],6,FALSE)</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7">
        <f>VLOOKUP(InputData[[#This Row],[PRODUCT ID]],MasterData[],5,FALSE)</f>
        <v>75</v>
      </c>
      <c r="K170" s="7">
        <f>VLOOKUP(InputData[[#This Row],[PRODUCT ID]],MasterData[],6,FALSE)</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7">
        <f>VLOOKUP(InputData[[#This Row],[PRODUCT ID]],MasterData[],5,FALSE)</f>
        <v>141</v>
      </c>
      <c r="K171" s="7">
        <f>VLOOKUP(InputData[[#This Row],[PRODUCT ID]],MasterData[],6,FALSE)</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7">
        <f>VLOOKUP(InputData[[#This Row],[PRODUCT ID]],MasterData[],5,FALSE)</f>
        <v>44</v>
      </c>
      <c r="K172" s="7">
        <f>VLOOKUP(InputData[[#This Row],[PRODUCT ID]],MasterData[],6,FALSE)</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7">
        <f>VLOOKUP(InputData[[#This Row],[PRODUCT ID]],MasterData[],5,FALSE)</f>
        <v>48</v>
      </c>
      <c r="K173" s="7">
        <f>VLOOKUP(InputData[[#This Row],[PRODUCT ID]],MasterData[],6,FALSE)</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7">
        <f>VLOOKUP(InputData[[#This Row],[PRODUCT ID]],MasterData[],5,FALSE)</f>
        <v>71</v>
      </c>
      <c r="K174" s="7">
        <f>VLOOKUP(InputData[[#This Row],[PRODUCT ID]],MasterData[],6,FALSE)</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7">
        <f>VLOOKUP(InputData[[#This Row],[PRODUCT ID]],MasterData[],5,FALSE)</f>
        <v>7</v>
      </c>
      <c r="K175" s="7">
        <f>VLOOKUP(InputData[[#This Row],[PRODUCT ID]],MasterData[],6,FALSE)</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7">
        <f>VLOOKUP(InputData[[#This Row],[PRODUCT ID]],MasterData[],5,FALSE)</f>
        <v>61</v>
      </c>
      <c r="K176" s="7">
        <f>VLOOKUP(InputData[[#This Row],[PRODUCT ID]],MasterData[],6,FALSE)</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7">
        <f>VLOOKUP(InputData[[#This Row],[PRODUCT ID]],MasterData[],5,FALSE)</f>
        <v>93</v>
      </c>
      <c r="K177" s="7">
        <f>VLOOKUP(InputData[[#This Row],[PRODUCT ID]],MasterData[],6,FALSE)</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7">
        <f>VLOOKUP(InputData[[#This Row],[PRODUCT ID]],MasterData[],5,FALSE)</f>
        <v>37</v>
      </c>
      <c r="K178" s="7">
        <f>VLOOKUP(InputData[[#This Row],[PRODUCT ID]],MasterData[],6,FALSE)</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7">
        <f>VLOOKUP(InputData[[#This Row],[PRODUCT ID]],MasterData[],5,FALSE)</f>
        <v>37</v>
      </c>
      <c r="K179" s="7">
        <f>VLOOKUP(InputData[[#This Row],[PRODUCT ID]],MasterData[],6,FALSE)</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7">
        <f>VLOOKUP(InputData[[#This Row],[PRODUCT ID]],MasterData[],5,FALSE)</f>
        <v>55</v>
      </c>
      <c r="K180" s="7">
        <f>VLOOKUP(InputData[[#This Row],[PRODUCT ID]],MasterData[],6,FALSE)</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7">
        <f>VLOOKUP(InputData[[#This Row],[PRODUCT ID]],MasterData[],5,FALSE)</f>
        <v>112</v>
      </c>
      <c r="K181" s="7">
        <f>VLOOKUP(InputData[[#This Row],[PRODUCT ID]],MasterData[],6,FALSE)</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7">
        <f>VLOOKUP(InputData[[#This Row],[PRODUCT ID]],MasterData[],5,FALSE)</f>
        <v>98</v>
      </c>
      <c r="K182" s="7">
        <f>VLOOKUP(InputData[[#This Row],[PRODUCT ID]],MasterData[],6,FALSE)</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7">
        <f>VLOOKUP(InputData[[#This Row],[PRODUCT ID]],MasterData[],5,FALSE)</f>
        <v>5</v>
      </c>
      <c r="K183" s="7">
        <f>VLOOKUP(InputData[[#This Row],[PRODUCT ID]],MasterData[],6,FALSE)</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7">
        <f>VLOOKUP(InputData[[#This Row],[PRODUCT ID]],MasterData[],5,FALSE)</f>
        <v>144</v>
      </c>
      <c r="K184" s="7">
        <f>VLOOKUP(InputData[[#This Row],[PRODUCT ID]],MasterData[],6,FALSE)</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7">
        <f>VLOOKUP(InputData[[#This Row],[PRODUCT ID]],MasterData[],5,FALSE)</f>
        <v>71</v>
      </c>
      <c r="K185" s="7">
        <f>VLOOKUP(InputData[[#This Row],[PRODUCT ID]],MasterData[],6,FALSE)</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7">
        <f>VLOOKUP(InputData[[#This Row],[PRODUCT ID]],MasterData[],5,FALSE)</f>
        <v>138</v>
      </c>
      <c r="K186" s="7">
        <f>VLOOKUP(InputData[[#This Row],[PRODUCT ID]],MasterData[],6,FALSE)</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7">
        <f>VLOOKUP(InputData[[#This Row],[PRODUCT ID]],MasterData[],5,FALSE)</f>
        <v>37</v>
      </c>
      <c r="K187" s="7">
        <f>VLOOKUP(InputData[[#This Row],[PRODUCT ID]],MasterData[],6,FALSE)</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7">
        <f>VLOOKUP(InputData[[#This Row],[PRODUCT ID]],MasterData[],5,FALSE)</f>
        <v>141</v>
      </c>
      <c r="K188" s="7">
        <f>VLOOKUP(InputData[[#This Row],[PRODUCT ID]],MasterData[],6,FALSE)</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7">
        <f>VLOOKUP(InputData[[#This Row],[PRODUCT ID]],MasterData[],5,FALSE)</f>
        <v>89</v>
      </c>
      <c r="K189" s="7">
        <f>VLOOKUP(InputData[[#This Row],[PRODUCT ID]],MasterData[],6,FALSE)</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7">
        <f>VLOOKUP(InputData[[#This Row],[PRODUCT ID]],MasterData[],5,FALSE)</f>
        <v>150</v>
      </c>
      <c r="K190" s="7">
        <f>VLOOKUP(InputData[[#This Row],[PRODUCT ID]],MasterData[],6,FALSE)</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7">
        <f>VLOOKUP(InputData[[#This Row],[PRODUCT ID]],MasterData[],5,FALSE)</f>
        <v>76</v>
      </c>
      <c r="K191" s="7">
        <f>VLOOKUP(InputData[[#This Row],[PRODUCT ID]],MasterData[],6,FALSE)</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7">
        <f>VLOOKUP(InputData[[#This Row],[PRODUCT ID]],MasterData[],5,FALSE)</f>
        <v>148</v>
      </c>
      <c r="K192" s="7">
        <f>VLOOKUP(InputData[[#This Row],[PRODUCT ID]],MasterData[],6,FALSE)</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7">
        <f>VLOOKUP(InputData[[#This Row],[PRODUCT ID]],MasterData[],5,FALSE)</f>
        <v>98</v>
      </c>
      <c r="K193" s="7">
        <f>VLOOKUP(InputData[[#This Row],[PRODUCT ID]],MasterData[],6,FALSE)</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7">
        <f>VLOOKUP(InputData[[#This Row],[PRODUCT ID]],MasterData[],5,FALSE)</f>
        <v>18</v>
      </c>
      <c r="K194" s="7">
        <f>VLOOKUP(InputData[[#This Row],[PRODUCT ID]],MasterData[],6,FALSE)</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7">
        <f>VLOOKUP(InputData[[#This Row],[PRODUCT ID]],MasterData[],5,FALSE)</f>
        <v>98</v>
      </c>
      <c r="K195" s="7">
        <f>VLOOKUP(InputData[[#This Row],[PRODUCT ID]],MasterData[],6,FALSE)</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7">
        <f>VLOOKUP(InputData[[#This Row],[PRODUCT ID]],MasterData[],5,FALSE)</f>
        <v>138</v>
      </c>
      <c r="K196" s="7">
        <f>VLOOKUP(InputData[[#This Row],[PRODUCT ID]],MasterData[],6,FALSE)</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7">
        <f>VLOOKUP(InputData[[#This Row],[PRODUCT ID]],MasterData[],5,FALSE)</f>
        <v>120</v>
      </c>
      <c r="K197" s="7">
        <f>VLOOKUP(InputData[[#This Row],[PRODUCT ID]],MasterData[],6,FALSE)</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7">
        <f>VLOOKUP(InputData[[#This Row],[PRODUCT ID]],MasterData[],5,FALSE)</f>
        <v>120</v>
      </c>
      <c r="K198" s="7">
        <f>VLOOKUP(InputData[[#This Row],[PRODUCT ID]],MasterData[],6,FALSE)</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7">
        <f>VLOOKUP(InputData[[#This Row],[PRODUCT ID]],MasterData[],5,FALSE)</f>
        <v>61</v>
      </c>
      <c r="K199" s="7">
        <f>VLOOKUP(InputData[[#This Row],[PRODUCT ID]],MasterData[],6,FALSE)</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7">
        <f>VLOOKUP(InputData[[#This Row],[PRODUCT ID]],MasterData[],5,FALSE)</f>
        <v>90</v>
      </c>
      <c r="K200" s="7">
        <f>VLOOKUP(InputData[[#This Row],[PRODUCT ID]],MasterData[],6,FALSE)</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7">
        <f>VLOOKUP(InputData[[#This Row],[PRODUCT ID]],MasterData[],5,FALSE)</f>
        <v>105</v>
      </c>
      <c r="K201" s="7">
        <f>VLOOKUP(InputData[[#This Row],[PRODUCT ID]],MasterData[],6,FALSE)</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7">
        <f>VLOOKUP(InputData[[#This Row],[PRODUCT ID]],MasterData[],5,FALSE)</f>
        <v>37</v>
      </c>
      <c r="K202" s="7">
        <f>VLOOKUP(InputData[[#This Row],[PRODUCT ID]],MasterData[],6,FALSE)</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7">
        <f>VLOOKUP(InputData[[#This Row],[PRODUCT ID]],MasterData[],5,FALSE)</f>
        <v>126</v>
      </c>
      <c r="K203" s="7">
        <f>VLOOKUP(InputData[[#This Row],[PRODUCT ID]],MasterData[],6,FALSE)</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7">
        <f>VLOOKUP(InputData[[#This Row],[PRODUCT ID]],MasterData[],5,FALSE)</f>
        <v>55</v>
      </c>
      <c r="K204" s="7">
        <f>VLOOKUP(InputData[[#This Row],[PRODUCT ID]],MasterData[],6,FALSE)</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7">
        <f>VLOOKUP(InputData[[#This Row],[PRODUCT ID]],MasterData[],5,FALSE)</f>
        <v>112</v>
      </c>
      <c r="K205" s="7">
        <f>VLOOKUP(InputData[[#This Row],[PRODUCT ID]],MasterData[],6,FALSE)</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7">
        <f>VLOOKUP(InputData[[#This Row],[PRODUCT ID]],MasterData[],5,FALSE)</f>
        <v>75</v>
      </c>
      <c r="K206" s="7">
        <f>VLOOKUP(InputData[[#This Row],[PRODUCT ID]],MasterData[],6,FALSE)</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7">
        <f>VLOOKUP(InputData[[#This Row],[PRODUCT ID]],MasterData[],5,FALSE)</f>
        <v>148</v>
      </c>
      <c r="K207" s="7">
        <f>VLOOKUP(InputData[[#This Row],[PRODUCT ID]],MasterData[],6,FALSE)</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7">
        <f>VLOOKUP(InputData[[#This Row],[PRODUCT ID]],MasterData[],5,FALSE)</f>
        <v>112</v>
      </c>
      <c r="K208" s="7">
        <f>VLOOKUP(InputData[[#This Row],[PRODUCT ID]],MasterData[],6,FALSE)</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7">
        <f>VLOOKUP(InputData[[#This Row],[PRODUCT ID]],MasterData[],5,FALSE)</f>
        <v>150</v>
      </c>
      <c r="K209" s="7">
        <f>VLOOKUP(InputData[[#This Row],[PRODUCT ID]],MasterData[],6,FALSE)</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7">
        <f>VLOOKUP(InputData[[#This Row],[PRODUCT ID]],MasterData[],5,FALSE)</f>
        <v>5</v>
      </c>
      <c r="K210" s="7">
        <f>VLOOKUP(InputData[[#This Row],[PRODUCT ID]],MasterData[],6,FALSE)</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7">
        <f>VLOOKUP(InputData[[#This Row],[PRODUCT ID]],MasterData[],5,FALSE)</f>
        <v>90</v>
      </c>
      <c r="K211" s="7">
        <f>VLOOKUP(InputData[[#This Row],[PRODUCT ID]],MasterData[],6,FALSE)</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7">
        <f>VLOOKUP(InputData[[#This Row],[PRODUCT ID]],MasterData[],5,FALSE)</f>
        <v>18</v>
      </c>
      <c r="K212" s="7">
        <f>VLOOKUP(InputData[[#This Row],[PRODUCT ID]],MasterData[],6,FALSE)</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7">
        <f>VLOOKUP(InputData[[#This Row],[PRODUCT ID]],MasterData[],5,FALSE)</f>
        <v>72</v>
      </c>
      <c r="K213" s="7">
        <f>VLOOKUP(InputData[[#This Row],[PRODUCT ID]],MasterData[],6,FALSE)</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7">
        <f>VLOOKUP(InputData[[#This Row],[PRODUCT ID]],MasterData[],5,FALSE)</f>
        <v>89</v>
      </c>
      <c r="K214" s="7">
        <f>VLOOKUP(InputData[[#This Row],[PRODUCT ID]],MasterData[],6,FALSE)</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7">
        <f>VLOOKUP(InputData[[#This Row],[PRODUCT ID]],MasterData[],5,FALSE)</f>
        <v>5</v>
      </c>
      <c r="K215" s="7">
        <f>VLOOKUP(InputData[[#This Row],[PRODUCT ID]],MasterData[],6,FALSE)</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7">
        <f>VLOOKUP(InputData[[#This Row],[PRODUCT ID]],MasterData[],5,FALSE)</f>
        <v>44</v>
      </c>
      <c r="K216" s="7">
        <f>VLOOKUP(InputData[[#This Row],[PRODUCT ID]],MasterData[],6,FALSE)</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7">
        <f>VLOOKUP(InputData[[#This Row],[PRODUCT ID]],MasterData[],5,FALSE)</f>
        <v>48</v>
      </c>
      <c r="K217" s="7">
        <f>VLOOKUP(InputData[[#This Row],[PRODUCT ID]],MasterData[],6,FALSE)</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7">
        <f>VLOOKUP(InputData[[#This Row],[PRODUCT ID]],MasterData[],5,FALSE)</f>
        <v>98</v>
      </c>
      <c r="K218" s="7">
        <f>VLOOKUP(InputData[[#This Row],[PRODUCT ID]],MasterData[],6,FALSE)</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7">
        <f>VLOOKUP(InputData[[#This Row],[PRODUCT ID]],MasterData[],5,FALSE)</f>
        <v>7</v>
      </c>
      <c r="K219" s="7">
        <f>VLOOKUP(InputData[[#This Row],[PRODUCT ID]],MasterData[],6,FALSE)</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7">
        <f>VLOOKUP(InputData[[#This Row],[PRODUCT ID]],MasterData[],5,FALSE)</f>
        <v>126</v>
      </c>
      <c r="K220" s="7">
        <f>VLOOKUP(InputData[[#This Row],[PRODUCT ID]],MasterData[],6,FALSE)</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7">
        <f>VLOOKUP(InputData[[#This Row],[PRODUCT ID]],MasterData[],5,FALSE)</f>
        <v>44</v>
      </c>
      <c r="K221" s="7">
        <f>VLOOKUP(InputData[[#This Row],[PRODUCT ID]],MasterData[],6,FALSE)</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7">
        <f>VLOOKUP(InputData[[#This Row],[PRODUCT ID]],MasterData[],5,FALSE)</f>
        <v>144</v>
      </c>
      <c r="K222" s="7">
        <f>VLOOKUP(InputData[[#This Row],[PRODUCT ID]],MasterData[],6,FALSE)</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7">
        <f>VLOOKUP(InputData[[#This Row],[PRODUCT ID]],MasterData[],5,FALSE)</f>
        <v>6</v>
      </c>
      <c r="K223" s="7">
        <f>VLOOKUP(InputData[[#This Row],[PRODUCT ID]],MasterData[],6,FALSE)</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7">
        <f>VLOOKUP(InputData[[#This Row],[PRODUCT ID]],MasterData[],5,FALSE)</f>
        <v>44</v>
      </c>
      <c r="K224" s="7">
        <f>VLOOKUP(InputData[[#This Row],[PRODUCT ID]],MasterData[],6,FALSE)</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7">
        <f>VLOOKUP(InputData[[#This Row],[PRODUCT ID]],MasterData[],5,FALSE)</f>
        <v>76</v>
      </c>
      <c r="K225" s="7">
        <f>VLOOKUP(InputData[[#This Row],[PRODUCT ID]],MasterData[],6,FALSE)</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7">
        <f>VLOOKUP(InputData[[#This Row],[PRODUCT ID]],MasterData[],5,FALSE)</f>
        <v>44</v>
      </c>
      <c r="K226" s="7">
        <f>VLOOKUP(InputData[[#This Row],[PRODUCT ID]],MasterData[],6,FALSE)</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7">
        <f>VLOOKUP(InputData[[#This Row],[PRODUCT ID]],MasterData[],5,FALSE)</f>
        <v>83</v>
      </c>
      <c r="K227" s="7">
        <f>VLOOKUP(InputData[[#This Row],[PRODUCT ID]],MasterData[],6,FALSE)</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7">
        <f>VLOOKUP(InputData[[#This Row],[PRODUCT ID]],MasterData[],5,FALSE)</f>
        <v>72</v>
      </c>
      <c r="K228" s="7">
        <f>VLOOKUP(InputData[[#This Row],[PRODUCT ID]],MasterData[],6,FALSE)</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7">
        <f>VLOOKUP(InputData[[#This Row],[PRODUCT ID]],MasterData[],5,FALSE)</f>
        <v>126</v>
      </c>
      <c r="K229" s="7">
        <f>VLOOKUP(InputData[[#This Row],[PRODUCT ID]],MasterData[],6,FALSE)</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7">
        <f>VLOOKUP(InputData[[#This Row],[PRODUCT ID]],MasterData[],5,FALSE)</f>
        <v>112</v>
      </c>
      <c r="K230" s="7">
        <f>VLOOKUP(InputData[[#This Row],[PRODUCT ID]],MasterData[],6,FALSE)</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7">
        <f>VLOOKUP(InputData[[#This Row],[PRODUCT ID]],MasterData[],5,FALSE)</f>
        <v>90</v>
      </c>
      <c r="K231" s="7">
        <f>VLOOKUP(InputData[[#This Row],[PRODUCT ID]],MasterData[],6,FALSE)</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7">
        <f>VLOOKUP(InputData[[#This Row],[PRODUCT ID]],MasterData[],5,FALSE)</f>
        <v>43</v>
      </c>
      <c r="K232" s="7">
        <f>VLOOKUP(InputData[[#This Row],[PRODUCT ID]],MasterData[],6,FALSE)</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7">
        <f>VLOOKUP(InputData[[#This Row],[PRODUCT ID]],MasterData[],5,FALSE)</f>
        <v>120</v>
      </c>
      <c r="K233" s="7">
        <f>VLOOKUP(InputData[[#This Row],[PRODUCT ID]],MasterData[],6,FALSE)</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7">
        <f>VLOOKUP(InputData[[#This Row],[PRODUCT ID]],MasterData[],5,FALSE)</f>
        <v>90</v>
      </c>
      <c r="K234" s="7">
        <f>VLOOKUP(InputData[[#This Row],[PRODUCT ID]],MasterData[],6,FALSE)</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7">
        <f>VLOOKUP(InputData[[#This Row],[PRODUCT ID]],MasterData[],5,FALSE)</f>
        <v>148</v>
      </c>
      <c r="K235" s="7">
        <f>VLOOKUP(InputData[[#This Row],[PRODUCT ID]],MasterData[],6,FALSE)</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7">
        <f>VLOOKUP(InputData[[#This Row],[PRODUCT ID]],MasterData[],5,FALSE)</f>
        <v>55</v>
      </c>
      <c r="K236" s="7">
        <f>VLOOKUP(InputData[[#This Row],[PRODUCT ID]],MasterData[],6,FALSE)</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7">
        <f>VLOOKUP(InputData[[#This Row],[PRODUCT ID]],MasterData[],5,FALSE)</f>
        <v>83</v>
      </c>
      <c r="K237" s="7">
        <f>VLOOKUP(InputData[[#This Row],[PRODUCT ID]],MasterData[],6,FALSE)</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7">
        <f>VLOOKUP(InputData[[#This Row],[PRODUCT ID]],MasterData[],5,FALSE)</f>
        <v>112</v>
      </c>
      <c r="K238" s="7">
        <f>VLOOKUP(InputData[[#This Row],[PRODUCT ID]],MasterData[],6,FALSE)</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7">
        <f>VLOOKUP(InputData[[#This Row],[PRODUCT ID]],MasterData[],5,FALSE)</f>
        <v>75</v>
      </c>
      <c r="K239" s="7">
        <f>VLOOKUP(InputData[[#This Row],[PRODUCT ID]],MasterData[],6,FALSE)</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7">
        <f>VLOOKUP(InputData[[#This Row],[PRODUCT ID]],MasterData[],5,FALSE)</f>
        <v>73</v>
      </c>
      <c r="K240" s="7">
        <f>VLOOKUP(InputData[[#This Row],[PRODUCT ID]],MasterData[],6,FALSE)</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7">
        <f>VLOOKUP(InputData[[#This Row],[PRODUCT ID]],MasterData[],5,FALSE)</f>
        <v>90</v>
      </c>
      <c r="K241" s="7">
        <f>VLOOKUP(InputData[[#This Row],[PRODUCT ID]],MasterData[],6,FALSE)</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7">
        <f>VLOOKUP(InputData[[#This Row],[PRODUCT ID]],MasterData[],5,FALSE)</f>
        <v>37</v>
      </c>
      <c r="K242" s="7">
        <f>VLOOKUP(InputData[[#This Row],[PRODUCT ID]],MasterData[],6,FALSE)</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7">
        <f>VLOOKUP(InputData[[#This Row],[PRODUCT ID]],MasterData[],5,FALSE)</f>
        <v>13</v>
      </c>
      <c r="K243" s="7">
        <f>VLOOKUP(InputData[[#This Row],[PRODUCT ID]],MasterData[],6,FALSE)</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7">
        <f>VLOOKUP(InputData[[#This Row],[PRODUCT ID]],MasterData[],5,FALSE)</f>
        <v>55</v>
      </c>
      <c r="K244" s="7">
        <f>VLOOKUP(InputData[[#This Row],[PRODUCT ID]],MasterData[],6,FALSE)</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7">
        <f>VLOOKUP(InputData[[#This Row],[PRODUCT ID]],MasterData[],5,FALSE)</f>
        <v>150</v>
      </c>
      <c r="K245" s="7">
        <f>VLOOKUP(InputData[[#This Row],[PRODUCT ID]],MasterData[],6,FALSE)</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7">
        <f>VLOOKUP(InputData[[#This Row],[PRODUCT ID]],MasterData[],5,FALSE)</f>
        <v>44</v>
      </c>
      <c r="K246" s="7">
        <f>VLOOKUP(InputData[[#This Row],[PRODUCT ID]],MasterData[],6,FALSE)</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7">
        <f>VLOOKUP(InputData[[#This Row],[PRODUCT ID]],MasterData[],5,FALSE)</f>
        <v>148</v>
      </c>
      <c r="K247" s="7">
        <f>VLOOKUP(InputData[[#This Row],[PRODUCT ID]],MasterData[],6,FALSE)</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7">
        <f>VLOOKUP(InputData[[#This Row],[PRODUCT ID]],MasterData[],5,FALSE)</f>
        <v>112</v>
      </c>
      <c r="K248" s="7">
        <f>VLOOKUP(InputData[[#This Row],[PRODUCT ID]],MasterData[],6,FALSE)</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7">
        <f>VLOOKUP(InputData[[#This Row],[PRODUCT ID]],MasterData[],5,FALSE)</f>
        <v>76</v>
      </c>
      <c r="K249" s="7">
        <f>VLOOKUP(InputData[[#This Row],[PRODUCT ID]],MasterData[],6,FALSE)</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7">
        <f>VLOOKUP(InputData[[#This Row],[PRODUCT ID]],MasterData[],5,FALSE)</f>
        <v>120</v>
      </c>
      <c r="K250" s="7">
        <f>VLOOKUP(InputData[[#This Row],[PRODUCT ID]],MasterData[],6,FALSE)</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7">
        <f>VLOOKUP(InputData[[#This Row],[PRODUCT ID]],MasterData[],5,FALSE)</f>
        <v>71</v>
      </c>
      <c r="K251" s="7">
        <f>VLOOKUP(InputData[[#This Row],[PRODUCT ID]],MasterData[],6,FALSE)</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7">
        <f>VLOOKUP(InputData[[#This Row],[PRODUCT ID]],MasterData[],5,FALSE)</f>
        <v>121</v>
      </c>
      <c r="K252" s="7">
        <f>VLOOKUP(InputData[[#This Row],[PRODUCT ID]],MasterData[],6,FALSE)</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7">
        <f>VLOOKUP(InputData[[#This Row],[PRODUCT ID]],MasterData[],5,FALSE)</f>
        <v>141</v>
      </c>
      <c r="K253" s="7">
        <f>VLOOKUP(InputData[[#This Row],[PRODUCT ID]],MasterData[],6,FALSE)</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7">
        <f>VLOOKUP(InputData[[#This Row],[PRODUCT ID]],MasterData[],5,FALSE)</f>
        <v>47</v>
      </c>
      <c r="K254" s="7">
        <f>VLOOKUP(InputData[[#This Row],[PRODUCT ID]],MasterData[],6,FALSE)</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7">
        <f>VLOOKUP(InputData[[#This Row],[PRODUCT ID]],MasterData[],5,FALSE)</f>
        <v>44</v>
      </c>
      <c r="K255" s="7">
        <f>VLOOKUP(InputData[[#This Row],[PRODUCT ID]],MasterData[],6,FALSE)</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7">
        <f>VLOOKUP(InputData[[#This Row],[PRODUCT ID]],MasterData[],5,FALSE)</f>
        <v>73</v>
      </c>
      <c r="K256" s="7">
        <f>VLOOKUP(InputData[[#This Row],[PRODUCT ID]],MasterData[],6,FALSE)</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7">
        <f>VLOOKUP(InputData[[#This Row],[PRODUCT ID]],MasterData[],5,FALSE)</f>
        <v>18</v>
      </c>
      <c r="K257" s="7">
        <f>VLOOKUP(InputData[[#This Row],[PRODUCT ID]],MasterData[],6,FALSE)</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7">
        <f>VLOOKUP(InputData[[#This Row],[PRODUCT ID]],MasterData[],5,FALSE)</f>
        <v>120</v>
      </c>
      <c r="K258" s="7">
        <f>VLOOKUP(InputData[[#This Row],[PRODUCT ID]],MasterData[],6,FALSE)</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7">
        <f>VLOOKUP(InputData[[#This Row],[PRODUCT ID]],MasterData[],5,FALSE)</f>
        <v>90</v>
      </c>
      <c r="K259" s="7">
        <f>VLOOKUP(InputData[[#This Row],[PRODUCT ID]],MasterData[],6,FALSE)</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7">
        <f>VLOOKUP(InputData[[#This Row],[PRODUCT ID]],MasterData[],5,FALSE)</f>
        <v>138</v>
      </c>
      <c r="K260" s="7">
        <f>VLOOKUP(InputData[[#This Row],[PRODUCT ID]],MasterData[],6,FALSE)</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7">
        <f>VLOOKUP(InputData[[#This Row],[PRODUCT ID]],MasterData[],5,FALSE)</f>
        <v>47</v>
      </c>
      <c r="K261" s="7">
        <f>VLOOKUP(InputData[[#This Row],[PRODUCT ID]],MasterData[],6,FALSE)</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7">
        <f>VLOOKUP(InputData[[#This Row],[PRODUCT ID]],MasterData[],5,FALSE)</f>
        <v>47</v>
      </c>
      <c r="K262" s="7">
        <f>VLOOKUP(InputData[[#This Row],[PRODUCT ID]],MasterData[],6,FALSE)</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7">
        <f>VLOOKUP(InputData[[#This Row],[PRODUCT ID]],MasterData[],5,FALSE)</f>
        <v>148</v>
      </c>
      <c r="K263" s="7">
        <f>VLOOKUP(InputData[[#This Row],[PRODUCT ID]],MasterData[],6,FALSE)</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7">
        <f>VLOOKUP(InputData[[#This Row],[PRODUCT ID]],MasterData[],5,FALSE)</f>
        <v>121</v>
      </c>
      <c r="K264" s="7">
        <f>VLOOKUP(InputData[[#This Row],[PRODUCT ID]],MasterData[],6,FALSE)</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7">
        <f>VLOOKUP(InputData[[#This Row],[PRODUCT ID]],MasterData[],5,FALSE)</f>
        <v>148</v>
      </c>
      <c r="K265" s="7">
        <f>VLOOKUP(InputData[[#This Row],[PRODUCT ID]],MasterData[],6,FALSE)</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7">
        <f>VLOOKUP(InputData[[#This Row],[PRODUCT ID]],MasterData[],5,FALSE)</f>
        <v>12</v>
      </c>
      <c r="K266" s="7">
        <f>VLOOKUP(InputData[[#This Row],[PRODUCT ID]],MasterData[],6,FALSE)</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7">
        <f>VLOOKUP(InputData[[#This Row],[PRODUCT ID]],MasterData[],5,FALSE)</f>
        <v>95</v>
      </c>
      <c r="K267" s="7">
        <f>VLOOKUP(InputData[[#This Row],[PRODUCT ID]],MasterData[],6,FALSE)</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7">
        <f>VLOOKUP(InputData[[#This Row],[PRODUCT ID]],MasterData[],5,FALSE)</f>
        <v>67</v>
      </c>
      <c r="K268" s="7">
        <f>VLOOKUP(InputData[[#This Row],[PRODUCT ID]],MasterData[],6,FALSE)</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7">
        <f>VLOOKUP(InputData[[#This Row],[PRODUCT ID]],MasterData[],5,FALSE)</f>
        <v>73</v>
      </c>
      <c r="K269" s="7">
        <f>VLOOKUP(InputData[[#This Row],[PRODUCT ID]],MasterData[],6,FALSE)</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7">
        <f>VLOOKUP(InputData[[#This Row],[PRODUCT ID]],MasterData[],5,FALSE)</f>
        <v>47</v>
      </c>
      <c r="K270" s="7">
        <f>VLOOKUP(InputData[[#This Row],[PRODUCT ID]],MasterData[],6,FALSE)</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7">
        <f>VLOOKUP(InputData[[#This Row],[PRODUCT ID]],MasterData[],5,FALSE)</f>
        <v>89</v>
      </c>
      <c r="K271" s="7">
        <f>VLOOKUP(InputData[[#This Row],[PRODUCT ID]],MasterData[],6,FALSE)</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7">
        <f>VLOOKUP(InputData[[#This Row],[PRODUCT ID]],MasterData[],5,FALSE)</f>
        <v>55</v>
      </c>
      <c r="K272" s="7">
        <f>VLOOKUP(InputData[[#This Row],[PRODUCT ID]],MasterData[],6,FALSE)</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7">
        <f>VLOOKUP(InputData[[#This Row],[PRODUCT ID]],MasterData[],5,FALSE)</f>
        <v>89</v>
      </c>
      <c r="K273" s="7">
        <f>VLOOKUP(InputData[[#This Row],[PRODUCT ID]],MasterData[],6,FALSE)</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7">
        <f>VLOOKUP(InputData[[#This Row],[PRODUCT ID]],MasterData[],5,FALSE)</f>
        <v>150</v>
      </c>
      <c r="K274" s="7">
        <f>VLOOKUP(InputData[[#This Row],[PRODUCT ID]],MasterData[],6,FALSE)</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7">
        <f>VLOOKUP(InputData[[#This Row],[PRODUCT ID]],MasterData[],5,FALSE)</f>
        <v>44</v>
      </c>
      <c r="K275" s="7">
        <f>VLOOKUP(InputData[[#This Row],[PRODUCT ID]],MasterData[],6,FALSE)</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7">
        <f>VLOOKUP(InputData[[#This Row],[PRODUCT ID]],MasterData[],5,FALSE)</f>
        <v>121</v>
      </c>
      <c r="K276" s="7">
        <f>VLOOKUP(InputData[[#This Row],[PRODUCT ID]],MasterData[],6,FALSE)</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7">
        <f>VLOOKUP(InputData[[#This Row],[PRODUCT ID]],MasterData[],5,FALSE)</f>
        <v>112</v>
      </c>
      <c r="K277" s="7">
        <f>VLOOKUP(InputData[[#This Row],[PRODUCT ID]],MasterData[],6,FALSE)</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7">
        <f>VLOOKUP(InputData[[#This Row],[PRODUCT ID]],MasterData[],5,FALSE)</f>
        <v>90</v>
      </c>
      <c r="K278" s="7">
        <f>VLOOKUP(InputData[[#This Row],[PRODUCT ID]],MasterData[],6,FALSE)</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7">
        <f>VLOOKUP(InputData[[#This Row],[PRODUCT ID]],MasterData[],5,FALSE)</f>
        <v>83</v>
      </c>
      <c r="K279" s="7">
        <f>VLOOKUP(InputData[[#This Row],[PRODUCT ID]],MasterData[],6,FALSE)</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7">
        <f>VLOOKUP(InputData[[#This Row],[PRODUCT ID]],MasterData[],5,FALSE)</f>
        <v>126</v>
      </c>
      <c r="K280" s="7">
        <f>VLOOKUP(InputData[[#This Row],[PRODUCT ID]],MasterData[],6,FALSE)</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7">
        <f>VLOOKUP(InputData[[#This Row],[PRODUCT ID]],MasterData[],5,FALSE)</f>
        <v>112</v>
      </c>
      <c r="K281" s="7">
        <f>VLOOKUP(InputData[[#This Row],[PRODUCT ID]],MasterData[],6,FALSE)</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7">
        <f>VLOOKUP(InputData[[#This Row],[PRODUCT ID]],MasterData[],5,FALSE)</f>
        <v>98</v>
      </c>
      <c r="K282" s="7">
        <f>VLOOKUP(InputData[[#This Row],[PRODUCT ID]],MasterData[],6,FALSE)</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7">
        <f>VLOOKUP(InputData[[#This Row],[PRODUCT ID]],MasterData[],5,FALSE)</f>
        <v>105</v>
      </c>
      <c r="K283" s="7">
        <f>VLOOKUP(InputData[[#This Row],[PRODUCT ID]],MasterData[],6,FALSE)</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7">
        <f>VLOOKUP(InputData[[#This Row],[PRODUCT ID]],MasterData[],5,FALSE)</f>
        <v>120</v>
      </c>
      <c r="K284" s="7">
        <f>VLOOKUP(InputData[[#This Row],[PRODUCT ID]],MasterData[],6,FALSE)</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7">
        <f>VLOOKUP(InputData[[#This Row],[PRODUCT ID]],MasterData[],5,FALSE)</f>
        <v>148</v>
      </c>
      <c r="K285" s="7">
        <f>VLOOKUP(InputData[[#This Row],[PRODUCT ID]],MasterData[],6,FALSE)</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7">
        <f>VLOOKUP(InputData[[#This Row],[PRODUCT ID]],MasterData[],5,FALSE)</f>
        <v>134</v>
      </c>
      <c r="K286" s="7">
        <f>VLOOKUP(InputData[[#This Row],[PRODUCT ID]],MasterData[],6,FALSE)</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7">
        <f>VLOOKUP(InputData[[#This Row],[PRODUCT ID]],MasterData[],5,FALSE)</f>
        <v>13</v>
      </c>
      <c r="K287" s="7">
        <f>VLOOKUP(InputData[[#This Row],[PRODUCT ID]],MasterData[],6,FALSE)</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7">
        <f>VLOOKUP(InputData[[#This Row],[PRODUCT ID]],MasterData[],5,FALSE)</f>
        <v>141</v>
      </c>
      <c r="K288" s="7">
        <f>VLOOKUP(InputData[[#This Row],[PRODUCT ID]],MasterData[],6,FALSE)</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7">
        <f>VLOOKUP(InputData[[#This Row],[PRODUCT ID]],MasterData[],5,FALSE)</f>
        <v>138</v>
      </c>
      <c r="K289" s="7">
        <f>VLOOKUP(InputData[[#This Row],[PRODUCT ID]],MasterData[],6,FALSE)</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7">
        <f>VLOOKUP(InputData[[#This Row],[PRODUCT ID]],MasterData[],5,FALSE)</f>
        <v>133</v>
      </c>
      <c r="K290" s="7">
        <f>VLOOKUP(InputData[[#This Row],[PRODUCT ID]],MasterData[],6,FALSE)</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7">
        <f>VLOOKUP(InputData[[#This Row],[PRODUCT ID]],MasterData[],5,FALSE)</f>
        <v>112</v>
      </c>
      <c r="K291" s="7">
        <f>VLOOKUP(InputData[[#This Row],[PRODUCT ID]],MasterData[],6,FALSE)</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7">
        <f>VLOOKUP(InputData[[#This Row],[PRODUCT ID]],MasterData[],5,FALSE)</f>
        <v>37</v>
      </c>
      <c r="K292" s="7">
        <f>VLOOKUP(InputData[[#This Row],[PRODUCT ID]],MasterData[],6,FALSE)</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7">
        <f>VLOOKUP(InputData[[#This Row],[PRODUCT ID]],MasterData[],5,FALSE)</f>
        <v>105</v>
      </c>
      <c r="K293" s="7">
        <f>VLOOKUP(InputData[[#This Row],[PRODUCT ID]],MasterData[],6,FALSE)</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7">
        <f>VLOOKUP(InputData[[#This Row],[PRODUCT ID]],MasterData[],5,FALSE)</f>
        <v>133</v>
      </c>
      <c r="K294" s="7">
        <f>VLOOKUP(InputData[[#This Row],[PRODUCT ID]],MasterData[],6,FALSE)</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7">
        <f>VLOOKUP(InputData[[#This Row],[PRODUCT ID]],MasterData[],5,FALSE)</f>
        <v>44</v>
      </c>
      <c r="K295" s="7">
        <f>VLOOKUP(InputData[[#This Row],[PRODUCT ID]],MasterData[],6,FALSE)</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7">
        <f>VLOOKUP(InputData[[#This Row],[PRODUCT ID]],MasterData[],5,FALSE)</f>
        <v>89</v>
      </c>
      <c r="K296" s="7">
        <f>VLOOKUP(InputData[[#This Row],[PRODUCT ID]],MasterData[],6,FALSE)</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7">
        <f>VLOOKUP(InputData[[#This Row],[PRODUCT ID]],MasterData[],5,FALSE)</f>
        <v>148</v>
      </c>
      <c r="K297" s="7">
        <f>VLOOKUP(InputData[[#This Row],[PRODUCT ID]],MasterData[],6,FALSE)</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7">
        <f>VLOOKUP(InputData[[#This Row],[PRODUCT ID]],MasterData[],5,FALSE)</f>
        <v>18</v>
      </c>
      <c r="K298" s="7">
        <f>VLOOKUP(InputData[[#This Row],[PRODUCT ID]],MasterData[],6,FALSE)</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7">
        <f>VLOOKUP(InputData[[#This Row],[PRODUCT ID]],MasterData[],5,FALSE)</f>
        <v>37</v>
      </c>
      <c r="K299" s="7">
        <f>VLOOKUP(InputData[[#This Row],[PRODUCT ID]],MasterData[],6,FALSE)</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7">
        <f>VLOOKUP(InputData[[#This Row],[PRODUCT ID]],MasterData[],5,FALSE)</f>
        <v>89</v>
      </c>
      <c r="K300" s="7">
        <f>VLOOKUP(InputData[[#This Row],[PRODUCT ID]],MasterData[],6,FALSE)</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7">
        <f>VLOOKUP(InputData[[#This Row],[PRODUCT ID]],MasterData[],5,FALSE)</f>
        <v>105</v>
      </c>
      <c r="K301" s="7">
        <f>VLOOKUP(InputData[[#This Row],[PRODUCT ID]],MasterData[],6,FALSE)</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7">
        <f>VLOOKUP(InputData[[#This Row],[PRODUCT ID]],MasterData[],5,FALSE)</f>
        <v>73</v>
      </c>
      <c r="K302" s="7">
        <f>VLOOKUP(InputData[[#This Row],[PRODUCT ID]],MasterData[],6,FALSE)</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7">
        <f>VLOOKUP(InputData[[#This Row],[PRODUCT ID]],MasterData[],5,FALSE)</f>
        <v>112</v>
      </c>
      <c r="K303" s="7">
        <f>VLOOKUP(InputData[[#This Row],[PRODUCT ID]],MasterData[],6,FALSE)</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7">
        <f>VLOOKUP(InputData[[#This Row],[PRODUCT ID]],MasterData[],5,FALSE)</f>
        <v>13</v>
      </c>
      <c r="K304" s="7">
        <f>VLOOKUP(InputData[[#This Row],[PRODUCT ID]],MasterData[],6,FALSE)</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7">
        <f>VLOOKUP(InputData[[#This Row],[PRODUCT ID]],MasterData[],5,FALSE)</f>
        <v>90</v>
      </c>
      <c r="K305" s="7">
        <f>VLOOKUP(InputData[[#This Row],[PRODUCT ID]],MasterData[],6,FALSE)</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7">
        <f>VLOOKUP(InputData[[#This Row],[PRODUCT ID]],MasterData[],5,FALSE)</f>
        <v>73</v>
      </c>
      <c r="K306" s="7">
        <f>VLOOKUP(InputData[[#This Row],[PRODUCT ID]],MasterData[],6,FALSE)</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7">
        <f>VLOOKUP(InputData[[#This Row],[PRODUCT ID]],MasterData[],5,FALSE)</f>
        <v>133</v>
      </c>
      <c r="K307" s="7">
        <f>VLOOKUP(InputData[[#This Row],[PRODUCT ID]],MasterData[],6,FALSE)</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7">
        <f>VLOOKUP(InputData[[#This Row],[PRODUCT ID]],MasterData[],5,FALSE)</f>
        <v>67</v>
      </c>
      <c r="K308" s="7">
        <f>VLOOKUP(InputData[[#This Row],[PRODUCT ID]],MasterData[],6,FALSE)</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7">
        <f>VLOOKUP(InputData[[#This Row],[PRODUCT ID]],MasterData[],5,FALSE)</f>
        <v>18</v>
      </c>
      <c r="K309" s="7">
        <f>VLOOKUP(InputData[[#This Row],[PRODUCT ID]],MasterData[],6,FALSE)</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7">
        <f>VLOOKUP(InputData[[#This Row],[PRODUCT ID]],MasterData[],5,FALSE)</f>
        <v>44</v>
      </c>
      <c r="K310" s="7">
        <f>VLOOKUP(InputData[[#This Row],[PRODUCT ID]],MasterData[],6,FALSE)</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7">
        <f>VLOOKUP(InputData[[#This Row],[PRODUCT ID]],MasterData[],5,FALSE)</f>
        <v>71</v>
      </c>
      <c r="K311" s="7">
        <f>VLOOKUP(InputData[[#This Row],[PRODUCT ID]],MasterData[],6,FALSE)</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7">
        <f>VLOOKUP(InputData[[#This Row],[PRODUCT ID]],MasterData[],5,FALSE)</f>
        <v>76</v>
      </c>
      <c r="K312" s="7">
        <f>VLOOKUP(InputData[[#This Row],[PRODUCT ID]],MasterData[],6,FALSE)</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7">
        <f>VLOOKUP(InputData[[#This Row],[PRODUCT ID]],MasterData[],5,FALSE)</f>
        <v>148</v>
      </c>
      <c r="K313" s="7">
        <f>VLOOKUP(InputData[[#This Row],[PRODUCT ID]],MasterData[],6,FALSE)</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7">
        <f>VLOOKUP(InputData[[#This Row],[PRODUCT ID]],MasterData[],5,FALSE)</f>
        <v>44</v>
      </c>
      <c r="K314" s="7">
        <f>VLOOKUP(InputData[[#This Row],[PRODUCT ID]],MasterData[],6,FALSE)</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7">
        <f>VLOOKUP(InputData[[#This Row],[PRODUCT ID]],MasterData[],5,FALSE)</f>
        <v>95</v>
      </c>
      <c r="K315" s="7">
        <f>VLOOKUP(InputData[[#This Row],[PRODUCT ID]],MasterData[],6,FALSE)</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7">
        <f>VLOOKUP(InputData[[#This Row],[PRODUCT ID]],MasterData[],5,FALSE)</f>
        <v>13</v>
      </c>
      <c r="K316" s="7">
        <f>VLOOKUP(InputData[[#This Row],[PRODUCT ID]],MasterData[],6,FALSE)</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7">
        <f>VLOOKUP(InputData[[#This Row],[PRODUCT ID]],MasterData[],5,FALSE)</f>
        <v>18</v>
      </c>
      <c r="K317" s="7">
        <f>VLOOKUP(InputData[[#This Row],[PRODUCT ID]],MasterData[],6,FALSE)</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7">
        <f>VLOOKUP(InputData[[#This Row],[PRODUCT ID]],MasterData[],5,FALSE)</f>
        <v>150</v>
      </c>
      <c r="K318" s="7">
        <f>VLOOKUP(InputData[[#This Row],[PRODUCT ID]],MasterData[],6,FALSE)</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7">
        <f>VLOOKUP(InputData[[#This Row],[PRODUCT ID]],MasterData[],5,FALSE)</f>
        <v>48</v>
      </c>
      <c r="K319" s="7">
        <f>VLOOKUP(InputData[[#This Row],[PRODUCT ID]],MasterData[],6,FALSE)</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7">
        <f>VLOOKUP(InputData[[#This Row],[PRODUCT ID]],MasterData[],5,FALSE)</f>
        <v>138</v>
      </c>
      <c r="K320" s="7">
        <f>VLOOKUP(InputData[[#This Row],[PRODUCT ID]],MasterData[],6,FALSE)</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7">
        <f>VLOOKUP(InputData[[#This Row],[PRODUCT ID]],MasterData[],5,FALSE)</f>
        <v>89</v>
      </c>
      <c r="K321" s="7">
        <f>VLOOKUP(InputData[[#This Row],[PRODUCT ID]],MasterData[],6,FALSE)</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7">
        <f>VLOOKUP(InputData[[#This Row],[PRODUCT ID]],MasterData[],5,FALSE)</f>
        <v>98</v>
      </c>
      <c r="K322" s="7">
        <f>VLOOKUP(InputData[[#This Row],[PRODUCT ID]],MasterData[],6,FALSE)</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7">
        <f>VLOOKUP(InputData[[#This Row],[PRODUCT ID]],MasterData[],5,FALSE)</f>
        <v>148</v>
      </c>
      <c r="K323" s="7">
        <f>VLOOKUP(InputData[[#This Row],[PRODUCT ID]],MasterData[],6,FALSE)</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7">
        <f>VLOOKUP(InputData[[#This Row],[PRODUCT ID]],MasterData[],5,FALSE)</f>
        <v>89</v>
      </c>
      <c r="K324" s="7">
        <f>VLOOKUP(InputData[[#This Row],[PRODUCT ID]],MasterData[],6,FALSE)</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7">
        <f>VLOOKUP(InputData[[#This Row],[PRODUCT ID]],MasterData[],5,FALSE)</f>
        <v>98</v>
      </c>
      <c r="K325" s="7">
        <f>VLOOKUP(InputData[[#This Row],[PRODUCT ID]],MasterData[],6,FALSE)</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7">
        <f>VLOOKUP(InputData[[#This Row],[PRODUCT ID]],MasterData[],5,FALSE)</f>
        <v>105</v>
      </c>
      <c r="K326" s="7">
        <f>VLOOKUP(InputData[[#This Row],[PRODUCT ID]],MasterData[],6,FALSE)</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7">
        <f>VLOOKUP(InputData[[#This Row],[PRODUCT ID]],MasterData[],5,FALSE)</f>
        <v>105</v>
      </c>
      <c r="K327" s="7">
        <f>VLOOKUP(InputData[[#This Row],[PRODUCT ID]],MasterData[],6,FALSE)</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7">
        <f>VLOOKUP(InputData[[#This Row],[PRODUCT ID]],MasterData[],5,FALSE)</f>
        <v>90</v>
      </c>
      <c r="K328" s="7">
        <f>VLOOKUP(InputData[[#This Row],[PRODUCT ID]],MasterData[],6,FALSE)</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7">
        <f>VLOOKUP(InputData[[#This Row],[PRODUCT ID]],MasterData[],5,FALSE)</f>
        <v>18</v>
      </c>
      <c r="K329" s="7">
        <f>VLOOKUP(InputData[[#This Row],[PRODUCT ID]],MasterData[],6,FALSE)</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7">
        <f>VLOOKUP(InputData[[#This Row],[PRODUCT ID]],MasterData[],5,FALSE)</f>
        <v>37</v>
      </c>
      <c r="K330" s="7">
        <f>VLOOKUP(InputData[[#This Row],[PRODUCT ID]],MasterData[],6,FALSE)</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7">
        <f>VLOOKUP(InputData[[#This Row],[PRODUCT ID]],MasterData[],5,FALSE)</f>
        <v>105</v>
      </c>
      <c r="K331" s="7">
        <f>VLOOKUP(InputData[[#This Row],[PRODUCT ID]],MasterData[],6,FALSE)</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7">
        <f>VLOOKUP(InputData[[#This Row],[PRODUCT ID]],MasterData[],5,FALSE)</f>
        <v>13</v>
      </c>
      <c r="K332" s="7">
        <f>VLOOKUP(InputData[[#This Row],[PRODUCT ID]],MasterData[],6,FALSE)</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7">
        <f>VLOOKUP(InputData[[#This Row],[PRODUCT ID]],MasterData[],5,FALSE)</f>
        <v>138</v>
      </c>
      <c r="K333" s="7">
        <f>VLOOKUP(InputData[[#This Row],[PRODUCT ID]],MasterData[],6,FALSE)</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7">
        <f>VLOOKUP(InputData[[#This Row],[PRODUCT ID]],MasterData[],5,FALSE)</f>
        <v>37</v>
      </c>
      <c r="K334" s="7">
        <f>VLOOKUP(InputData[[#This Row],[PRODUCT ID]],MasterData[],6,FALSE)</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7">
        <f>VLOOKUP(InputData[[#This Row],[PRODUCT ID]],MasterData[],5,FALSE)</f>
        <v>73</v>
      </c>
      <c r="K335" s="7">
        <f>VLOOKUP(InputData[[#This Row],[PRODUCT ID]],MasterData[],6,FALSE)</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7">
        <f>VLOOKUP(InputData[[#This Row],[PRODUCT ID]],MasterData[],5,FALSE)</f>
        <v>148</v>
      </c>
      <c r="K336" s="7">
        <f>VLOOKUP(InputData[[#This Row],[PRODUCT ID]],MasterData[],6,FALSE)</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7">
        <f>VLOOKUP(InputData[[#This Row],[PRODUCT ID]],MasterData[],5,FALSE)</f>
        <v>18</v>
      </c>
      <c r="K337" s="7">
        <f>VLOOKUP(InputData[[#This Row],[PRODUCT ID]],MasterData[],6,FALSE)</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7">
        <f>VLOOKUP(InputData[[#This Row],[PRODUCT ID]],MasterData[],5,FALSE)</f>
        <v>76</v>
      </c>
      <c r="K338" s="7">
        <f>VLOOKUP(InputData[[#This Row],[PRODUCT ID]],MasterData[],6,FALSE)</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7">
        <f>VLOOKUP(InputData[[#This Row],[PRODUCT ID]],MasterData[],5,FALSE)</f>
        <v>55</v>
      </c>
      <c r="K339" s="7">
        <f>VLOOKUP(InputData[[#This Row],[PRODUCT ID]],MasterData[],6,FALSE)</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7">
        <f>VLOOKUP(InputData[[#This Row],[PRODUCT ID]],MasterData[],5,FALSE)</f>
        <v>44</v>
      </c>
      <c r="K340" s="7">
        <f>VLOOKUP(InputData[[#This Row],[PRODUCT ID]],MasterData[],6,FALSE)</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7">
        <f>VLOOKUP(InputData[[#This Row],[PRODUCT ID]],MasterData[],5,FALSE)</f>
        <v>71</v>
      </c>
      <c r="K341" s="7">
        <f>VLOOKUP(InputData[[#This Row],[PRODUCT ID]],MasterData[],6,FALSE)</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7">
        <f>VLOOKUP(InputData[[#This Row],[PRODUCT ID]],MasterData[],5,FALSE)</f>
        <v>48</v>
      </c>
      <c r="K342" s="7">
        <f>VLOOKUP(InputData[[#This Row],[PRODUCT ID]],MasterData[],6,FALSE)</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7">
        <f>VLOOKUP(InputData[[#This Row],[PRODUCT ID]],MasterData[],5,FALSE)</f>
        <v>112</v>
      </c>
      <c r="K343" s="7">
        <f>VLOOKUP(InputData[[#This Row],[PRODUCT ID]],MasterData[],6,FALSE)</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7">
        <f>VLOOKUP(InputData[[#This Row],[PRODUCT ID]],MasterData[],5,FALSE)</f>
        <v>13</v>
      </c>
      <c r="K344" s="7">
        <f>VLOOKUP(InputData[[#This Row],[PRODUCT ID]],MasterData[],6,FALSE)</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7">
        <f>VLOOKUP(InputData[[#This Row],[PRODUCT ID]],MasterData[],5,FALSE)</f>
        <v>48</v>
      </c>
      <c r="K345" s="7">
        <f>VLOOKUP(InputData[[#This Row],[PRODUCT ID]],MasterData[],6,FALSE)</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7">
        <f>VLOOKUP(InputData[[#This Row],[PRODUCT ID]],MasterData[],5,FALSE)</f>
        <v>55</v>
      </c>
      <c r="K346" s="7">
        <f>VLOOKUP(InputData[[#This Row],[PRODUCT ID]],MasterData[],6,FALSE)</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7">
        <f>VLOOKUP(InputData[[#This Row],[PRODUCT ID]],MasterData[],5,FALSE)</f>
        <v>95</v>
      </c>
      <c r="K347" s="7">
        <f>VLOOKUP(InputData[[#This Row],[PRODUCT ID]],MasterData[],6,FALSE)</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7">
        <f>VLOOKUP(InputData[[#This Row],[PRODUCT ID]],MasterData[],5,FALSE)</f>
        <v>112</v>
      </c>
      <c r="K348" s="7">
        <f>VLOOKUP(InputData[[#This Row],[PRODUCT ID]],MasterData[],6,FALSE)</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7">
        <f>VLOOKUP(InputData[[#This Row],[PRODUCT ID]],MasterData[],5,FALSE)</f>
        <v>61</v>
      </c>
      <c r="K349" s="7">
        <f>VLOOKUP(InputData[[#This Row],[PRODUCT ID]],MasterData[],6,FALSE)</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7">
        <f>VLOOKUP(InputData[[#This Row],[PRODUCT ID]],MasterData[],5,FALSE)</f>
        <v>55</v>
      </c>
      <c r="K350" s="7">
        <f>VLOOKUP(InputData[[#This Row],[PRODUCT ID]],MasterData[],6,FALSE)</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7">
        <f>VLOOKUP(InputData[[#This Row],[PRODUCT ID]],MasterData[],5,FALSE)</f>
        <v>12</v>
      </c>
      <c r="K351" s="7">
        <f>VLOOKUP(InputData[[#This Row],[PRODUCT ID]],MasterData[],6,FALSE)</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7">
        <f>VLOOKUP(InputData[[#This Row],[PRODUCT ID]],MasterData[],5,FALSE)</f>
        <v>48</v>
      </c>
      <c r="K352" s="7">
        <f>VLOOKUP(InputData[[#This Row],[PRODUCT ID]],MasterData[],6,FALSE)</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7">
        <f>VLOOKUP(InputData[[#This Row],[PRODUCT ID]],MasterData[],5,FALSE)</f>
        <v>121</v>
      </c>
      <c r="K353" s="7">
        <f>VLOOKUP(InputData[[#This Row],[PRODUCT ID]],MasterData[],6,FALSE)</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7">
        <f>VLOOKUP(InputData[[#This Row],[PRODUCT ID]],MasterData[],5,FALSE)</f>
        <v>134</v>
      </c>
      <c r="K354" s="7">
        <f>VLOOKUP(InputData[[#This Row],[PRODUCT ID]],MasterData[],6,FALSE)</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7">
        <f>VLOOKUP(InputData[[#This Row],[PRODUCT ID]],MasterData[],5,FALSE)</f>
        <v>6</v>
      </c>
      <c r="K355" s="7">
        <f>VLOOKUP(InputData[[#This Row],[PRODUCT ID]],MasterData[],6,FALSE)</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7">
        <f>VLOOKUP(InputData[[#This Row],[PRODUCT ID]],MasterData[],5,FALSE)</f>
        <v>44</v>
      </c>
      <c r="K356" s="7">
        <f>VLOOKUP(InputData[[#This Row],[PRODUCT ID]],MasterData[],6,FALSE)</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7">
        <f>VLOOKUP(InputData[[#This Row],[PRODUCT ID]],MasterData[],5,FALSE)</f>
        <v>73</v>
      </c>
      <c r="K357" s="7">
        <f>VLOOKUP(InputData[[#This Row],[PRODUCT ID]],MasterData[],6,FALSE)</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7">
        <f>VLOOKUP(InputData[[#This Row],[PRODUCT ID]],MasterData[],5,FALSE)</f>
        <v>83</v>
      </c>
      <c r="K358" s="7">
        <f>VLOOKUP(InputData[[#This Row],[PRODUCT ID]],MasterData[],6,FALSE)</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7">
        <f>VLOOKUP(InputData[[#This Row],[PRODUCT ID]],MasterData[],5,FALSE)</f>
        <v>61</v>
      </c>
      <c r="K359" s="7">
        <f>VLOOKUP(InputData[[#This Row],[PRODUCT ID]],MasterData[],6,FALSE)</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7">
        <f>VLOOKUP(InputData[[#This Row],[PRODUCT ID]],MasterData[],5,FALSE)</f>
        <v>148</v>
      </c>
      <c r="K360" s="7">
        <f>VLOOKUP(InputData[[#This Row],[PRODUCT ID]],MasterData[],6,FALSE)</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7">
        <f>VLOOKUP(InputData[[#This Row],[PRODUCT ID]],MasterData[],5,FALSE)</f>
        <v>93</v>
      </c>
      <c r="K361" s="7">
        <f>VLOOKUP(InputData[[#This Row],[PRODUCT ID]],MasterData[],6,FALSE)</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7">
        <f>VLOOKUP(InputData[[#This Row],[PRODUCT ID]],MasterData[],5,FALSE)</f>
        <v>48</v>
      </c>
      <c r="K362" s="7">
        <f>VLOOKUP(InputData[[#This Row],[PRODUCT ID]],MasterData[],6,FALSE)</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7">
        <f>VLOOKUP(InputData[[#This Row],[PRODUCT ID]],MasterData[],5,FALSE)</f>
        <v>48</v>
      </c>
      <c r="K363" s="7">
        <f>VLOOKUP(InputData[[#This Row],[PRODUCT ID]],MasterData[],6,FALSE)</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7">
        <f>VLOOKUP(InputData[[#This Row],[PRODUCT ID]],MasterData[],5,FALSE)</f>
        <v>72</v>
      </c>
      <c r="K364" s="7">
        <f>VLOOKUP(InputData[[#This Row],[PRODUCT ID]],MasterData[],6,FALSE)</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7">
        <f>VLOOKUP(InputData[[#This Row],[PRODUCT ID]],MasterData[],5,FALSE)</f>
        <v>76</v>
      </c>
      <c r="K365" s="7">
        <f>VLOOKUP(InputData[[#This Row],[PRODUCT ID]],MasterData[],6,FALSE)</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7">
        <f>VLOOKUP(InputData[[#This Row],[PRODUCT ID]],MasterData[],5,FALSE)</f>
        <v>12</v>
      </c>
      <c r="K366" s="7">
        <f>VLOOKUP(InputData[[#This Row],[PRODUCT ID]],MasterData[],6,FALSE)</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7">
        <f>VLOOKUP(InputData[[#This Row],[PRODUCT ID]],MasterData[],5,FALSE)</f>
        <v>105</v>
      </c>
      <c r="K367" s="7">
        <f>VLOOKUP(InputData[[#This Row],[PRODUCT ID]],MasterData[],6,FALSE)</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7">
        <f>VLOOKUP(InputData[[#This Row],[PRODUCT ID]],MasterData[],5,FALSE)</f>
        <v>37</v>
      </c>
      <c r="K368" s="7">
        <f>VLOOKUP(InputData[[#This Row],[PRODUCT ID]],MasterData[],6,FALSE)</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7">
        <f>VLOOKUP(InputData[[#This Row],[PRODUCT ID]],MasterData[],5,FALSE)</f>
        <v>48</v>
      </c>
      <c r="K369" s="7">
        <f>VLOOKUP(InputData[[#This Row],[PRODUCT ID]],MasterData[],6,FALSE)</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7">
        <f>VLOOKUP(InputData[[#This Row],[PRODUCT ID]],MasterData[],5,FALSE)</f>
        <v>138</v>
      </c>
      <c r="K370" s="7">
        <f>VLOOKUP(InputData[[#This Row],[PRODUCT ID]],MasterData[],6,FALSE)</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7">
        <f>VLOOKUP(InputData[[#This Row],[PRODUCT ID]],MasterData[],5,FALSE)</f>
        <v>83</v>
      </c>
      <c r="K371" s="7">
        <f>VLOOKUP(InputData[[#This Row],[PRODUCT ID]],MasterData[],6,FALSE)</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7">
        <f>VLOOKUP(InputData[[#This Row],[PRODUCT ID]],MasterData[],5,FALSE)</f>
        <v>148</v>
      </c>
      <c r="K372" s="7">
        <f>VLOOKUP(InputData[[#This Row],[PRODUCT ID]],MasterData[],6,FALSE)</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7">
        <f>VLOOKUP(InputData[[#This Row],[PRODUCT ID]],MasterData[],5,FALSE)</f>
        <v>44</v>
      </c>
      <c r="K373" s="7">
        <f>VLOOKUP(InputData[[#This Row],[PRODUCT ID]],MasterData[],6,FALSE)</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7">
        <f>VLOOKUP(InputData[[#This Row],[PRODUCT ID]],MasterData[],5,FALSE)</f>
        <v>61</v>
      </c>
      <c r="K374" s="7">
        <f>VLOOKUP(InputData[[#This Row],[PRODUCT ID]],MasterData[],6,FALSE)</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7">
        <f>VLOOKUP(InputData[[#This Row],[PRODUCT ID]],MasterData[],5,FALSE)</f>
        <v>76</v>
      </c>
      <c r="K375" s="7">
        <f>VLOOKUP(InputData[[#This Row],[PRODUCT ID]],MasterData[],6,FALSE)</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7">
        <f>VLOOKUP(InputData[[#This Row],[PRODUCT ID]],MasterData[],5,FALSE)</f>
        <v>133</v>
      </c>
      <c r="K376" s="7">
        <f>VLOOKUP(InputData[[#This Row],[PRODUCT ID]],MasterData[],6,FALSE)</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7">
        <f>VLOOKUP(InputData[[#This Row],[PRODUCT ID]],MasterData[],5,FALSE)</f>
        <v>95</v>
      </c>
      <c r="K377" s="7">
        <f>VLOOKUP(InputData[[#This Row],[PRODUCT ID]],MasterData[],6,FALSE)</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7">
        <f>VLOOKUP(InputData[[#This Row],[PRODUCT ID]],MasterData[],5,FALSE)</f>
        <v>83</v>
      </c>
      <c r="K378" s="7">
        <f>VLOOKUP(InputData[[#This Row],[PRODUCT ID]],MasterData[],6,FALSE)</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7">
        <f>VLOOKUP(InputData[[#This Row],[PRODUCT ID]],MasterData[],5,FALSE)</f>
        <v>37</v>
      </c>
      <c r="K379" s="7">
        <f>VLOOKUP(InputData[[#This Row],[PRODUCT ID]],MasterData[],6,FALSE)</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7">
        <f>VLOOKUP(InputData[[#This Row],[PRODUCT ID]],MasterData[],5,FALSE)</f>
        <v>37</v>
      </c>
      <c r="K380" s="7">
        <f>VLOOKUP(InputData[[#This Row],[PRODUCT ID]],MasterData[],6,FALSE)</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7">
        <f>VLOOKUP(InputData[[#This Row],[PRODUCT ID]],MasterData[],5,FALSE)</f>
        <v>126</v>
      </c>
      <c r="K381" s="7">
        <f>VLOOKUP(InputData[[#This Row],[PRODUCT ID]],MasterData[],6,FALSE)</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7">
        <f>VLOOKUP(InputData[[#This Row],[PRODUCT ID]],MasterData[],5,FALSE)</f>
        <v>18</v>
      </c>
      <c r="K382" s="7">
        <f>VLOOKUP(InputData[[#This Row],[PRODUCT ID]],MasterData[],6,FALSE)</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7">
        <f>VLOOKUP(InputData[[#This Row],[PRODUCT ID]],MasterData[],5,FALSE)</f>
        <v>120</v>
      </c>
      <c r="K383" s="7">
        <f>VLOOKUP(InputData[[#This Row],[PRODUCT ID]],MasterData[],6,FALSE)</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7">
        <f>VLOOKUP(InputData[[#This Row],[PRODUCT ID]],MasterData[],5,FALSE)</f>
        <v>47</v>
      </c>
      <c r="K384" s="7">
        <f>VLOOKUP(InputData[[#This Row],[PRODUCT ID]],MasterData[],6,FALSE)</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7">
        <f>VLOOKUP(InputData[[#This Row],[PRODUCT ID]],MasterData[],5,FALSE)</f>
        <v>105</v>
      </c>
      <c r="K385" s="7">
        <f>VLOOKUP(InputData[[#This Row],[PRODUCT ID]],MasterData[],6,FALSE)</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7">
        <f>VLOOKUP(InputData[[#This Row],[PRODUCT ID]],MasterData[],5,FALSE)</f>
        <v>134</v>
      </c>
      <c r="K386" s="7">
        <f>VLOOKUP(InputData[[#This Row],[PRODUCT ID]],MasterData[],6,FALSE)</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7">
        <f>VLOOKUP(InputData[[#This Row],[PRODUCT ID]],MasterData[],5,FALSE)</f>
        <v>90</v>
      </c>
      <c r="K387" s="7">
        <f>VLOOKUP(InputData[[#This Row],[PRODUCT ID]],MasterData[],6,FALSE)</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7">
        <f>VLOOKUP(InputData[[#This Row],[PRODUCT ID]],MasterData[],5,FALSE)</f>
        <v>98</v>
      </c>
      <c r="K388" s="7">
        <f>VLOOKUP(InputData[[#This Row],[PRODUCT ID]],MasterData[],6,FALSE)</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7">
        <f>VLOOKUP(InputData[[#This Row],[PRODUCT ID]],MasterData[],5,FALSE)</f>
        <v>44</v>
      </c>
      <c r="K389" s="7">
        <f>VLOOKUP(InputData[[#This Row],[PRODUCT ID]],MasterData[],6,FALSE)</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7">
        <f>VLOOKUP(InputData[[#This Row],[PRODUCT ID]],MasterData[],5,FALSE)</f>
        <v>37</v>
      </c>
      <c r="K390" s="7">
        <f>VLOOKUP(InputData[[#This Row],[PRODUCT ID]],MasterData[],6,FALSE)</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7">
        <f>VLOOKUP(InputData[[#This Row],[PRODUCT ID]],MasterData[],5,FALSE)</f>
        <v>73</v>
      </c>
      <c r="K391" s="7">
        <f>VLOOKUP(InputData[[#This Row],[PRODUCT ID]],MasterData[],6,FALSE)</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7">
        <f>VLOOKUP(InputData[[#This Row],[PRODUCT ID]],MasterData[],5,FALSE)</f>
        <v>55</v>
      </c>
      <c r="K392" s="7">
        <f>VLOOKUP(InputData[[#This Row],[PRODUCT ID]],MasterData[],6,FALSE)</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7">
        <f>VLOOKUP(InputData[[#This Row],[PRODUCT ID]],MasterData[],5,FALSE)</f>
        <v>67</v>
      </c>
      <c r="K393" s="7">
        <f>VLOOKUP(InputData[[#This Row],[PRODUCT ID]],MasterData[],6,FALSE)</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7">
        <f>VLOOKUP(InputData[[#This Row],[PRODUCT ID]],MasterData[],5,FALSE)</f>
        <v>95</v>
      </c>
      <c r="K394" s="7">
        <f>VLOOKUP(InputData[[#This Row],[PRODUCT ID]],MasterData[],6,FALSE)</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7">
        <f>VLOOKUP(InputData[[#This Row],[PRODUCT ID]],MasterData[],5,FALSE)</f>
        <v>43</v>
      </c>
      <c r="K395" s="7">
        <f>VLOOKUP(InputData[[#This Row],[PRODUCT ID]],MasterData[],6,FALSE)</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7">
        <f>VLOOKUP(InputData[[#This Row],[PRODUCT ID]],MasterData[],5,FALSE)</f>
        <v>7</v>
      </c>
      <c r="K396" s="7">
        <f>VLOOKUP(InputData[[#This Row],[PRODUCT ID]],MasterData[],6,FALSE)</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7">
        <f>VLOOKUP(InputData[[#This Row],[PRODUCT ID]],MasterData[],5,FALSE)</f>
        <v>12</v>
      </c>
      <c r="K397" s="7">
        <f>VLOOKUP(InputData[[#This Row],[PRODUCT ID]],MasterData[],6,FALSE)</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7">
        <f>VLOOKUP(InputData[[#This Row],[PRODUCT ID]],MasterData[],5,FALSE)</f>
        <v>138</v>
      </c>
      <c r="K398" s="7">
        <f>VLOOKUP(InputData[[#This Row],[PRODUCT ID]],MasterData[],6,FALSE)</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7">
        <f>VLOOKUP(InputData[[#This Row],[PRODUCT ID]],MasterData[],5,FALSE)</f>
        <v>37</v>
      </c>
      <c r="K399" s="7">
        <f>VLOOKUP(InputData[[#This Row],[PRODUCT ID]],MasterData[],6,FALSE)</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7">
        <f>VLOOKUP(InputData[[#This Row],[PRODUCT ID]],MasterData[],5,FALSE)</f>
        <v>89</v>
      </c>
      <c r="K400" s="7">
        <f>VLOOKUP(InputData[[#This Row],[PRODUCT ID]],MasterData[],6,FALSE)</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7">
        <f>VLOOKUP(InputData[[#This Row],[PRODUCT ID]],MasterData[],5,FALSE)</f>
        <v>37</v>
      </c>
      <c r="K401" s="7">
        <f>VLOOKUP(InputData[[#This Row],[PRODUCT ID]],MasterData[],6,FALSE)</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7">
        <f>VLOOKUP(InputData[[#This Row],[PRODUCT ID]],MasterData[],5,FALSE)</f>
        <v>7</v>
      </c>
      <c r="K402" s="7">
        <f>VLOOKUP(InputData[[#This Row],[PRODUCT ID]],MasterData[],6,FALSE)</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7">
        <f>VLOOKUP(InputData[[#This Row],[PRODUCT ID]],MasterData[],5,FALSE)</f>
        <v>95</v>
      </c>
      <c r="K403" s="7">
        <f>VLOOKUP(InputData[[#This Row],[PRODUCT ID]],MasterData[],6,FALSE)</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7">
        <f>VLOOKUP(InputData[[#This Row],[PRODUCT ID]],MasterData[],5,FALSE)</f>
        <v>44</v>
      </c>
      <c r="K404" s="7">
        <f>VLOOKUP(InputData[[#This Row],[PRODUCT ID]],MasterData[],6,FALSE)</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7">
        <f>VLOOKUP(InputData[[#This Row],[PRODUCT ID]],MasterData[],5,FALSE)</f>
        <v>138</v>
      </c>
      <c r="K405" s="7">
        <f>VLOOKUP(InputData[[#This Row],[PRODUCT ID]],MasterData[],6,FALSE)</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7">
        <f>VLOOKUP(InputData[[#This Row],[PRODUCT ID]],MasterData[],5,FALSE)</f>
        <v>148</v>
      </c>
      <c r="K406" s="7">
        <f>VLOOKUP(InputData[[#This Row],[PRODUCT ID]],MasterData[],6,FALSE)</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7">
        <f>VLOOKUP(InputData[[#This Row],[PRODUCT ID]],MasterData[],5,FALSE)</f>
        <v>120</v>
      </c>
      <c r="K407" s="7">
        <f>VLOOKUP(InputData[[#This Row],[PRODUCT ID]],MasterData[],6,FALSE)</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7">
        <f>VLOOKUP(InputData[[#This Row],[PRODUCT ID]],MasterData[],5,FALSE)</f>
        <v>55</v>
      </c>
      <c r="K408" s="7">
        <f>VLOOKUP(InputData[[#This Row],[PRODUCT ID]],MasterData[],6,FALSE)</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7">
        <f>VLOOKUP(InputData[[#This Row],[PRODUCT ID]],MasterData[],5,FALSE)</f>
        <v>37</v>
      </c>
      <c r="K409" s="7">
        <f>VLOOKUP(InputData[[#This Row],[PRODUCT ID]],MasterData[],6,FALSE)</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7">
        <f>VLOOKUP(InputData[[#This Row],[PRODUCT ID]],MasterData[],5,FALSE)</f>
        <v>75</v>
      </c>
      <c r="K410" s="7">
        <f>VLOOKUP(InputData[[#This Row],[PRODUCT ID]],MasterData[],6,FALSE)</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7">
        <f>VLOOKUP(InputData[[#This Row],[PRODUCT ID]],MasterData[],5,FALSE)</f>
        <v>48</v>
      </c>
      <c r="K411" s="7">
        <f>VLOOKUP(InputData[[#This Row],[PRODUCT ID]],MasterData[],6,FALSE)</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7">
        <f>VLOOKUP(InputData[[#This Row],[PRODUCT ID]],MasterData[],5,FALSE)</f>
        <v>76</v>
      </c>
      <c r="K412" s="7">
        <f>VLOOKUP(InputData[[#This Row],[PRODUCT ID]],MasterData[],6,FALSE)</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7">
        <f>VLOOKUP(InputData[[#This Row],[PRODUCT ID]],MasterData[],5,FALSE)</f>
        <v>134</v>
      </c>
      <c r="K413" s="7">
        <f>VLOOKUP(InputData[[#This Row],[PRODUCT ID]],MasterData[],6,FALSE)</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7">
        <f>VLOOKUP(InputData[[#This Row],[PRODUCT ID]],MasterData[],5,FALSE)</f>
        <v>71</v>
      </c>
      <c r="K414" s="7">
        <f>VLOOKUP(InputData[[#This Row],[PRODUCT ID]],MasterData[],6,FALSE)</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7">
        <f>VLOOKUP(InputData[[#This Row],[PRODUCT ID]],MasterData[],5,FALSE)</f>
        <v>71</v>
      </c>
      <c r="K415" s="7">
        <f>VLOOKUP(InputData[[#This Row],[PRODUCT ID]],MasterData[],6,FALSE)</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7">
        <f>VLOOKUP(InputData[[#This Row],[PRODUCT ID]],MasterData[],5,FALSE)</f>
        <v>18</v>
      </c>
      <c r="K416" s="7">
        <f>VLOOKUP(InputData[[#This Row],[PRODUCT ID]],MasterData[],6,FALSE)</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7">
        <f>VLOOKUP(InputData[[#This Row],[PRODUCT ID]],MasterData[],5,FALSE)</f>
        <v>73</v>
      </c>
      <c r="K417" s="7">
        <f>VLOOKUP(InputData[[#This Row],[PRODUCT ID]],MasterData[],6,FALSE)</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7">
        <f>VLOOKUP(InputData[[#This Row],[PRODUCT ID]],MasterData[],5,FALSE)</f>
        <v>13</v>
      </c>
      <c r="K418" s="7">
        <f>VLOOKUP(InputData[[#This Row],[PRODUCT ID]],MasterData[],6,FALSE)</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7">
        <f>VLOOKUP(InputData[[#This Row],[PRODUCT ID]],MasterData[],5,FALSE)</f>
        <v>13</v>
      </c>
      <c r="K419" s="7">
        <f>VLOOKUP(InputData[[#This Row],[PRODUCT ID]],MasterData[],6,FALSE)</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7">
        <f>VLOOKUP(InputData[[#This Row],[PRODUCT ID]],MasterData[],5,FALSE)</f>
        <v>89</v>
      </c>
      <c r="K420" s="7">
        <f>VLOOKUP(InputData[[#This Row],[PRODUCT ID]],MasterData[],6,FALSE)</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7">
        <f>VLOOKUP(InputData[[#This Row],[PRODUCT ID]],MasterData[],5,FALSE)</f>
        <v>126</v>
      </c>
      <c r="K421" s="7">
        <f>VLOOKUP(InputData[[#This Row],[PRODUCT ID]],MasterData[],6,FALSE)</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7">
        <f>VLOOKUP(InputData[[#This Row],[PRODUCT ID]],MasterData[],5,FALSE)</f>
        <v>148</v>
      </c>
      <c r="K422" s="7">
        <f>VLOOKUP(InputData[[#This Row],[PRODUCT ID]],MasterData[],6,FALSE)</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7">
        <f>VLOOKUP(InputData[[#This Row],[PRODUCT ID]],MasterData[],5,FALSE)</f>
        <v>44</v>
      </c>
      <c r="K423" s="7">
        <f>VLOOKUP(InputData[[#This Row],[PRODUCT ID]],MasterData[],6,FALSE)</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7">
        <f>VLOOKUP(InputData[[#This Row],[PRODUCT ID]],MasterData[],5,FALSE)</f>
        <v>12</v>
      </c>
      <c r="K424" s="7">
        <f>VLOOKUP(InputData[[#This Row],[PRODUCT ID]],MasterData[],6,FALSE)</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7">
        <f>VLOOKUP(InputData[[#This Row],[PRODUCT ID]],MasterData[],5,FALSE)</f>
        <v>47</v>
      </c>
      <c r="K425" s="7">
        <f>VLOOKUP(InputData[[#This Row],[PRODUCT ID]],MasterData[],6,FALSE)</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7">
        <f>VLOOKUP(InputData[[#This Row],[PRODUCT ID]],MasterData[],5,FALSE)</f>
        <v>148</v>
      </c>
      <c r="K426" s="7">
        <f>VLOOKUP(InputData[[#This Row],[PRODUCT ID]],MasterData[],6,FALSE)</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7">
        <f>VLOOKUP(InputData[[#This Row],[PRODUCT ID]],MasterData[],5,FALSE)</f>
        <v>43</v>
      </c>
      <c r="K427" s="7">
        <f>VLOOKUP(InputData[[#This Row],[PRODUCT ID]],MasterData[],6,FALSE)</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7">
        <f>VLOOKUP(InputData[[#This Row],[PRODUCT ID]],MasterData[],5,FALSE)</f>
        <v>141</v>
      </c>
      <c r="K428" s="7">
        <f>VLOOKUP(InputData[[#This Row],[PRODUCT ID]],MasterData[],6,FALSE)</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7">
        <f>VLOOKUP(InputData[[#This Row],[PRODUCT ID]],MasterData[],5,FALSE)</f>
        <v>95</v>
      </c>
      <c r="K429" s="7">
        <f>VLOOKUP(InputData[[#This Row],[PRODUCT ID]],MasterData[],6,FALSE)</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7">
        <f>VLOOKUP(InputData[[#This Row],[PRODUCT ID]],MasterData[],5,FALSE)</f>
        <v>13</v>
      </c>
      <c r="K430" s="7">
        <f>VLOOKUP(InputData[[#This Row],[PRODUCT ID]],MasterData[],6,FALSE)</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7">
        <f>VLOOKUP(InputData[[#This Row],[PRODUCT ID]],MasterData[],5,FALSE)</f>
        <v>76</v>
      </c>
      <c r="K431" s="7">
        <f>VLOOKUP(InputData[[#This Row],[PRODUCT ID]],MasterData[],6,FALSE)</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7">
        <f>VLOOKUP(InputData[[#This Row],[PRODUCT ID]],MasterData[],5,FALSE)</f>
        <v>47</v>
      </c>
      <c r="K432" s="7">
        <f>VLOOKUP(InputData[[#This Row],[PRODUCT ID]],MasterData[],6,FALSE)</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7">
        <f>VLOOKUP(InputData[[#This Row],[PRODUCT ID]],MasterData[],5,FALSE)</f>
        <v>133</v>
      </c>
      <c r="K433" s="7">
        <f>VLOOKUP(InputData[[#This Row],[PRODUCT ID]],MasterData[],6,FALSE)</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7">
        <f>VLOOKUP(InputData[[#This Row],[PRODUCT ID]],MasterData[],5,FALSE)</f>
        <v>150</v>
      </c>
      <c r="K434" s="7">
        <f>VLOOKUP(InputData[[#This Row],[PRODUCT ID]],MasterData[],6,FALSE)</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7">
        <f>VLOOKUP(InputData[[#This Row],[PRODUCT ID]],MasterData[],5,FALSE)</f>
        <v>67</v>
      </c>
      <c r="K435" s="7">
        <f>VLOOKUP(InputData[[#This Row],[PRODUCT ID]],MasterData[],6,FALSE)</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7">
        <f>VLOOKUP(InputData[[#This Row],[PRODUCT ID]],MasterData[],5,FALSE)</f>
        <v>37</v>
      </c>
      <c r="K436" s="7">
        <f>VLOOKUP(InputData[[#This Row],[PRODUCT ID]],MasterData[],6,FALSE)</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7">
        <f>VLOOKUP(InputData[[#This Row],[PRODUCT ID]],MasterData[],5,FALSE)</f>
        <v>133</v>
      </c>
      <c r="K437" s="7">
        <f>VLOOKUP(InputData[[#This Row],[PRODUCT ID]],MasterData[],6,FALSE)</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7">
        <f>VLOOKUP(InputData[[#This Row],[PRODUCT ID]],MasterData[],5,FALSE)</f>
        <v>37</v>
      </c>
      <c r="K438" s="7">
        <f>VLOOKUP(InputData[[#This Row],[PRODUCT ID]],MasterData[],6,FALSE)</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7">
        <f>VLOOKUP(InputData[[#This Row],[PRODUCT ID]],MasterData[],5,FALSE)</f>
        <v>75</v>
      </c>
      <c r="K439" s="7">
        <f>VLOOKUP(InputData[[#This Row],[PRODUCT ID]],MasterData[],6,FALSE)</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7">
        <f>VLOOKUP(InputData[[#This Row],[PRODUCT ID]],MasterData[],5,FALSE)</f>
        <v>67</v>
      </c>
      <c r="K440" s="7">
        <f>VLOOKUP(InputData[[#This Row],[PRODUCT ID]],MasterData[],6,FALSE)</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7">
        <f>VLOOKUP(InputData[[#This Row],[PRODUCT ID]],MasterData[],5,FALSE)</f>
        <v>7</v>
      </c>
      <c r="K441" s="7">
        <f>VLOOKUP(InputData[[#This Row],[PRODUCT ID]],MasterData[],6,FALSE)</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7">
        <f>VLOOKUP(InputData[[#This Row],[PRODUCT ID]],MasterData[],5,FALSE)</f>
        <v>12</v>
      </c>
      <c r="K442" s="7">
        <f>VLOOKUP(InputData[[#This Row],[PRODUCT ID]],MasterData[],6,FALSE)</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7">
        <f>VLOOKUP(InputData[[#This Row],[PRODUCT ID]],MasterData[],5,FALSE)</f>
        <v>105</v>
      </c>
      <c r="K443" s="7">
        <f>VLOOKUP(InputData[[#This Row],[PRODUCT ID]],MasterData[],6,FALSE)</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7">
        <f>VLOOKUP(InputData[[#This Row],[PRODUCT ID]],MasterData[],5,FALSE)</f>
        <v>133</v>
      </c>
      <c r="K444" s="7">
        <f>VLOOKUP(InputData[[#This Row],[PRODUCT ID]],MasterData[],6,FALSE)</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7">
        <f>VLOOKUP(InputData[[#This Row],[PRODUCT ID]],MasterData[],5,FALSE)</f>
        <v>138</v>
      </c>
      <c r="K445" s="7">
        <f>VLOOKUP(InputData[[#This Row],[PRODUCT ID]],MasterData[],6,FALSE)</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7">
        <f>VLOOKUP(InputData[[#This Row],[PRODUCT ID]],MasterData[],5,FALSE)</f>
        <v>71</v>
      </c>
      <c r="K446" s="7">
        <f>VLOOKUP(InputData[[#This Row],[PRODUCT ID]],MasterData[],6,FALSE)</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7">
        <f>VLOOKUP(InputData[[#This Row],[PRODUCT ID]],MasterData[],5,FALSE)</f>
        <v>5</v>
      </c>
      <c r="K447" s="7">
        <f>VLOOKUP(InputData[[#This Row],[PRODUCT ID]],MasterData[],6,FALSE)</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7">
        <f>VLOOKUP(InputData[[#This Row],[PRODUCT ID]],MasterData[],5,FALSE)</f>
        <v>72</v>
      </c>
      <c r="K448" s="7">
        <f>VLOOKUP(InputData[[#This Row],[PRODUCT ID]],MasterData[],6,FALSE)</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7">
        <f>VLOOKUP(InputData[[#This Row],[PRODUCT ID]],MasterData[],5,FALSE)</f>
        <v>47</v>
      </c>
      <c r="K449" s="7">
        <f>VLOOKUP(InputData[[#This Row],[PRODUCT ID]],MasterData[],6,FALSE)</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7">
        <f>VLOOKUP(InputData[[#This Row],[PRODUCT ID]],MasterData[],5,FALSE)</f>
        <v>67</v>
      </c>
      <c r="K450" s="7">
        <f>VLOOKUP(InputData[[#This Row],[PRODUCT ID]],MasterData[],6,FALSE)</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7">
        <f>VLOOKUP(InputData[[#This Row],[PRODUCT ID]],MasterData[],5,FALSE)</f>
        <v>18</v>
      </c>
      <c r="K451" s="7">
        <f>VLOOKUP(InputData[[#This Row],[PRODUCT ID]],MasterData[],6,FALSE)</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7">
        <f>VLOOKUP(InputData[[#This Row],[PRODUCT ID]],MasterData[],5,FALSE)</f>
        <v>95</v>
      </c>
      <c r="K452" s="7">
        <f>VLOOKUP(InputData[[#This Row],[PRODUCT ID]],MasterData[],6,FALSE)</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7">
        <f>VLOOKUP(InputData[[#This Row],[PRODUCT ID]],MasterData[],5,FALSE)</f>
        <v>95</v>
      </c>
      <c r="K453" s="7">
        <f>VLOOKUP(InputData[[#This Row],[PRODUCT ID]],MasterData[],6,FALSE)</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7">
        <f>VLOOKUP(InputData[[#This Row],[PRODUCT ID]],MasterData[],5,FALSE)</f>
        <v>98</v>
      </c>
      <c r="K454" s="7">
        <f>VLOOKUP(InputData[[#This Row],[PRODUCT ID]],MasterData[],6,FALSE)</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7">
        <f>VLOOKUP(InputData[[#This Row],[PRODUCT ID]],MasterData[],5,FALSE)</f>
        <v>37</v>
      </c>
      <c r="K455" s="7">
        <f>VLOOKUP(InputData[[#This Row],[PRODUCT ID]],MasterData[],6,FALSE)</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7">
        <f>VLOOKUP(InputData[[#This Row],[PRODUCT ID]],MasterData[],5,FALSE)</f>
        <v>18</v>
      </c>
      <c r="K456" s="7">
        <f>VLOOKUP(InputData[[#This Row],[PRODUCT ID]],MasterData[],6,FALSE)</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7">
        <f>VLOOKUP(InputData[[#This Row],[PRODUCT ID]],MasterData[],5,FALSE)</f>
        <v>67</v>
      </c>
      <c r="K457" s="7">
        <f>VLOOKUP(InputData[[#This Row],[PRODUCT ID]],MasterData[],6,FALSE)</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7">
        <f>VLOOKUP(InputData[[#This Row],[PRODUCT ID]],MasterData[],5,FALSE)</f>
        <v>73</v>
      </c>
      <c r="K458" s="7">
        <f>VLOOKUP(InputData[[#This Row],[PRODUCT ID]],MasterData[],6,FALSE)</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7">
        <f>VLOOKUP(InputData[[#This Row],[PRODUCT ID]],MasterData[],5,FALSE)</f>
        <v>89</v>
      </c>
      <c r="K459" s="7">
        <f>VLOOKUP(InputData[[#This Row],[PRODUCT ID]],MasterData[],6,FALSE)</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7">
        <f>VLOOKUP(InputData[[#This Row],[PRODUCT ID]],MasterData[],5,FALSE)</f>
        <v>89</v>
      </c>
      <c r="K460" s="7">
        <f>VLOOKUP(InputData[[#This Row],[PRODUCT ID]],MasterData[],6,FALSE)</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7">
        <f>VLOOKUP(InputData[[#This Row],[PRODUCT ID]],MasterData[],5,FALSE)</f>
        <v>90</v>
      </c>
      <c r="K461" s="7">
        <f>VLOOKUP(InputData[[#This Row],[PRODUCT ID]],MasterData[],6,FALSE)</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7">
        <f>VLOOKUP(InputData[[#This Row],[PRODUCT ID]],MasterData[],5,FALSE)</f>
        <v>76</v>
      </c>
      <c r="K462" s="7">
        <f>VLOOKUP(InputData[[#This Row],[PRODUCT ID]],MasterData[],6,FALSE)</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7">
        <f>VLOOKUP(InputData[[#This Row],[PRODUCT ID]],MasterData[],5,FALSE)</f>
        <v>72</v>
      </c>
      <c r="K463" s="7">
        <f>VLOOKUP(InputData[[#This Row],[PRODUCT ID]],MasterData[],6,FALSE)</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7">
        <f>VLOOKUP(InputData[[#This Row],[PRODUCT ID]],MasterData[],5,FALSE)</f>
        <v>55</v>
      </c>
      <c r="K464" s="7">
        <f>VLOOKUP(InputData[[#This Row],[PRODUCT ID]],MasterData[],6,FALSE)</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7">
        <f>VLOOKUP(InputData[[#This Row],[PRODUCT ID]],MasterData[],5,FALSE)</f>
        <v>44</v>
      </c>
      <c r="K465" s="7">
        <f>VLOOKUP(InputData[[#This Row],[PRODUCT ID]],MasterData[],6,FALSE)</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7">
        <f>VLOOKUP(InputData[[#This Row],[PRODUCT ID]],MasterData[],5,FALSE)</f>
        <v>43</v>
      </c>
      <c r="K466" s="7">
        <f>VLOOKUP(InputData[[#This Row],[PRODUCT ID]],MasterData[],6,FALSE)</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7">
        <f>VLOOKUP(InputData[[#This Row],[PRODUCT ID]],MasterData[],5,FALSE)</f>
        <v>5</v>
      </c>
      <c r="K467" s="7">
        <f>VLOOKUP(InputData[[#This Row],[PRODUCT ID]],MasterData[],6,FALSE)</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7">
        <f>VLOOKUP(InputData[[#This Row],[PRODUCT ID]],MasterData[],5,FALSE)</f>
        <v>72</v>
      </c>
      <c r="K468" s="7">
        <f>VLOOKUP(InputData[[#This Row],[PRODUCT ID]],MasterData[],6,FALSE)</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7">
        <f>VLOOKUP(InputData[[#This Row],[PRODUCT ID]],MasterData[],5,FALSE)</f>
        <v>150</v>
      </c>
      <c r="K469" s="7">
        <f>VLOOKUP(InputData[[#This Row],[PRODUCT ID]],MasterData[],6,FALSE)</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7">
        <f>VLOOKUP(InputData[[#This Row],[PRODUCT ID]],MasterData[],5,FALSE)</f>
        <v>76</v>
      </c>
      <c r="K470" s="7">
        <f>VLOOKUP(InputData[[#This Row],[PRODUCT ID]],MasterData[],6,FALSE)</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7">
        <f>VLOOKUP(InputData[[#This Row],[PRODUCT ID]],MasterData[],5,FALSE)</f>
        <v>83</v>
      </c>
      <c r="K471" s="7">
        <f>VLOOKUP(InputData[[#This Row],[PRODUCT ID]],MasterData[],6,FALSE)</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7">
        <f>VLOOKUP(InputData[[#This Row],[PRODUCT ID]],MasterData[],5,FALSE)</f>
        <v>105</v>
      </c>
      <c r="K472" s="7">
        <f>VLOOKUP(InputData[[#This Row],[PRODUCT ID]],MasterData[],6,FALSE)</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7">
        <f>VLOOKUP(InputData[[#This Row],[PRODUCT ID]],MasterData[],5,FALSE)</f>
        <v>76</v>
      </c>
      <c r="K473" s="7">
        <f>VLOOKUP(InputData[[#This Row],[PRODUCT ID]],MasterData[],6,FALSE)</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7">
        <f>VLOOKUP(InputData[[#This Row],[PRODUCT ID]],MasterData[],5,FALSE)</f>
        <v>12</v>
      </c>
      <c r="K474" s="7">
        <f>VLOOKUP(InputData[[#This Row],[PRODUCT ID]],MasterData[],6,FALSE)</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7">
        <f>VLOOKUP(InputData[[#This Row],[PRODUCT ID]],MasterData[],5,FALSE)</f>
        <v>90</v>
      </c>
      <c r="K475" s="7">
        <f>VLOOKUP(InputData[[#This Row],[PRODUCT ID]],MasterData[],6,FALSE)</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7">
        <f>VLOOKUP(InputData[[#This Row],[PRODUCT ID]],MasterData[],5,FALSE)</f>
        <v>144</v>
      </c>
      <c r="K476" s="7">
        <f>VLOOKUP(InputData[[#This Row],[PRODUCT ID]],MasterData[],6,FALSE)</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7">
        <f>VLOOKUP(InputData[[#This Row],[PRODUCT ID]],MasterData[],5,FALSE)</f>
        <v>120</v>
      </c>
      <c r="K477" s="7">
        <f>VLOOKUP(InputData[[#This Row],[PRODUCT ID]],MasterData[],6,FALSE)</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7">
        <f>VLOOKUP(InputData[[#This Row],[PRODUCT ID]],MasterData[],5,FALSE)</f>
        <v>72</v>
      </c>
      <c r="K478" s="7">
        <f>VLOOKUP(InputData[[#This Row],[PRODUCT ID]],MasterData[],6,FALSE)</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7">
        <f>VLOOKUP(InputData[[#This Row],[PRODUCT ID]],MasterData[],5,FALSE)</f>
        <v>73</v>
      </c>
      <c r="K479" s="7">
        <f>VLOOKUP(InputData[[#This Row],[PRODUCT ID]],MasterData[],6,FALSE)</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7">
        <f>VLOOKUP(InputData[[#This Row],[PRODUCT ID]],MasterData[],5,FALSE)</f>
        <v>12</v>
      </c>
      <c r="K480" s="7">
        <f>VLOOKUP(InputData[[#This Row],[PRODUCT ID]],MasterData[],6,FALSE)</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7">
        <f>VLOOKUP(InputData[[#This Row],[PRODUCT ID]],MasterData[],5,FALSE)</f>
        <v>148</v>
      </c>
      <c r="K481" s="7">
        <f>VLOOKUP(InputData[[#This Row],[PRODUCT ID]],MasterData[],6,FALSE)</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7">
        <f>VLOOKUP(InputData[[#This Row],[PRODUCT ID]],MasterData[],5,FALSE)</f>
        <v>5</v>
      </c>
      <c r="K482" s="7">
        <f>VLOOKUP(InputData[[#This Row],[PRODUCT ID]],MasterData[],6,FALSE)</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7">
        <f>VLOOKUP(InputData[[#This Row],[PRODUCT ID]],MasterData[],5,FALSE)</f>
        <v>61</v>
      </c>
      <c r="K483" s="7">
        <f>VLOOKUP(InputData[[#This Row],[PRODUCT ID]],MasterData[],6,FALSE)</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7">
        <f>VLOOKUP(InputData[[#This Row],[PRODUCT ID]],MasterData[],5,FALSE)</f>
        <v>83</v>
      </c>
      <c r="K484" s="7">
        <f>VLOOKUP(InputData[[#This Row],[PRODUCT ID]],MasterData[],6,FALSE)</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7">
        <f>VLOOKUP(InputData[[#This Row],[PRODUCT ID]],MasterData[],5,FALSE)</f>
        <v>150</v>
      </c>
      <c r="K485" s="7">
        <f>VLOOKUP(InputData[[#This Row],[PRODUCT ID]],MasterData[],6,FALSE)</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7">
        <f>VLOOKUP(InputData[[#This Row],[PRODUCT ID]],MasterData[],5,FALSE)</f>
        <v>67</v>
      </c>
      <c r="K486" s="7">
        <f>VLOOKUP(InputData[[#This Row],[PRODUCT ID]],MasterData[],6,FALSE)</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7">
        <f>VLOOKUP(InputData[[#This Row],[PRODUCT ID]],MasterData[],5,FALSE)</f>
        <v>12</v>
      </c>
      <c r="K487" s="7">
        <f>VLOOKUP(InputData[[#This Row],[PRODUCT ID]],MasterData[],6,FALSE)</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7">
        <f>VLOOKUP(InputData[[#This Row],[PRODUCT ID]],MasterData[],5,FALSE)</f>
        <v>120</v>
      </c>
      <c r="K488" s="7">
        <f>VLOOKUP(InputData[[#This Row],[PRODUCT ID]],MasterData[],6,FALSE)</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7">
        <f>VLOOKUP(InputData[[#This Row],[PRODUCT ID]],MasterData[],5,FALSE)</f>
        <v>90</v>
      </c>
      <c r="K489" s="7">
        <f>VLOOKUP(InputData[[#This Row],[PRODUCT ID]],MasterData[],6,FALSE)</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7">
        <f>VLOOKUP(InputData[[#This Row],[PRODUCT ID]],MasterData[],5,FALSE)</f>
        <v>90</v>
      </c>
      <c r="K490" s="7">
        <f>VLOOKUP(InputData[[#This Row],[PRODUCT ID]],MasterData[],6,FALSE)</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7">
        <f>VLOOKUP(InputData[[#This Row],[PRODUCT ID]],MasterData[],5,FALSE)</f>
        <v>150</v>
      </c>
      <c r="K491" s="7">
        <f>VLOOKUP(InputData[[#This Row],[PRODUCT ID]],MasterData[],6,FALSE)</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7">
        <f>VLOOKUP(InputData[[#This Row],[PRODUCT ID]],MasterData[],5,FALSE)</f>
        <v>48</v>
      </c>
      <c r="K492" s="7">
        <f>VLOOKUP(InputData[[#This Row],[PRODUCT ID]],MasterData[],6,FALSE)</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7">
        <f>VLOOKUP(InputData[[#This Row],[PRODUCT ID]],MasterData[],5,FALSE)</f>
        <v>37</v>
      </c>
      <c r="K493" s="7">
        <f>VLOOKUP(InputData[[#This Row],[PRODUCT ID]],MasterData[],6,FALSE)</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7">
        <f>VLOOKUP(InputData[[#This Row],[PRODUCT ID]],MasterData[],5,FALSE)</f>
        <v>48</v>
      </c>
      <c r="K494" s="7">
        <f>VLOOKUP(InputData[[#This Row],[PRODUCT ID]],MasterData[],6,FALSE)</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7">
        <f>VLOOKUP(InputData[[#This Row],[PRODUCT ID]],MasterData[],5,FALSE)</f>
        <v>105</v>
      </c>
      <c r="K495" s="7">
        <f>VLOOKUP(InputData[[#This Row],[PRODUCT ID]],MasterData[],6,FALSE)</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7">
        <f>VLOOKUP(InputData[[#This Row],[PRODUCT ID]],MasterData[],5,FALSE)</f>
        <v>73</v>
      </c>
      <c r="K496" s="7">
        <f>VLOOKUP(InputData[[#This Row],[PRODUCT ID]],MasterData[],6,FALSE)</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7">
        <f>VLOOKUP(InputData[[#This Row],[PRODUCT ID]],MasterData[],5,FALSE)</f>
        <v>134</v>
      </c>
      <c r="K497" s="7">
        <f>VLOOKUP(InputData[[#This Row],[PRODUCT ID]],MasterData[],6,FALSE)</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7">
        <f>VLOOKUP(InputData[[#This Row],[PRODUCT ID]],MasterData[],5,FALSE)</f>
        <v>55</v>
      </c>
      <c r="K498" s="7">
        <f>VLOOKUP(InputData[[#This Row],[PRODUCT ID]],MasterData[],6,FALSE)</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7">
        <f>VLOOKUP(InputData[[#This Row],[PRODUCT ID]],MasterData[],5,FALSE)</f>
        <v>61</v>
      </c>
      <c r="K499" s="7">
        <f>VLOOKUP(InputData[[#This Row],[PRODUCT ID]],MasterData[],6,FALSE)</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7">
        <f>VLOOKUP(InputData[[#This Row],[PRODUCT ID]],MasterData[],5,FALSE)</f>
        <v>90</v>
      </c>
      <c r="K500" s="7">
        <f>VLOOKUP(InputData[[#This Row],[PRODUCT ID]],MasterData[],6,FALSE)</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7">
        <f>VLOOKUP(InputData[[#This Row],[PRODUCT ID]],MasterData[],5,FALSE)</f>
        <v>44</v>
      </c>
      <c r="K501" s="7">
        <f>VLOOKUP(InputData[[#This Row],[PRODUCT ID]],MasterData[],6,FALSE)</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7">
        <f>VLOOKUP(InputData[[#This Row],[PRODUCT ID]],MasterData[],5,FALSE)</f>
        <v>89</v>
      </c>
      <c r="K502" s="7">
        <f>VLOOKUP(InputData[[#This Row],[PRODUCT ID]],MasterData[],6,FALSE)</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7">
        <f>VLOOKUP(InputData[[#This Row],[PRODUCT ID]],MasterData[],5,FALSE)</f>
        <v>55</v>
      </c>
      <c r="K503" s="7">
        <f>VLOOKUP(InputData[[#This Row],[PRODUCT ID]],MasterData[],6,FALSE)</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7">
        <f>VLOOKUP(InputData[[#This Row],[PRODUCT ID]],MasterData[],5,FALSE)</f>
        <v>93</v>
      </c>
      <c r="K504" s="7">
        <f>VLOOKUP(InputData[[#This Row],[PRODUCT ID]],MasterData[],6,FALSE)</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7">
        <f>VLOOKUP(InputData[[#This Row],[PRODUCT ID]],MasterData[],5,FALSE)</f>
        <v>12</v>
      </c>
      <c r="K505" s="7">
        <f>VLOOKUP(InputData[[#This Row],[PRODUCT ID]],MasterData[],6,FALSE)</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7">
        <f>VLOOKUP(InputData[[#This Row],[PRODUCT ID]],MasterData[],5,FALSE)</f>
        <v>37</v>
      </c>
      <c r="K506" s="7">
        <f>VLOOKUP(InputData[[#This Row],[PRODUCT ID]],MasterData[],6,FALSE)</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7">
        <f>VLOOKUP(InputData[[#This Row],[PRODUCT ID]],MasterData[],5,FALSE)</f>
        <v>18</v>
      </c>
      <c r="K507" s="7">
        <f>VLOOKUP(InputData[[#This Row],[PRODUCT ID]],MasterData[],6,FALSE)</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7">
        <f>VLOOKUP(InputData[[#This Row],[PRODUCT ID]],MasterData[],5,FALSE)</f>
        <v>76</v>
      </c>
      <c r="K508" s="7">
        <f>VLOOKUP(InputData[[#This Row],[PRODUCT ID]],MasterData[],6,FALSE)</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7">
        <f>VLOOKUP(InputData[[#This Row],[PRODUCT ID]],MasterData[],5,FALSE)</f>
        <v>72</v>
      </c>
      <c r="K509" s="7">
        <f>VLOOKUP(InputData[[#This Row],[PRODUCT ID]],MasterData[],6,FALSE)</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7">
        <f>VLOOKUP(InputData[[#This Row],[PRODUCT ID]],MasterData[],5,FALSE)</f>
        <v>13</v>
      </c>
      <c r="K510" s="7">
        <f>VLOOKUP(InputData[[#This Row],[PRODUCT ID]],MasterData[],6,FALSE)</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7">
        <f>VLOOKUP(InputData[[#This Row],[PRODUCT ID]],MasterData[],5,FALSE)</f>
        <v>72</v>
      </c>
      <c r="K511" s="7">
        <f>VLOOKUP(InputData[[#This Row],[PRODUCT ID]],MasterData[],6,FALSE)</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7">
        <f>VLOOKUP(InputData[[#This Row],[PRODUCT ID]],MasterData[],5,FALSE)</f>
        <v>48</v>
      </c>
      <c r="K512" s="7">
        <f>VLOOKUP(InputData[[#This Row],[PRODUCT ID]],MasterData[],6,FALSE)</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7">
        <f>VLOOKUP(InputData[[#This Row],[PRODUCT ID]],MasterData[],5,FALSE)</f>
        <v>112</v>
      </c>
      <c r="K513" s="7">
        <f>VLOOKUP(InputData[[#This Row],[PRODUCT ID]],MasterData[],6,FALSE)</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7">
        <f>VLOOKUP(InputData[[#This Row],[PRODUCT ID]],MasterData[],5,FALSE)</f>
        <v>112</v>
      </c>
      <c r="K514" s="7">
        <f>VLOOKUP(InputData[[#This Row],[PRODUCT ID]],MasterData[],6,FALSE)</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7">
        <f>VLOOKUP(InputData[[#This Row],[PRODUCT ID]],MasterData[],5,FALSE)</f>
        <v>148</v>
      </c>
      <c r="K515" s="7">
        <f>VLOOKUP(InputData[[#This Row],[PRODUCT ID]],MasterData[],6,FALSE)</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7">
        <f>VLOOKUP(InputData[[#This Row],[PRODUCT ID]],MasterData[],5,FALSE)</f>
        <v>138</v>
      </c>
      <c r="K516" s="7">
        <f>VLOOKUP(InputData[[#This Row],[PRODUCT ID]],MasterData[],6,FALSE)</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7">
        <f>VLOOKUP(InputData[[#This Row],[PRODUCT ID]],MasterData[],5,FALSE)</f>
        <v>133</v>
      </c>
      <c r="K517" s="7">
        <f>VLOOKUP(InputData[[#This Row],[PRODUCT ID]],MasterData[],6,FALSE)</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7">
        <f>VLOOKUP(InputData[[#This Row],[PRODUCT ID]],MasterData[],5,FALSE)</f>
        <v>6</v>
      </c>
      <c r="K518" s="7">
        <f>VLOOKUP(InputData[[#This Row],[PRODUCT ID]],MasterData[],6,FALSE)</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7">
        <f>VLOOKUP(InputData[[#This Row],[PRODUCT ID]],MasterData[],5,FALSE)</f>
        <v>76</v>
      </c>
      <c r="K519" s="7">
        <f>VLOOKUP(InputData[[#This Row],[PRODUCT ID]],MasterData[],6,FALSE)</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7">
        <f>VLOOKUP(InputData[[#This Row],[PRODUCT ID]],MasterData[],5,FALSE)</f>
        <v>44</v>
      </c>
      <c r="K520" s="7">
        <f>VLOOKUP(InputData[[#This Row],[PRODUCT ID]],MasterData[],6,FALSE)</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7">
        <f>VLOOKUP(InputData[[#This Row],[PRODUCT ID]],MasterData[],5,FALSE)</f>
        <v>6</v>
      </c>
      <c r="K521" s="7">
        <f>VLOOKUP(InputData[[#This Row],[PRODUCT ID]],MasterData[],6,FALSE)</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7">
        <f>VLOOKUP(InputData[[#This Row],[PRODUCT ID]],MasterData[],5,FALSE)</f>
        <v>75</v>
      </c>
      <c r="K522" s="7">
        <f>VLOOKUP(InputData[[#This Row],[PRODUCT ID]],MasterData[],6,FALSE)</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7">
        <f>VLOOKUP(InputData[[#This Row],[PRODUCT ID]],MasterData[],5,FALSE)</f>
        <v>83</v>
      </c>
      <c r="K523" s="7">
        <f>VLOOKUP(InputData[[#This Row],[PRODUCT ID]],MasterData[],6,FALSE)</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7">
        <f>VLOOKUP(InputData[[#This Row],[PRODUCT ID]],MasterData[],5,FALSE)</f>
        <v>120</v>
      </c>
      <c r="K524" s="7">
        <f>VLOOKUP(InputData[[#This Row],[PRODUCT ID]],MasterData[],6,FALSE)</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7">
        <f>VLOOKUP(InputData[[#This Row],[PRODUCT ID]],MasterData[],5,FALSE)</f>
        <v>138</v>
      </c>
      <c r="K525" s="7">
        <f>VLOOKUP(InputData[[#This Row],[PRODUCT ID]],MasterData[],6,FALSE)</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7">
        <f>VLOOKUP(InputData[[#This Row],[PRODUCT ID]],MasterData[],5,FALSE)</f>
        <v>95</v>
      </c>
      <c r="K526" s="7">
        <f>VLOOKUP(InputData[[#This Row],[PRODUCT ID]],MasterData[],6,FALSE)</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7">
        <f>VLOOKUP(InputData[[#This Row],[PRODUCT ID]],MasterData[],5,FALSE)</f>
        <v>44</v>
      </c>
      <c r="K527" s="7">
        <f>VLOOKUP(InputData[[#This Row],[PRODUCT ID]],MasterData[],6,FALSE)</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ID]],MasterData[],2,FALSE)</f>
        <v>Product11</v>
      </c>
      <c r="H528" t="str">
        <f>VLOOKUP(InputData[[#This Row],[PRODUCT ID]],MasterData[],3,FALSE)</f>
        <v>Category02</v>
      </c>
      <c r="I528" t="str">
        <f>VLOOKUP(InputData[[#This Row],[PRODUCT ID]],MasterData[],4,FALSE)</f>
        <v>Lt</v>
      </c>
      <c r="J528" s="7">
        <f>VLOOKUP(InputData[[#This Row],[PRODUCT ID]],MasterData[],5,FALSE)</f>
        <v>44</v>
      </c>
      <c r="K528" s="7">
        <f>VLOOKUP(InputData[[#This Row],[PRODUCT ID]],MasterData[],6,FALSE)</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8" workbookViewId="0">
      <selection activeCell="Q16" sqref="Q16"/>
    </sheetView>
  </sheetViews>
  <sheetFormatPr defaultRowHeight="13.8" x14ac:dyDescent="0.25"/>
  <cols>
    <col min="1" max="1" width="15.796875" customWidth="1"/>
    <col min="2" max="2" width="13.59765625" customWidth="1"/>
    <col min="3" max="3" width="14.3984375" customWidth="1"/>
    <col min="4" max="4" width="9.796875" customWidth="1"/>
    <col min="5" max="5" width="17.09765625" customWidth="1"/>
    <col min="6" max="6" width="17.69921875" customWidth="1"/>
  </cols>
  <sheetData>
    <row r="1" spans="1:6" ht="14.4"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7" xr:uid="{DD3653ED-5F3C-43AF-A846-04E57B65CB7D}">
      <formula1>"Category01,Category02,Category03,Category04,Category05"</formula1>
    </dataValidation>
    <dataValidation type="list" allowBlank="1" showInputMessage="1" showErrorMessage="1" sqref="D2:D47"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Ratang Rabasimane</cp:lastModifiedBy>
  <dcterms:created xsi:type="dcterms:W3CDTF">2021-11-03T11:40:02Z</dcterms:created>
  <dcterms:modified xsi:type="dcterms:W3CDTF">2024-02-09T11:26:02Z</dcterms:modified>
</cp:coreProperties>
</file>