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0a7580ce6893b426/Documents/Slipstream/Resrouce_scheduling/resource_scheduling/"/>
    </mc:Choice>
  </mc:AlternateContent>
  <xr:revisionPtr revIDLastSave="1" documentId="11_36753F1C704C2E5AC55123370A7457DA63AD91E5" xr6:coauthVersionLast="47" xr6:coauthVersionMax="47" xr10:uidLastSave="{C158D325-267A-4A70-BEE0-7ED0A105E711}"/>
  <bookViews>
    <workbookView xWindow="-120" yWindow="-120" windowWidth="29040" windowHeight="15840" firstSheet="25" activeTab="30" xr2:uid="{00000000-000D-0000-FFFF-FFFF00000000}"/>
  </bookViews>
  <sheets>
    <sheet name="Wednesday 2025-10-01" sheetId="1" r:id="rId1"/>
    <sheet name="Thursday 2025-10-02" sheetId="2" r:id="rId2"/>
    <sheet name="Friday 2025-10-03" sheetId="3" r:id="rId3"/>
    <sheet name="Saturday 2025-10-04" sheetId="4" r:id="rId4"/>
    <sheet name="Sunday 2025-10-05" sheetId="5" r:id="rId5"/>
    <sheet name="Monday 2025-10-06" sheetId="6" r:id="rId6"/>
    <sheet name="Tuesday 2025-10-07" sheetId="7" r:id="rId7"/>
    <sheet name="Wednesday 2025-10-08" sheetId="8" r:id="rId8"/>
    <sheet name="Thursday 2025-10-09" sheetId="9" r:id="rId9"/>
    <sheet name="Friday 2025-10-10" sheetId="10" r:id="rId10"/>
    <sheet name="Saturday 2025-10-11" sheetId="11" r:id="rId11"/>
    <sheet name="Sunday 2025-10-12" sheetId="12" r:id="rId12"/>
    <sheet name="Monday 2025-10-13" sheetId="13" r:id="rId13"/>
    <sheet name="Tuesday 2025-10-14" sheetId="14" r:id="rId14"/>
    <sheet name="Wednesday 2025-10-15" sheetId="15" r:id="rId15"/>
    <sheet name="Thursday 2025-10-16" sheetId="16" r:id="rId16"/>
    <sheet name="Friday 2025-10-17" sheetId="17" r:id="rId17"/>
    <sheet name="Saturday 2025-10-18" sheetId="18" r:id="rId18"/>
    <sheet name="Sunday 2025-10-19" sheetId="19" r:id="rId19"/>
    <sheet name="Monday 2025-10-20" sheetId="20" r:id="rId20"/>
    <sheet name="Tuesday 2025-10-21" sheetId="21" r:id="rId21"/>
    <sheet name="Wednesday 2025-10-22" sheetId="22" r:id="rId22"/>
    <sheet name="Thursday 2025-10-23" sheetId="23" r:id="rId23"/>
    <sheet name="Friday 2025-10-24" sheetId="24" r:id="rId24"/>
    <sheet name="Saturday 2025-10-25" sheetId="25" r:id="rId25"/>
    <sheet name="Sunday 2025-10-26" sheetId="26" r:id="rId26"/>
    <sheet name="Monday 2025-10-27" sheetId="27" r:id="rId27"/>
    <sheet name="Tuesday 2025-10-28" sheetId="28" r:id="rId28"/>
    <sheet name="Wednesday 2025-10-29" sheetId="29" r:id="rId29"/>
    <sheet name="Thursday 2025-10-30" sheetId="30" r:id="rId30"/>
    <sheet name="Friday 2025-10-31" sheetId="31" r:id="rId3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3" i="31" l="1"/>
  <c r="R62" i="31"/>
  <c r="R61" i="31"/>
  <c r="R60" i="31"/>
  <c r="R59" i="31"/>
  <c r="R58" i="31"/>
  <c r="R57" i="31"/>
  <c r="R56" i="31"/>
  <c r="R55" i="31"/>
  <c r="R54" i="31"/>
  <c r="R53" i="31"/>
  <c r="R52" i="31"/>
  <c r="R51" i="31"/>
  <c r="R50" i="31"/>
  <c r="R49" i="31"/>
  <c r="R48" i="31"/>
  <c r="R47" i="31"/>
  <c r="R46" i="31"/>
  <c r="R45" i="31"/>
  <c r="R44" i="31"/>
  <c r="K44" i="31"/>
  <c r="R43" i="31"/>
  <c r="K43" i="31"/>
  <c r="R42" i="31"/>
  <c r="O42" i="31"/>
  <c r="K42" i="31"/>
  <c r="R41" i="31"/>
  <c r="O41" i="31"/>
  <c r="K41" i="31"/>
  <c r="R40" i="31"/>
  <c r="O40" i="31"/>
  <c r="K40" i="31"/>
  <c r="J40" i="31"/>
  <c r="R39" i="31"/>
  <c r="O39" i="31"/>
  <c r="K39" i="31"/>
  <c r="J39" i="31"/>
  <c r="R38" i="31"/>
  <c r="O38" i="31"/>
  <c r="K38" i="31"/>
  <c r="J38" i="31"/>
  <c r="R37" i="31"/>
  <c r="K37" i="31"/>
  <c r="J37" i="31"/>
  <c r="C37" i="31"/>
  <c r="B37" i="31"/>
  <c r="R36" i="31"/>
  <c r="O36" i="31"/>
  <c r="K36" i="31"/>
  <c r="J36" i="31"/>
  <c r="C36" i="31"/>
  <c r="B36" i="31"/>
  <c r="R35" i="31"/>
  <c r="O35" i="31"/>
  <c r="K35" i="31"/>
  <c r="J35" i="31"/>
  <c r="C35" i="31"/>
  <c r="B35" i="31"/>
  <c r="R34" i="31"/>
  <c r="O34" i="31"/>
  <c r="L34" i="31"/>
  <c r="K34" i="31"/>
  <c r="J34" i="31"/>
  <c r="C34" i="31"/>
  <c r="B34" i="31"/>
  <c r="R33" i="31"/>
  <c r="O33" i="31"/>
  <c r="L33" i="31"/>
  <c r="K33" i="31"/>
  <c r="J33" i="31"/>
  <c r="C33" i="31"/>
  <c r="B33" i="31"/>
  <c r="R32" i="31"/>
  <c r="O32" i="31"/>
  <c r="L32" i="31"/>
  <c r="K32" i="31"/>
  <c r="J32" i="31"/>
  <c r="I32" i="31"/>
  <c r="F32" i="31"/>
  <c r="D32" i="31"/>
  <c r="C32" i="31"/>
  <c r="B32" i="31"/>
  <c r="R31" i="31"/>
  <c r="O31" i="31"/>
  <c r="L31" i="31"/>
  <c r="K31" i="31"/>
  <c r="J31" i="31"/>
  <c r="I31" i="31"/>
  <c r="F31" i="31"/>
  <c r="D31" i="31"/>
  <c r="C31" i="31"/>
  <c r="B31" i="31"/>
  <c r="R30" i="31"/>
  <c r="O30" i="31"/>
  <c r="L30" i="31"/>
  <c r="K30" i="31"/>
  <c r="J30" i="31"/>
  <c r="I30" i="31"/>
  <c r="G30" i="31"/>
  <c r="F30" i="31"/>
  <c r="D30" i="31"/>
  <c r="C30" i="31"/>
  <c r="B30" i="31"/>
  <c r="R29" i="31"/>
  <c r="O29" i="31"/>
  <c r="L29" i="31"/>
  <c r="K29" i="31"/>
  <c r="J29" i="31"/>
  <c r="I29" i="31"/>
  <c r="H29" i="31"/>
  <c r="G29" i="31"/>
  <c r="F29" i="31"/>
  <c r="D29" i="31"/>
  <c r="C29" i="31"/>
  <c r="B29" i="31"/>
  <c r="R28" i="31"/>
  <c r="P28" i="31"/>
  <c r="O28" i="31"/>
  <c r="L28" i="31"/>
  <c r="K28" i="31"/>
  <c r="J28" i="31"/>
  <c r="I28" i="31"/>
  <c r="H28" i="31"/>
  <c r="G28" i="31"/>
  <c r="F28" i="31"/>
  <c r="D28" i="31"/>
  <c r="C28" i="31"/>
  <c r="B28" i="31"/>
  <c r="Q24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C24" i="31"/>
  <c r="B24" i="31"/>
  <c r="R63" i="30"/>
  <c r="R62" i="30"/>
  <c r="R61" i="30"/>
  <c r="R60" i="30"/>
  <c r="R59" i="30"/>
  <c r="R58" i="30"/>
  <c r="R57" i="30"/>
  <c r="R56" i="30"/>
  <c r="R55" i="30"/>
  <c r="R54" i="30"/>
  <c r="R53" i="30"/>
  <c r="R52" i="30"/>
  <c r="R51" i="30"/>
  <c r="R50" i="30"/>
  <c r="R49" i="30"/>
  <c r="R48" i="30"/>
  <c r="R47" i="30"/>
  <c r="R46" i="30"/>
  <c r="R45" i="30"/>
  <c r="R44" i="30"/>
  <c r="K44" i="30"/>
  <c r="R43" i="30"/>
  <c r="K43" i="30"/>
  <c r="R42" i="30"/>
  <c r="O42" i="30"/>
  <c r="K42" i="30"/>
  <c r="R41" i="30"/>
  <c r="O41" i="30"/>
  <c r="K41" i="30"/>
  <c r="R40" i="30"/>
  <c r="O40" i="30"/>
  <c r="K40" i="30"/>
  <c r="J40" i="30"/>
  <c r="R39" i="30"/>
  <c r="O39" i="30"/>
  <c r="K39" i="30"/>
  <c r="J39" i="30"/>
  <c r="R38" i="30"/>
  <c r="O38" i="30"/>
  <c r="K38" i="30"/>
  <c r="J38" i="30"/>
  <c r="R37" i="30"/>
  <c r="K37" i="30"/>
  <c r="J37" i="30"/>
  <c r="C37" i="30"/>
  <c r="B37" i="30"/>
  <c r="R36" i="30"/>
  <c r="O36" i="30"/>
  <c r="K36" i="30"/>
  <c r="J36" i="30"/>
  <c r="C36" i="30"/>
  <c r="B36" i="30"/>
  <c r="R35" i="30"/>
  <c r="O35" i="30"/>
  <c r="K35" i="30"/>
  <c r="J35" i="30"/>
  <c r="C35" i="30"/>
  <c r="B35" i="30"/>
  <c r="R34" i="30"/>
  <c r="O34" i="30"/>
  <c r="L34" i="30"/>
  <c r="K34" i="30"/>
  <c r="J34" i="30"/>
  <c r="C34" i="30"/>
  <c r="B34" i="30"/>
  <c r="R33" i="30"/>
  <c r="O33" i="30"/>
  <c r="L33" i="30"/>
  <c r="K33" i="30"/>
  <c r="J33" i="30"/>
  <c r="C33" i="30"/>
  <c r="B33" i="30"/>
  <c r="R32" i="30"/>
  <c r="O32" i="30"/>
  <c r="L32" i="30"/>
  <c r="K32" i="30"/>
  <c r="J32" i="30"/>
  <c r="I32" i="30"/>
  <c r="F32" i="30"/>
  <c r="D32" i="30"/>
  <c r="C32" i="30"/>
  <c r="B32" i="30"/>
  <c r="R31" i="30"/>
  <c r="O31" i="30"/>
  <c r="L31" i="30"/>
  <c r="K31" i="30"/>
  <c r="J31" i="30"/>
  <c r="I31" i="30"/>
  <c r="F31" i="30"/>
  <c r="D31" i="30"/>
  <c r="C31" i="30"/>
  <c r="B31" i="30"/>
  <c r="R30" i="30"/>
  <c r="O30" i="30"/>
  <c r="L30" i="30"/>
  <c r="K30" i="30"/>
  <c r="J30" i="30"/>
  <c r="I30" i="30"/>
  <c r="G30" i="30"/>
  <c r="F30" i="30"/>
  <c r="D30" i="30"/>
  <c r="C30" i="30"/>
  <c r="B30" i="30"/>
  <c r="R29" i="30"/>
  <c r="O29" i="30"/>
  <c r="L29" i="30"/>
  <c r="K29" i="30"/>
  <c r="J29" i="30"/>
  <c r="I29" i="30"/>
  <c r="H29" i="30"/>
  <c r="G29" i="30"/>
  <c r="F29" i="30"/>
  <c r="D29" i="30"/>
  <c r="C29" i="30"/>
  <c r="B29" i="30"/>
  <c r="R28" i="30"/>
  <c r="P28" i="30"/>
  <c r="O28" i="30"/>
  <c r="L28" i="30"/>
  <c r="K28" i="30"/>
  <c r="J28" i="30"/>
  <c r="I28" i="30"/>
  <c r="H28" i="30"/>
  <c r="G28" i="30"/>
  <c r="F28" i="30"/>
  <c r="D28" i="30"/>
  <c r="C28" i="30"/>
  <c r="B28" i="30"/>
  <c r="Q24" i="30"/>
  <c r="P24" i="30"/>
  <c r="O24" i="30"/>
  <c r="N24" i="30"/>
  <c r="M24" i="30"/>
  <c r="L24" i="30"/>
  <c r="K24" i="30"/>
  <c r="J24" i="30"/>
  <c r="I24" i="30"/>
  <c r="H24" i="30"/>
  <c r="G24" i="30"/>
  <c r="F24" i="30"/>
  <c r="E24" i="30"/>
  <c r="D24" i="30"/>
  <c r="C24" i="30"/>
  <c r="B24" i="30"/>
  <c r="R63" i="29"/>
  <c r="R62" i="29"/>
  <c r="R61" i="29"/>
  <c r="R60" i="29"/>
  <c r="R59" i="29"/>
  <c r="R58" i="29"/>
  <c r="R57" i="29"/>
  <c r="R56" i="29"/>
  <c r="R55" i="29"/>
  <c r="R54" i="29"/>
  <c r="R53" i="29"/>
  <c r="R52" i="29"/>
  <c r="R51" i="29"/>
  <c r="R50" i="29"/>
  <c r="R49" i="29"/>
  <c r="R48" i="29"/>
  <c r="R47" i="29"/>
  <c r="R46" i="29"/>
  <c r="R45" i="29"/>
  <c r="R44" i="29"/>
  <c r="K44" i="29"/>
  <c r="R43" i="29"/>
  <c r="K43" i="29"/>
  <c r="R42" i="29"/>
  <c r="O42" i="29"/>
  <c r="K42" i="29"/>
  <c r="R41" i="29"/>
  <c r="O41" i="29"/>
  <c r="K41" i="29"/>
  <c r="R40" i="29"/>
  <c r="O40" i="29"/>
  <c r="K40" i="29"/>
  <c r="J40" i="29"/>
  <c r="R39" i="29"/>
  <c r="O39" i="29"/>
  <c r="K39" i="29"/>
  <c r="J39" i="29"/>
  <c r="R38" i="29"/>
  <c r="O38" i="29"/>
  <c r="K38" i="29"/>
  <c r="J38" i="29"/>
  <c r="R37" i="29"/>
  <c r="K37" i="29"/>
  <c r="J37" i="29"/>
  <c r="C37" i="29"/>
  <c r="B37" i="29"/>
  <c r="R36" i="29"/>
  <c r="O36" i="29"/>
  <c r="K36" i="29"/>
  <c r="J36" i="29"/>
  <c r="C36" i="29"/>
  <c r="B36" i="29"/>
  <c r="R35" i="29"/>
  <c r="O35" i="29"/>
  <c r="K35" i="29"/>
  <c r="J35" i="29"/>
  <c r="C35" i="29"/>
  <c r="B35" i="29"/>
  <c r="R34" i="29"/>
  <c r="O34" i="29"/>
  <c r="L34" i="29"/>
  <c r="K34" i="29"/>
  <c r="J34" i="29"/>
  <c r="C34" i="29"/>
  <c r="B34" i="29"/>
  <c r="R33" i="29"/>
  <c r="O33" i="29"/>
  <c r="L33" i="29"/>
  <c r="K33" i="29"/>
  <c r="J33" i="29"/>
  <c r="C33" i="29"/>
  <c r="B33" i="29"/>
  <c r="R32" i="29"/>
  <c r="O32" i="29"/>
  <c r="L32" i="29"/>
  <c r="K32" i="29"/>
  <c r="J32" i="29"/>
  <c r="I32" i="29"/>
  <c r="F32" i="29"/>
  <c r="D32" i="29"/>
  <c r="C32" i="29"/>
  <c r="B32" i="29"/>
  <c r="R31" i="29"/>
  <c r="O31" i="29"/>
  <c r="L31" i="29"/>
  <c r="K31" i="29"/>
  <c r="J31" i="29"/>
  <c r="I31" i="29"/>
  <c r="F31" i="29"/>
  <c r="D31" i="29"/>
  <c r="C31" i="29"/>
  <c r="B31" i="29"/>
  <c r="R30" i="29"/>
  <c r="O30" i="29"/>
  <c r="L30" i="29"/>
  <c r="K30" i="29"/>
  <c r="J30" i="29"/>
  <c r="I30" i="29"/>
  <c r="G30" i="29"/>
  <c r="F30" i="29"/>
  <c r="D30" i="29"/>
  <c r="C30" i="29"/>
  <c r="B30" i="29"/>
  <c r="R29" i="29"/>
  <c r="O29" i="29"/>
  <c r="L29" i="29"/>
  <c r="K29" i="29"/>
  <c r="J29" i="29"/>
  <c r="I29" i="29"/>
  <c r="H29" i="29"/>
  <c r="G29" i="29"/>
  <c r="F29" i="29"/>
  <c r="D29" i="29"/>
  <c r="C29" i="29"/>
  <c r="B29" i="29"/>
  <c r="R28" i="29"/>
  <c r="P28" i="29"/>
  <c r="O28" i="29"/>
  <c r="L28" i="29"/>
  <c r="K28" i="29"/>
  <c r="J28" i="29"/>
  <c r="I28" i="29"/>
  <c r="H28" i="29"/>
  <c r="G28" i="29"/>
  <c r="F28" i="29"/>
  <c r="D28" i="29"/>
  <c r="C28" i="29"/>
  <c r="B28" i="29"/>
  <c r="Q24" i="29"/>
  <c r="P24" i="29"/>
  <c r="O24" i="29"/>
  <c r="N24" i="29"/>
  <c r="M24" i="29"/>
  <c r="L24" i="29"/>
  <c r="K24" i="29"/>
  <c r="J24" i="29"/>
  <c r="I24" i="29"/>
  <c r="H24" i="29"/>
  <c r="G24" i="29"/>
  <c r="F24" i="29"/>
  <c r="E24" i="29"/>
  <c r="D24" i="29"/>
  <c r="C24" i="29"/>
  <c r="B24" i="29"/>
  <c r="R63" i="28"/>
  <c r="R62" i="28"/>
  <c r="R61" i="28"/>
  <c r="R60" i="28"/>
  <c r="R59" i="28"/>
  <c r="R58" i="28"/>
  <c r="R57" i="28"/>
  <c r="R56" i="28"/>
  <c r="R55" i="28"/>
  <c r="R54" i="28"/>
  <c r="R53" i="28"/>
  <c r="R52" i="28"/>
  <c r="R51" i="28"/>
  <c r="R50" i="28"/>
  <c r="R49" i="28"/>
  <c r="R48" i="28"/>
  <c r="R47" i="28"/>
  <c r="R46" i="28"/>
  <c r="R45" i="28"/>
  <c r="R44" i="28"/>
  <c r="K44" i="28"/>
  <c r="R43" i="28"/>
  <c r="K43" i="28"/>
  <c r="R42" i="28"/>
  <c r="O42" i="28"/>
  <c r="K42" i="28"/>
  <c r="R41" i="28"/>
  <c r="O41" i="28"/>
  <c r="K41" i="28"/>
  <c r="R40" i="28"/>
  <c r="O40" i="28"/>
  <c r="K40" i="28"/>
  <c r="J40" i="28"/>
  <c r="R39" i="28"/>
  <c r="O39" i="28"/>
  <c r="K39" i="28"/>
  <c r="J39" i="28"/>
  <c r="R38" i="28"/>
  <c r="O38" i="28"/>
  <c r="K38" i="28"/>
  <c r="J38" i="28"/>
  <c r="R37" i="28"/>
  <c r="K37" i="28"/>
  <c r="J37" i="28"/>
  <c r="C37" i="28"/>
  <c r="B37" i="28"/>
  <c r="R36" i="28"/>
  <c r="O36" i="28"/>
  <c r="K36" i="28"/>
  <c r="J36" i="28"/>
  <c r="C36" i="28"/>
  <c r="B36" i="28"/>
  <c r="R35" i="28"/>
  <c r="O35" i="28"/>
  <c r="K35" i="28"/>
  <c r="J35" i="28"/>
  <c r="C35" i="28"/>
  <c r="B35" i="28"/>
  <c r="R34" i="28"/>
  <c r="O34" i="28"/>
  <c r="L34" i="28"/>
  <c r="K34" i="28"/>
  <c r="J34" i="28"/>
  <c r="C34" i="28"/>
  <c r="B34" i="28"/>
  <c r="R33" i="28"/>
  <c r="O33" i="28"/>
  <c r="L33" i="28"/>
  <c r="K33" i="28"/>
  <c r="J33" i="28"/>
  <c r="C33" i="28"/>
  <c r="B33" i="28"/>
  <c r="R32" i="28"/>
  <c r="O32" i="28"/>
  <c r="L32" i="28"/>
  <c r="K32" i="28"/>
  <c r="J32" i="28"/>
  <c r="I32" i="28"/>
  <c r="F32" i="28"/>
  <c r="D32" i="28"/>
  <c r="C32" i="28"/>
  <c r="B32" i="28"/>
  <c r="R31" i="28"/>
  <c r="O31" i="28"/>
  <c r="L31" i="28"/>
  <c r="K31" i="28"/>
  <c r="J31" i="28"/>
  <c r="I31" i="28"/>
  <c r="F31" i="28"/>
  <c r="D31" i="28"/>
  <c r="C31" i="28"/>
  <c r="B31" i="28"/>
  <c r="R30" i="28"/>
  <c r="O30" i="28"/>
  <c r="L30" i="28"/>
  <c r="K30" i="28"/>
  <c r="J30" i="28"/>
  <c r="I30" i="28"/>
  <c r="G30" i="28"/>
  <c r="F30" i="28"/>
  <c r="D30" i="28"/>
  <c r="C30" i="28"/>
  <c r="B30" i="28"/>
  <c r="R29" i="28"/>
  <c r="O29" i="28"/>
  <c r="L29" i="28"/>
  <c r="K29" i="28"/>
  <c r="J29" i="28"/>
  <c r="I29" i="28"/>
  <c r="H29" i="28"/>
  <c r="G29" i="28"/>
  <c r="F29" i="28"/>
  <c r="D29" i="28"/>
  <c r="C29" i="28"/>
  <c r="B29" i="28"/>
  <c r="R28" i="28"/>
  <c r="P28" i="28"/>
  <c r="O28" i="28"/>
  <c r="L28" i="28"/>
  <c r="K28" i="28"/>
  <c r="J28" i="28"/>
  <c r="I28" i="28"/>
  <c r="H28" i="28"/>
  <c r="G28" i="28"/>
  <c r="F28" i="28"/>
  <c r="D28" i="28"/>
  <c r="C28" i="28"/>
  <c r="B28" i="28"/>
  <c r="Q24" i="28"/>
  <c r="P24" i="28"/>
  <c r="O24" i="28"/>
  <c r="N24" i="28"/>
  <c r="M24" i="28"/>
  <c r="L24" i="28"/>
  <c r="K24" i="28"/>
  <c r="J24" i="28"/>
  <c r="I24" i="28"/>
  <c r="H24" i="28"/>
  <c r="G24" i="28"/>
  <c r="F24" i="28"/>
  <c r="E24" i="28"/>
  <c r="D24" i="28"/>
  <c r="C24" i="28"/>
  <c r="B24" i="28"/>
  <c r="R63" i="27"/>
  <c r="R62" i="27"/>
  <c r="R61" i="27"/>
  <c r="R60" i="27"/>
  <c r="R59" i="27"/>
  <c r="R58" i="27"/>
  <c r="R57" i="27"/>
  <c r="R56" i="27"/>
  <c r="R55" i="27"/>
  <c r="R54" i="27"/>
  <c r="R53" i="27"/>
  <c r="R52" i="27"/>
  <c r="R51" i="27"/>
  <c r="R50" i="27"/>
  <c r="R49" i="27"/>
  <c r="R48" i="27"/>
  <c r="R47" i="27"/>
  <c r="R46" i="27"/>
  <c r="R45" i="27"/>
  <c r="R44" i="27"/>
  <c r="K44" i="27"/>
  <c r="R43" i="27"/>
  <c r="K43" i="27"/>
  <c r="R42" i="27"/>
  <c r="O42" i="27"/>
  <c r="K42" i="27"/>
  <c r="R41" i="27"/>
  <c r="O41" i="27"/>
  <c r="K41" i="27"/>
  <c r="R40" i="27"/>
  <c r="O40" i="27"/>
  <c r="K40" i="27"/>
  <c r="J40" i="27"/>
  <c r="R39" i="27"/>
  <c r="O39" i="27"/>
  <c r="K39" i="27"/>
  <c r="J39" i="27"/>
  <c r="R38" i="27"/>
  <c r="O38" i="27"/>
  <c r="K38" i="27"/>
  <c r="J38" i="27"/>
  <c r="R37" i="27"/>
  <c r="K37" i="27"/>
  <c r="J37" i="27"/>
  <c r="C37" i="27"/>
  <c r="B37" i="27"/>
  <c r="R36" i="27"/>
  <c r="O36" i="27"/>
  <c r="K36" i="27"/>
  <c r="J36" i="27"/>
  <c r="C36" i="27"/>
  <c r="B36" i="27"/>
  <c r="R35" i="27"/>
  <c r="O35" i="27"/>
  <c r="K35" i="27"/>
  <c r="J35" i="27"/>
  <c r="C35" i="27"/>
  <c r="B35" i="27"/>
  <c r="R34" i="27"/>
  <c r="O34" i="27"/>
  <c r="L34" i="27"/>
  <c r="K34" i="27"/>
  <c r="J34" i="27"/>
  <c r="C34" i="27"/>
  <c r="B34" i="27"/>
  <c r="R33" i="27"/>
  <c r="O33" i="27"/>
  <c r="L33" i="27"/>
  <c r="K33" i="27"/>
  <c r="J33" i="27"/>
  <c r="C33" i="27"/>
  <c r="B33" i="27"/>
  <c r="R32" i="27"/>
  <c r="O32" i="27"/>
  <c r="L32" i="27"/>
  <c r="K32" i="27"/>
  <c r="J32" i="27"/>
  <c r="I32" i="27"/>
  <c r="F32" i="27"/>
  <c r="D32" i="27"/>
  <c r="C32" i="27"/>
  <c r="B32" i="27"/>
  <c r="R31" i="27"/>
  <c r="O31" i="27"/>
  <c r="L31" i="27"/>
  <c r="K31" i="27"/>
  <c r="J31" i="27"/>
  <c r="I31" i="27"/>
  <c r="F31" i="27"/>
  <c r="D31" i="27"/>
  <c r="C31" i="27"/>
  <c r="B31" i="27"/>
  <c r="R30" i="27"/>
  <c r="O30" i="27"/>
  <c r="L30" i="27"/>
  <c r="K30" i="27"/>
  <c r="J30" i="27"/>
  <c r="I30" i="27"/>
  <c r="G30" i="27"/>
  <c r="F30" i="27"/>
  <c r="D30" i="27"/>
  <c r="C30" i="27"/>
  <c r="B30" i="27"/>
  <c r="R29" i="27"/>
  <c r="O29" i="27"/>
  <c r="L29" i="27"/>
  <c r="K29" i="27"/>
  <c r="J29" i="27"/>
  <c r="I29" i="27"/>
  <c r="H29" i="27"/>
  <c r="G29" i="27"/>
  <c r="F29" i="27"/>
  <c r="D29" i="27"/>
  <c r="C29" i="27"/>
  <c r="B29" i="27"/>
  <c r="R28" i="27"/>
  <c r="P28" i="27"/>
  <c r="O28" i="27"/>
  <c r="L28" i="27"/>
  <c r="K28" i="27"/>
  <c r="J28" i="27"/>
  <c r="I28" i="27"/>
  <c r="H28" i="27"/>
  <c r="G28" i="27"/>
  <c r="F28" i="27"/>
  <c r="D28" i="27"/>
  <c r="C28" i="27"/>
  <c r="B28" i="27"/>
  <c r="Q24" i="27"/>
  <c r="P24" i="27"/>
  <c r="O24" i="27"/>
  <c r="N24" i="27"/>
  <c r="M24" i="27"/>
  <c r="L24" i="27"/>
  <c r="K24" i="27"/>
  <c r="J24" i="27"/>
  <c r="I24" i="27"/>
  <c r="H24" i="27"/>
  <c r="G24" i="27"/>
  <c r="F24" i="27"/>
  <c r="E24" i="27"/>
  <c r="D24" i="27"/>
  <c r="C24" i="27"/>
  <c r="B24" i="27"/>
  <c r="R63" i="26"/>
  <c r="R62" i="26"/>
  <c r="R61" i="26"/>
  <c r="R60" i="26"/>
  <c r="R59" i="26"/>
  <c r="R58" i="26"/>
  <c r="R57" i="26"/>
  <c r="R56" i="26"/>
  <c r="R55" i="26"/>
  <c r="R54" i="26"/>
  <c r="R53" i="26"/>
  <c r="R52" i="26"/>
  <c r="R51" i="26"/>
  <c r="R50" i="26"/>
  <c r="R49" i="26"/>
  <c r="R48" i="26"/>
  <c r="R47" i="26"/>
  <c r="R46" i="26"/>
  <c r="R45" i="26"/>
  <c r="R44" i="26"/>
  <c r="K44" i="26"/>
  <c r="R43" i="26"/>
  <c r="K43" i="26"/>
  <c r="R42" i="26"/>
  <c r="O42" i="26"/>
  <c r="K42" i="26"/>
  <c r="R41" i="26"/>
  <c r="O41" i="26"/>
  <c r="K41" i="26"/>
  <c r="R40" i="26"/>
  <c r="O40" i="26"/>
  <c r="K40" i="26"/>
  <c r="J40" i="26"/>
  <c r="R39" i="26"/>
  <c r="O39" i="26"/>
  <c r="K39" i="26"/>
  <c r="J39" i="26"/>
  <c r="R38" i="26"/>
  <c r="O38" i="26"/>
  <c r="K38" i="26"/>
  <c r="J38" i="26"/>
  <c r="R37" i="26"/>
  <c r="K37" i="26"/>
  <c r="J37" i="26"/>
  <c r="C37" i="26"/>
  <c r="B37" i="26"/>
  <c r="R36" i="26"/>
  <c r="O36" i="26"/>
  <c r="K36" i="26"/>
  <c r="J36" i="26"/>
  <c r="C36" i="26"/>
  <c r="B36" i="26"/>
  <c r="R35" i="26"/>
  <c r="O35" i="26"/>
  <c r="K35" i="26"/>
  <c r="J35" i="26"/>
  <c r="C35" i="26"/>
  <c r="B35" i="26"/>
  <c r="R34" i="26"/>
  <c r="O34" i="26"/>
  <c r="L34" i="26"/>
  <c r="K34" i="26"/>
  <c r="J34" i="26"/>
  <c r="C34" i="26"/>
  <c r="B34" i="26"/>
  <c r="R33" i="26"/>
  <c r="O33" i="26"/>
  <c r="L33" i="26"/>
  <c r="K33" i="26"/>
  <c r="J33" i="26"/>
  <c r="C33" i="26"/>
  <c r="B33" i="26"/>
  <c r="R32" i="26"/>
  <c r="O32" i="26"/>
  <c r="L32" i="26"/>
  <c r="K32" i="26"/>
  <c r="J32" i="26"/>
  <c r="I32" i="26"/>
  <c r="F32" i="26"/>
  <c r="D32" i="26"/>
  <c r="C32" i="26"/>
  <c r="B32" i="26"/>
  <c r="R31" i="26"/>
  <c r="O31" i="26"/>
  <c r="L31" i="26"/>
  <c r="K31" i="26"/>
  <c r="J31" i="26"/>
  <c r="I31" i="26"/>
  <c r="F31" i="26"/>
  <c r="D31" i="26"/>
  <c r="C31" i="26"/>
  <c r="B31" i="26"/>
  <c r="R30" i="26"/>
  <c r="O30" i="26"/>
  <c r="L30" i="26"/>
  <c r="K30" i="26"/>
  <c r="J30" i="26"/>
  <c r="I30" i="26"/>
  <c r="G30" i="26"/>
  <c r="F30" i="26"/>
  <c r="D30" i="26"/>
  <c r="C30" i="26"/>
  <c r="B30" i="26"/>
  <c r="R29" i="26"/>
  <c r="O29" i="26"/>
  <c r="L29" i="26"/>
  <c r="K29" i="26"/>
  <c r="J29" i="26"/>
  <c r="I29" i="26"/>
  <c r="H29" i="26"/>
  <c r="G29" i="26"/>
  <c r="F29" i="26"/>
  <c r="D29" i="26"/>
  <c r="C29" i="26"/>
  <c r="B29" i="26"/>
  <c r="R28" i="26"/>
  <c r="P28" i="26"/>
  <c r="O28" i="26"/>
  <c r="L28" i="26"/>
  <c r="K28" i="26"/>
  <c r="J28" i="26"/>
  <c r="I28" i="26"/>
  <c r="H28" i="26"/>
  <c r="G28" i="26"/>
  <c r="F28" i="26"/>
  <c r="D28" i="26"/>
  <c r="C28" i="26"/>
  <c r="B28" i="26"/>
  <c r="Q24" i="26"/>
  <c r="P24" i="26"/>
  <c r="O24" i="26"/>
  <c r="N24" i="26"/>
  <c r="M24" i="26"/>
  <c r="L24" i="26"/>
  <c r="K24" i="26"/>
  <c r="J24" i="26"/>
  <c r="I24" i="26"/>
  <c r="H24" i="26"/>
  <c r="G24" i="26"/>
  <c r="F24" i="26"/>
  <c r="E24" i="26"/>
  <c r="D24" i="26"/>
  <c r="C24" i="26"/>
  <c r="B24" i="26"/>
  <c r="R63" i="25"/>
  <c r="R62" i="25"/>
  <c r="R61" i="25"/>
  <c r="R60" i="25"/>
  <c r="R59" i="25"/>
  <c r="R58" i="25"/>
  <c r="R57" i="25"/>
  <c r="R56" i="25"/>
  <c r="R55" i="25"/>
  <c r="R54" i="25"/>
  <c r="R53" i="25"/>
  <c r="R52" i="25"/>
  <c r="R51" i="25"/>
  <c r="R50" i="25"/>
  <c r="R49" i="25"/>
  <c r="R48" i="25"/>
  <c r="R47" i="25"/>
  <c r="R46" i="25"/>
  <c r="R45" i="25"/>
  <c r="R44" i="25"/>
  <c r="K44" i="25"/>
  <c r="R43" i="25"/>
  <c r="K43" i="25"/>
  <c r="R42" i="25"/>
  <c r="O42" i="25"/>
  <c r="K42" i="25"/>
  <c r="R41" i="25"/>
  <c r="O41" i="25"/>
  <c r="K41" i="25"/>
  <c r="R40" i="25"/>
  <c r="O40" i="25"/>
  <c r="K40" i="25"/>
  <c r="J40" i="25"/>
  <c r="R39" i="25"/>
  <c r="O39" i="25"/>
  <c r="K39" i="25"/>
  <c r="J39" i="25"/>
  <c r="R38" i="25"/>
  <c r="O38" i="25"/>
  <c r="K38" i="25"/>
  <c r="J38" i="25"/>
  <c r="R37" i="25"/>
  <c r="K37" i="25"/>
  <c r="J37" i="25"/>
  <c r="C37" i="25"/>
  <c r="B37" i="25"/>
  <c r="R36" i="25"/>
  <c r="O36" i="25"/>
  <c r="K36" i="25"/>
  <c r="J36" i="25"/>
  <c r="C36" i="25"/>
  <c r="B36" i="25"/>
  <c r="R35" i="25"/>
  <c r="O35" i="25"/>
  <c r="K35" i="25"/>
  <c r="J35" i="25"/>
  <c r="C35" i="25"/>
  <c r="B35" i="25"/>
  <c r="R34" i="25"/>
  <c r="O34" i="25"/>
  <c r="L34" i="25"/>
  <c r="K34" i="25"/>
  <c r="J34" i="25"/>
  <c r="C34" i="25"/>
  <c r="B34" i="25"/>
  <c r="R33" i="25"/>
  <c r="O33" i="25"/>
  <c r="L33" i="25"/>
  <c r="K33" i="25"/>
  <c r="J33" i="25"/>
  <c r="C33" i="25"/>
  <c r="B33" i="25"/>
  <c r="R32" i="25"/>
  <c r="O32" i="25"/>
  <c r="L32" i="25"/>
  <c r="K32" i="25"/>
  <c r="J32" i="25"/>
  <c r="I32" i="25"/>
  <c r="F32" i="25"/>
  <c r="D32" i="25"/>
  <c r="C32" i="25"/>
  <c r="B32" i="25"/>
  <c r="R31" i="25"/>
  <c r="O31" i="25"/>
  <c r="L31" i="25"/>
  <c r="K31" i="25"/>
  <c r="J31" i="25"/>
  <c r="I31" i="25"/>
  <c r="F31" i="25"/>
  <c r="D31" i="25"/>
  <c r="C31" i="25"/>
  <c r="B31" i="25"/>
  <c r="R30" i="25"/>
  <c r="O30" i="25"/>
  <c r="L30" i="25"/>
  <c r="K30" i="25"/>
  <c r="J30" i="25"/>
  <c r="I30" i="25"/>
  <c r="G30" i="25"/>
  <c r="F30" i="25"/>
  <c r="D30" i="25"/>
  <c r="C30" i="25"/>
  <c r="B30" i="25"/>
  <c r="R29" i="25"/>
  <c r="O29" i="25"/>
  <c r="L29" i="25"/>
  <c r="K29" i="25"/>
  <c r="J29" i="25"/>
  <c r="I29" i="25"/>
  <c r="H29" i="25"/>
  <c r="G29" i="25"/>
  <c r="F29" i="25"/>
  <c r="D29" i="25"/>
  <c r="C29" i="25"/>
  <c r="B29" i="25"/>
  <c r="R28" i="25"/>
  <c r="P28" i="25"/>
  <c r="O28" i="25"/>
  <c r="L28" i="25"/>
  <c r="K28" i="25"/>
  <c r="J28" i="25"/>
  <c r="I28" i="25"/>
  <c r="H28" i="25"/>
  <c r="G28" i="25"/>
  <c r="F28" i="25"/>
  <c r="D28" i="25"/>
  <c r="C28" i="25"/>
  <c r="B28" i="25"/>
  <c r="Q24" i="25"/>
  <c r="P24" i="25"/>
  <c r="O24" i="25"/>
  <c r="N24" i="25"/>
  <c r="M24" i="25"/>
  <c r="L24" i="25"/>
  <c r="K24" i="25"/>
  <c r="J24" i="25"/>
  <c r="I24" i="25"/>
  <c r="H24" i="25"/>
  <c r="G24" i="25"/>
  <c r="F24" i="25"/>
  <c r="E24" i="25"/>
  <c r="D24" i="25"/>
  <c r="C24" i="25"/>
  <c r="B24" i="25"/>
  <c r="R63" i="24"/>
  <c r="R62" i="24"/>
  <c r="R61" i="24"/>
  <c r="R60" i="24"/>
  <c r="R59" i="24"/>
  <c r="R58" i="24"/>
  <c r="R57" i="24"/>
  <c r="R56" i="24"/>
  <c r="R55" i="24"/>
  <c r="R54" i="24"/>
  <c r="R53" i="24"/>
  <c r="R52" i="24"/>
  <c r="R51" i="24"/>
  <c r="R50" i="24"/>
  <c r="R49" i="24"/>
  <c r="R48" i="24"/>
  <c r="R47" i="24"/>
  <c r="R46" i="24"/>
  <c r="R45" i="24"/>
  <c r="R44" i="24"/>
  <c r="K44" i="24"/>
  <c r="R43" i="24"/>
  <c r="K43" i="24"/>
  <c r="R42" i="24"/>
  <c r="O42" i="24"/>
  <c r="K42" i="24"/>
  <c r="R41" i="24"/>
  <c r="O41" i="24"/>
  <c r="K41" i="24"/>
  <c r="R40" i="24"/>
  <c r="O40" i="24"/>
  <c r="K40" i="24"/>
  <c r="J40" i="24"/>
  <c r="R39" i="24"/>
  <c r="O39" i="24"/>
  <c r="K39" i="24"/>
  <c r="J39" i="24"/>
  <c r="R38" i="24"/>
  <c r="O38" i="24"/>
  <c r="K38" i="24"/>
  <c r="J38" i="24"/>
  <c r="R37" i="24"/>
  <c r="K37" i="24"/>
  <c r="J37" i="24"/>
  <c r="C37" i="24"/>
  <c r="B37" i="24"/>
  <c r="R36" i="24"/>
  <c r="O36" i="24"/>
  <c r="K36" i="24"/>
  <c r="J36" i="24"/>
  <c r="C36" i="24"/>
  <c r="B36" i="24"/>
  <c r="R35" i="24"/>
  <c r="O35" i="24"/>
  <c r="K35" i="24"/>
  <c r="J35" i="24"/>
  <c r="C35" i="24"/>
  <c r="B35" i="24"/>
  <c r="R34" i="24"/>
  <c r="O34" i="24"/>
  <c r="L34" i="24"/>
  <c r="K34" i="24"/>
  <c r="J34" i="24"/>
  <c r="C34" i="24"/>
  <c r="B34" i="24"/>
  <c r="R33" i="24"/>
  <c r="O33" i="24"/>
  <c r="L33" i="24"/>
  <c r="K33" i="24"/>
  <c r="J33" i="24"/>
  <c r="C33" i="24"/>
  <c r="B33" i="24"/>
  <c r="R32" i="24"/>
  <c r="O32" i="24"/>
  <c r="L32" i="24"/>
  <c r="K32" i="24"/>
  <c r="J32" i="24"/>
  <c r="I32" i="24"/>
  <c r="F32" i="24"/>
  <c r="D32" i="24"/>
  <c r="C32" i="24"/>
  <c r="B32" i="24"/>
  <c r="R31" i="24"/>
  <c r="O31" i="24"/>
  <c r="L31" i="24"/>
  <c r="K31" i="24"/>
  <c r="J31" i="24"/>
  <c r="I31" i="24"/>
  <c r="F31" i="24"/>
  <c r="D31" i="24"/>
  <c r="C31" i="24"/>
  <c r="B31" i="24"/>
  <c r="R30" i="24"/>
  <c r="O30" i="24"/>
  <c r="L30" i="24"/>
  <c r="K30" i="24"/>
  <c r="J30" i="24"/>
  <c r="I30" i="24"/>
  <c r="G30" i="24"/>
  <c r="F30" i="24"/>
  <c r="D30" i="24"/>
  <c r="C30" i="24"/>
  <c r="B30" i="24"/>
  <c r="R29" i="24"/>
  <c r="O29" i="24"/>
  <c r="L29" i="24"/>
  <c r="K29" i="24"/>
  <c r="J29" i="24"/>
  <c r="I29" i="24"/>
  <c r="H29" i="24"/>
  <c r="G29" i="24"/>
  <c r="F29" i="24"/>
  <c r="D29" i="24"/>
  <c r="C29" i="24"/>
  <c r="B29" i="24"/>
  <c r="R28" i="24"/>
  <c r="P28" i="24"/>
  <c r="O28" i="24"/>
  <c r="L28" i="24"/>
  <c r="K28" i="24"/>
  <c r="J28" i="24"/>
  <c r="I28" i="24"/>
  <c r="H28" i="24"/>
  <c r="G28" i="24"/>
  <c r="F28" i="24"/>
  <c r="D28" i="24"/>
  <c r="C28" i="24"/>
  <c r="B28" i="24"/>
  <c r="Q24" i="24"/>
  <c r="P24" i="24"/>
  <c r="O24" i="24"/>
  <c r="N24" i="24"/>
  <c r="M24" i="24"/>
  <c r="L24" i="24"/>
  <c r="K24" i="24"/>
  <c r="J24" i="24"/>
  <c r="I24" i="24"/>
  <c r="H24" i="24"/>
  <c r="G24" i="24"/>
  <c r="F24" i="24"/>
  <c r="E24" i="24"/>
  <c r="D24" i="24"/>
  <c r="C24" i="24"/>
  <c r="B24" i="24"/>
  <c r="R63" i="23"/>
  <c r="R62" i="23"/>
  <c r="R61" i="23"/>
  <c r="R60" i="23"/>
  <c r="R59" i="23"/>
  <c r="R58" i="23"/>
  <c r="R57" i="23"/>
  <c r="R56" i="23"/>
  <c r="R55" i="23"/>
  <c r="R54" i="23"/>
  <c r="R53" i="23"/>
  <c r="R52" i="23"/>
  <c r="R51" i="23"/>
  <c r="R50" i="23"/>
  <c r="R49" i="23"/>
  <c r="R48" i="23"/>
  <c r="R47" i="23"/>
  <c r="R46" i="23"/>
  <c r="R45" i="23"/>
  <c r="R44" i="23"/>
  <c r="K44" i="23"/>
  <c r="R43" i="23"/>
  <c r="K43" i="23"/>
  <c r="R42" i="23"/>
  <c r="O42" i="23"/>
  <c r="K42" i="23"/>
  <c r="R41" i="23"/>
  <c r="O41" i="23"/>
  <c r="K41" i="23"/>
  <c r="R40" i="23"/>
  <c r="O40" i="23"/>
  <c r="K40" i="23"/>
  <c r="J40" i="23"/>
  <c r="R39" i="23"/>
  <c r="O39" i="23"/>
  <c r="K39" i="23"/>
  <c r="J39" i="23"/>
  <c r="R38" i="23"/>
  <c r="O38" i="23"/>
  <c r="K38" i="23"/>
  <c r="J38" i="23"/>
  <c r="R37" i="23"/>
  <c r="K37" i="23"/>
  <c r="J37" i="23"/>
  <c r="C37" i="23"/>
  <c r="B37" i="23"/>
  <c r="R36" i="23"/>
  <c r="O36" i="23"/>
  <c r="K36" i="23"/>
  <c r="J36" i="23"/>
  <c r="C36" i="23"/>
  <c r="B36" i="23"/>
  <c r="R35" i="23"/>
  <c r="O35" i="23"/>
  <c r="K35" i="23"/>
  <c r="J35" i="23"/>
  <c r="C35" i="23"/>
  <c r="B35" i="23"/>
  <c r="R34" i="23"/>
  <c r="O34" i="23"/>
  <c r="L34" i="23"/>
  <c r="K34" i="23"/>
  <c r="J34" i="23"/>
  <c r="C34" i="23"/>
  <c r="B34" i="23"/>
  <c r="R33" i="23"/>
  <c r="O33" i="23"/>
  <c r="L33" i="23"/>
  <c r="K33" i="23"/>
  <c r="J33" i="23"/>
  <c r="C33" i="23"/>
  <c r="B33" i="23"/>
  <c r="R32" i="23"/>
  <c r="O32" i="23"/>
  <c r="L32" i="23"/>
  <c r="K32" i="23"/>
  <c r="J32" i="23"/>
  <c r="I32" i="23"/>
  <c r="F32" i="23"/>
  <c r="D32" i="23"/>
  <c r="C32" i="23"/>
  <c r="B32" i="23"/>
  <c r="R31" i="23"/>
  <c r="O31" i="23"/>
  <c r="L31" i="23"/>
  <c r="K31" i="23"/>
  <c r="J31" i="23"/>
  <c r="I31" i="23"/>
  <c r="F31" i="23"/>
  <c r="D31" i="23"/>
  <c r="C31" i="23"/>
  <c r="B31" i="23"/>
  <c r="R30" i="23"/>
  <c r="O30" i="23"/>
  <c r="L30" i="23"/>
  <c r="K30" i="23"/>
  <c r="J30" i="23"/>
  <c r="I30" i="23"/>
  <c r="G30" i="23"/>
  <c r="F30" i="23"/>
  <c r="D30" i="23"/>
  <c r="C30" i="23"/>
  <c r="B30" i="23"/>
  <c r="R29" i="23"/>
  <c r="O29" i="23"/>
  <c r="L29" i="23"/>
  <c r="K29" i="23"/>
  <c r="J29" i="23"/>
  <c r="I29" i="23"/>
  <c r="H29" i="23"/>
  <c r="G29" i="23"/>
  <c r="F29" i="23"/>
  <c r="D29" i="23"/>
  <c r="C29" i="23"/>
  <c r="B29" i="23"/>
  <c r="R28" i="23"/>
  <c r="P28" i="23"/>
  <c r="O28" i="23"/>
  <c r="L28" i="23"/>
  <c r="K28" i="23"/>
  <c r="J28" i="23"/>
  <c r="I28" i="23"/>
  <c r="H28" i="23"/>
  <c r="G28" i="23"/>
  <c r="F28" i="23"/>
  <c r="D28" i="23"/>
  <c r="C28" i="23"/>
  <c r="B28" i="23"/>
  <c r="Q24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D24" i="23"/>
  <c r="C24" i="23"/>
  <c r="B24" i="23"/>
  <c r="R63" i="22"/>
  <c r="R62" i="22"/>
  <c r="R61" i="22"/>
  <c r="R60" i="22"/>
  <c r="R59" i="22"/>
  <c r="R58" i="22"/>
  <c r="R57" i="22"/>
  <c r="R56" i="22"/>
  <c r="R55" i="22"/>
  <c r="R54" i="22"/>
  <c r="R53" i="22"/>
  <c r="R52" i="22"/>
  <c r="R51" i="22"/>
  <c r="R50" i="22"/>
  <c r="R49" i="22"/>
  <c r="R48" i="22"/>
  <c r="R47" i="22"/>
  <c r="R46" i="22"/>
  <c r="R45" i="22"/>
  <c r="R44" i="22"/>
  <c r="K44" i="22"/>
  <c r="R43" i="22"/>
  <c r="K43" i="22"/>
  <c r="R42" i="22"/>
  <c r="O42" i="22"/>
  <c r="K42" i="22"/>
  <c r="R41" i="22"/>
  <c r="O41" i="22"/>
  <c r="K41" i="22"/>
  <c r="R40" i="22"/>
  <c r="O40" i="22"/>
  <c r="K40" i="22"/>
  <c r="J40" i="22"/>
  <c r="R39" i="22"/>
  <c r="O39" i="22"/>
  <c r="K39" i="22"/>
  <c r="J39" i="22"/>
  <c r="R38" i="22"/>
  <c r="O38" i="22"/>
  <c r="K38" i="22"/>
  <c r="J38" i="22"/>
  <c r="R37" i="22"/>
  <c r="K37" i="22"/>
  <c r="J37" i="22"/>
  <c r="C37" i="22"/>
  <c r="B37" i="22"/>
  <c r="R36" i="22"/>
  <c r="O36" i="22"/>
  <c r="K36" i="22"/>
  <c r="J36" i="22"/>
  <c r="C36" i="22"/>
  <c r="B36" i="22"/>
  <c r="R35" i="22"/>
  <c r="O35" i="22"/>
  <c r="K35" i="22"/>
  <c r="J35" i="22"/>
  <c r="C35" i="22"/>
  <c r="B35" i="22"/>
  <c r="R34" i="22"/>
  <c r="O34" i="22"/>
  <c r="L34" i="22"/>
  <c r="K34" i="22"/>
  <c r="J34" i="22"/>
  <c r="C34" i="22"/>
  <c r="B34" i="22"/>
  <c r="R33" i="22"/>
  <c r="O33" i="22"/>
  <c r="L33" i="22"/>
  <c r="K33" i="22"/>
  <c r="J33" i="22"/>
  <c r="C33" i="22"/>
  <c r="B33" i="22"/>
  <c r="R32" i="22"/>
  <c r="O32" i="22"/>
  <c r="L32" i="22"/>
  <c r="K32" i="22"/>
  <c r="J32" i="22"/>
  <c r="I32" i="22"/>
  <c r="F32" i="22"/>
  <c r="D32" i="22"/>
  <c r="C32" i="22"/>
  <c r="B32" i="22"/>
  <c r="R31" i="22"/>
  <c r="O31" i="22"/>
  <c r="L31" i="22"/>
  <c r="K31" i="22"/>
  <c r="J31" i="22"/>
  <c r="I31" i="22"/>
  <c r="F31" i="22"/>
  <c r="D31" i="22"/>
  <c r="C31" i="22"/>
  <c r="B31" i="22"/>
  <c r="R30" i="22"/>
  <c r="O30" i="22"/>
  <c r="L30" i="22"/>
  <c r="K30" i="22"/>
  <c r="J30" i="22"/>
  <c r="I30" i="22"/>
  <c r="G30" i="22"/>
  <c r="F30" i="22"/>
  <c r="D30" i="22"/>
  <c r="C30" i="22"/>
  <c r="B30" i="22"/>
  <c r="R29" i="22"/>
  <c r="O29" i="22"/>
  <c r="L29" i="22"/>
  <c r="K29" i="22"/>
  <c r="J29" i="22"/>
  <c r="I29" i="22"/>
  <c r="H29" i="22"/>
  <c r="G29" i="22"/>
  <c r="F29" i="22"/>
  <c r="D29" i="22"/>
  <c r="C29" i="22"/>
  <c r="B29" i="22"/>
  <c r="R28" i="22"/>
  <c r="P28" i="22"/>
  <c r="O28" i="22"/>
  <c r="L28" i="22"/>
  <c r="K28" i="22"/>
  <c r="J28" i="22"/>
  <c r="I28" i="22"/>
  <c r="H28" i="22"/>
  <c r="G28" i="22"/>
  <c r="F28" i="22"/>
  <c r="D28" i="22"/>
  <c r="C28" i="22"/>
  <c r="B28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D24" i="22"/>
  <c r="C24" i="22"/>
  <c r="B24" i="22"/>
  <c r="R63" i="21"/>
  <c r="R62" i="21"/>
  <c r="R61" i="21"/>
  <c r="R60" i="21"/>
  <c r="R59" i="21"/>
  <c r="R58" i="21"/>
  <c r="R57" i="21"/>
  <c r="R56" i="21"/>
  <c r="R55" i="21"/>
  <c r="R54" i="21"/>
  <c r="R53" i="21"/>
  <c r="R52" i="21"/>
  <c r="R51" i="21"/>
  <c r="R50" i="21"/>
  <c r="R49" i="21"/>
  <c r="R48" i="21"/>
  <c r="R47" i="21"/>
  <c r="R46" i="21"/>
  <c r="R45" i="21"/>
  <c r="R44" i="21"/>
  <c r="K44" i="21"/>
  <c r="R43" i="21"/>
  <c r="K43" i="21"/>
  <c r="R42" i="21"/>
  <c r="O42" i="21"/>
  <c r="K42" i="21"/>
  <c r="R41" i="21"/>
  <c r="O41" i="21"/>
  <c r="K41" i="21"/>
  <c r="R40" i="21"/>
  <c r="O40" i="21"/>
  <c r="K40" i="21"/>
  <c r="J40" i="21"/>
  <c r="R39" i="21"/>
  <c r="O39" i="21"/>
  <c r="K39" i="21"/>
  <c r="J39" i="21"/>
  <c r="R38" i="21"/>
  <c r="O38" i="21"/>
  <c r="K38" i="21"/>
  <c r="J38" i="21"/>
  <c r="R37" i="21"/>
  <c r="K37" i="21"/>
  <c r="J37" i="21"/>
  <c r="C37" i="21"/>
  <c r="B37" i="21"/>
  <c r="R36" i="21"/>
  <c r="O36" i="21"/>
  <c r="K36" i="21"/>
  <c r="J36" i="21"/>
  <c r="C36" i="21"/>
  <c r="B36" i="21"/>
  <c r="R35" i="21"/>
  <c r="O35" i="21"/>
  <c r="K35" i="21"/>
  <c r="J35" i="21"/>
  <c r="C35" i="21"/>
  <c r="B35" i="21"/>
  <c r="R34" i="21"/>
  <c r="O34" i="21"/>
  <c r="L34" i="21"/>
  <c r="K34" i="21"/>
  <c r="J34" i="21"/>
  <c r="C34" i="21"/>
  <c r="B34" i="21"/>
  <c r="R33" i="21"/>
  <c r="O33" i="21"/>
  <c r="L33" i="21"/>
  <c r="K33" i="21"/>
  <c r="J33" i="21"/>
  <c r="C33" i="21"/>
  <c r="B33" i="21"/>
  <c r="R32" i="21"/>
  <c r="O32" i="21"/>
  <c r="L32" i="21"/>
  <c r="K32" i="21"/>
  <c r="J32" i="21"/>
  <c r="I32" i="21"/>
  <c r="F32" i="21"/>
  <c r="D32" i="21"/>
  <c r="C32" i="21"/>
  <c r="B32" i="21"/>
  <c r="R31" i="21"/>
  <c r="O31" i="21"/>
  <c r="L31" i="21"/>
  <c r="K31" i="21"/>
  <c r="J31" i="21"/>
  <c r="I31" i="21"/>
  <c r="F31" i="21"/>
  <c r="D31" i="21"/>
  <c r="C31" i="21"/>
  <c r="B31" i="21"/>
  <c r="R30" i="21"/>
  <c r="O30" i="21"/>
  <c r="L30" i="21"/>
  <c r="K30" i="21"/>
  <c r="J30" i="21"/>
  <c r="I30" i="21"/>
  <c r="G30" i="21"/>
  <c r="F30" i="21"/>
  <c r="D30" i="21"/>
  <c r="C30" i="21"/>
  <c r="B30" i="21"/>
  <c r="R29" i="21"/>
  <c r="O29" i="21"/>
  <c r="L29" i="21"/>
  <c r="K29" i="21"/>
  <c r="J29" i="21"/>
  <c r="I29" i="21"/>
  <c r="H29" i="21"/>
  <c r="G29" i="21"/>
  <c r="F29" i="21"/>
  <c r="D29" i="21"/>
  <c r="C29" i="21"/>
  <c r="B29" i="21"/>
  <c r="R28" i="21"/>
  <c r="P28" i="21"/>
  <c r="O28" i="21"/>
  <c r="L28" i="21"/>
  <c r="K28" i="21"/>
  <c r="J28" i="21"/>
  <c r="I28" i="21"/>
  <c r="H28" i="21"/>
  <c r="G28" i="21"/>
  <c r="F28" i="21"/>
  <c r="D28" i="21"/>
  <c r="C28" i="21"/>
  <c r="B28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B24" i="21"/>
  <c r="R63" i="20"/>
  <c r="R62" i="20"/>
  <c r="R61" i="20"/>
  <c r="R60" i="20"/>
  <c r="R59" i="20"/>
  <c r="R58" i="20"/>
  <c r="R57" i="20"/>
  <c r="R56" i="20"/>
  <c r="R55" i="20"/>
  <c r="R54" i="20"/>
  <c r="R53" i="20"/>
  <c r="R52" i="20"/>
  <c r="R51" i="20"/>
  <c r="R50" i="20"/>
  <c r="R49" i="20"/>
  <c r="R48" i="20"/>
  <c r="R47" i="20"/>
  <c r="R46" i="20"/>
  <c r="R45" i="20"/>
  <c r="R44" i="20"/>
  <c r="K44" i="20"/>
  <c r="R43" i="20"/>
  <c r="K43" i="20"/>
  <c r="R42" i="20"/>
  <c r="O42" i="20"/>
  <c r="K42" i="20"/>
  <c r="R41" i="20"/>
  <c r="O41" i="20"/>
  <c r="K41" i="20"/>
  <c r="R40" i="20"/>
  <c r="O40" i="20"/>
  <c r="K40" i="20"/>
  <c r="J40" i="20"/>
  <c r="R39" i="20"/>
  <c r="O39" i="20"/>
  <c r="K39" i="20"/>
  <c r="J39" i="20"/>
  <c r="R38" i="20"/>
  <c r="O38" i="20"/>
  <c r="K38" i="20"/>
  <c r="J38" i="20"/>
  <c r="R37" i="20"/>
  <c r="K37" i="20"/>
  <c r="J37" i="20"/>
  <c r="C37" i="20"/>
  <c r="B37" i="20"/>
  <c r="R36" i="20"/>
  <c r="O36" i="20"/>
  <c r="K36" i="20"/>
  <c r="J36" i="20"/>
  <c r="C36" i="20"/>
  <c r="B36" i="20"/>
  <c r="R35" i="20"/>
  <c r="O35" i="20"/>
  <c r="K35" i="20"/>
  <c r="J35" i="20"/>
  <c r="C35" i="20"/>
  <c r="B35" i="20"/>
  <c r="R34" i="20"/>
  <c r="O34" i="20"/>
  <c r="L34" i="20"/>
  <c r="K34" i="20"/>
  <c r="J34" i="20"/>
  <c r="C34" i="20"/>
  <c r="B34" i="20"/>
  <c r="R33" i="20"/>
  <c r="O33" i="20"/>
  <c r="L33" i="20"/>
  <c r="K33" i="20"/>
  <c r="J33" i="20"/>
  <c r="C33" i="20"/>
  <c r="B33" i="20"/>
  <c r="R32" i="20"/>
  <c r="O32" i="20"/>
  <c r="L32" i="20"/>
  <c r="K32" i="20"/>
  <c r="J32" i="20"/>
  <c r="I32" i="20"/>
  <c r="F32" i="20"/>
  <c r="D32" i="20"/>
  <c r="C32" i="20"/>
  <c r="B32" i="20"/>
  <c r="R31" i="20"/>
  <c r="O31" i="20"/>
  <c r="L31" i="20"/>
  <c r="K31" i="20"/>
  <c r="J31" i="20"/>
  <c r="I31" i="20"/>
  <c r="F31" i="20"/>
  <c r="D31" i="20"/>
  <c r="C31" i="20"/>
  <c r="B31" i="20"/>
  <c r="R30" i="20"/>
  <c r="O30" i="20"/>
  <c r="L30" i="20"/>
  <c r="K30" i="20"/>
  <c r="J30" i="20"/>
  <c r="I30" i="20"/>
  <c r="G30" i="20"/>
  <c r="F30" i="20"/>
  <c r="D30" i="20"/>
  <c r="C30" i="20"/>
  <c r="B30" i="20"/>
  <c r="R29" i="20"/>
  <c r="O29" i="20"/>
  <c r="L29" i="20"/>
  <c r="K29" i="20"/>
  <c r="J29" i="20"/>
  <c r="I29" i="20"/>
  <c r="H29" i="20"/>
  <c r="G29" i="20"/>
  <c r="F29" i="20"/>
  <c r="D29" i="20"/>
  <c r="C29" i="20"/>
  <c r="B29" i="20"/>
  <c r="R28" i="20"/>
  <c r="P28" i="20"/>
  <c r="O28" i="20"/>
  <c r="L28" i="20"/>
  <c r="K28" i="20"/>
  <c r="J28" i="20"/>
  <c r="I28" i="20"/>
  <c r="H28" i="20"/>
  <c r="G28" i="20"/>
  <c r="F28" i="20"/>
  <c r="D28" i="20"/>
  <c r="C28" i="20"/>
  <c r="B28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B24" i="20"/>
  <c r="R63" i="19"/>
  <c r="R62" i="19"/>
  <c r="R61" i="19"/>
  <c r="R60" i="19"/>
  <c r="R59" i="19"/>
  <c r="R58" i="19"/>
  <c r="R57" i="19"/>
  <c r="R56" i="19"/>
  <c r="R55" i="19"/>
  <c r="R54" i="19"/>
  <c r="R53" i="19"/>
  <c r="R52" i="19"/>
  <c r="R51" i="19"/>
  <c r="R50" i="19"/>
  <c r="R49" i="19"/>
  <c r="R48" i="19"/>
  <c r="R47" i="19"/>
  <c r="R46" i="19"/>
  <c r="R45" i="19"/>
  <c r="R44" i="19"/>
  <c r="K44" i="19"/>
  <c r="R43" i="19"/>
  <c r="K43" i="19"/>
  <c r="R42" i="19"/>
  <c r="O42" i="19"/>
  <c r="K42" i="19"/>
  <c r="R41" i="19"/>
  <c r="O41" i="19"/>
  <c r="K41" i="19"/>
  <c r="R40" i="19"/>
  <c r="O40" i="19"/>
  <c r="K40" i="19"/>
  <c r="J40" i="19"/>
  <c r="R39" i="19"/>
  <c r="O39" i="19"/>
  <c r="K39" i="19"/>
  <c r="J39" i="19"/>
  <c r="R38" i="19"/>
  <c r="O38" i="19"/>
  <c r="K38" i="19"/>
  <c r="J38" i="19"/>
  <c r="R37" i="19"/>
  <c r="K37" i="19"/>
  <c r="J37" i="19"/>
  <c r="C37" i="19"/>
  <c r="B37" i="19"/>
  <c r="R36" i="19"/>
  <c r="O36" i="19"/>
  <c r="K36" i="19"/>
  <c r="J36" i="19"/>
  <c r="C36" i="19"/>
  <c r="B36" i="19"/>
  <c r="R35" i="19"/>
  <c r="O35" i="19"/>
  <c r="K35" i="19"/>
  <c r="J35" i="19"/>
  <c r="C35" i="19"/>
  <c r="B35" i="19"/>
  <c r="R34" i="19"/>
  <c r="O34" i="19"/>
  <c r="L34" i="19"/>
  <c r="K34" i="19"/>
  <c r="J34" i="19"/>
  <c r="C34" i="19"/>
  <c r="B34" i="19"/>
  <c r="R33" i="19"/>
  <c r="O33" i="19"/>
  <c r="L33" i="19"/>
  <c r="K33" i="19"/>
  <c r="J33" i="19"/>
  <c r="C33" i="19"/>
  <c r="B33" i="19"/>
  <c r="R32" i="19"/>
  <c r="O32" i="19"/>
  <c r="L32" i="19"/>
  <c r="K32" i="19"/>
  <c r="J32" i="19"/>
  <c r="I32" i="19"/>
  <c r="F32" i="19"/>
  <c r="D32" i="19"/>
  <c r="C32" i="19"/>
  <c r="B32" i="19"/>
  <c r="R31" i="19"/>
  <c r="O31" i="19"/>
  <c r="L31" i="19"/>
  <c r="K31" i="19"/>
  <c r="J31" i="19"/>
  <c r="I31" i="19"/>
  <c r="F31" i="19"/>
  <c r="D31" i="19"/>
  <c r="C31" i="19"/>
  <c r="B31" i="19"/>
  <c r="R30" i="19"/>
  <c r="O30" i="19"/>
  <c r="L30" i="19"/>
  <c r="K30" i="19"/>
  <c r="J30" i="19"/>
  <c r="I30" i="19"/>
  <c r="G30" i="19"/>
  <c r="F30" i="19"/>
  <c r="D30" i="19"/>
  <c r="C30" i="19"/>
  <c r="B30" i="19"/>
  <c r="R29" i="19"/>
  <c r="O29" i="19"/>
  <c r="L29" i="19"/>
  <c r="K29" i="19"/>
  <c r="J29" i="19"/>
  <c r="I29" i="19"/>
  <c r="H29" i="19"/>
  <c r="G29" i="19"/>
  <c r="F29" i="19"/>
  <c r="D29" i="19"/>
  <c r="C29" i="19"/>
  <c r="B29" i="19"/>
  <c r="R28" i="19"/>
  <c r="P28" i="19"/>
  <c r="O28" i="19"/>
  <c r="L28" i="19"/>
  <c r="K28" i="19"/>
  <c r="J28" i="19"/>
  <c r="I28" i="19"/>
  <c r="H28" i="19"/>
  <c r="G28" i="19"/>
  <c r="F28" i="19"/>
  <c r="D28" i="19"/>
  <c r="C28" i="19"/>
  <c r="B28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R63" i="18"/>
  <c r="R62" i="18"/>
  <c r="R61" i="18"/>
  <c r="R60" i="18"/>
  <c r="R59" i="18"/>
  <c r="R58" i="18"/>
  <c r="R57" i="18"/>
  <c r="R56" i="18"/>
  <c r="R55" i="18"/>
  <c r="R54" i="18"/>
  <c r="R53" i="18"/>
  <c r="R52" i="18"/>
  <c r="R51" i="18"/>
  <c r="R50" i="18"/>
  <c r="R49" i="18"/>
  <c r="R48" i="18"/>
  <c r="R47" i="18"/>
  <c r="R46" i="18"/>
  <c r="R45" i="18"/>
  <c r="R44" i="18"/>
  <c r="K44" i="18"/>
  <c r="R43" i="18"/>
  <c r="K43" i="18"/>
  <c r="R42" i="18"/>
  <c r="O42" i="18"/>
  <c r="K42" i="18"/>
  <c r="R41" i="18"/>
  <c r="O41" i="18"/>
  <c r="K41" i="18"/>
  <c r="R40" i="18"/>
  <c r="O40" i="18"/>
  <c r="K40" i="18"/>
  <c r="J40" i="18"/>
  <c r="R39" i="18"/>
  <c r="O39" i="18"/>
  <c r="K39" i="18"/>
  <c r="J39" i="18"/>
  <c r="R38" i="18"/>
  <c r="O38" i="18"/>
  <c r="K38" i="18"/>
  <c r="J38" i="18"/>
  <c r="R37" i="18"/>
  <c r="K37" i="18"/>
  <c r="J37" i="18"/>
  <c r="C37" i="18"/>
  <c r="B37" i="18"/>
  <c r="R36" i="18"/>
  <c r="O36" i="18"/>
  <c r="K36" i="18"/>
  <c r="J36" i="18"/>
  <c r="C36" i="18"/>
  <c r="B36" i="18"/>
  <c r="R35" i="18"/>
  <c r="O35" i="18"/>
  <c r="K35" i="18"/>
  <c r="J35" i="18"/>
  <c r="C35" i="18"/>
  <c r="B35" i="18"/>
  <c r="R34" i="18"/>
  <c r="O34" i="18"/>
  <c r="L34" i="18"/>
  <c r="K34" i="18"/>
  <c r="J34" i="18"/>
  <c r="C34" i="18"/>
  <c r="B34" i="18"/>
  <c r="R33" i="18"/>
  <c r="O33" i="18"/>
  <c r="L33" i="18"/>
  <c r="K33" i="18"/>
  <c r="J33" i="18"/>
  <c r="C33" i="18"/>
  <c r="B33" i="18"/>
  <c r="R32" i="18"/>
  <c r="O32" i="18"/>
  <c r="L32" i="18"/>
  <c r="K32" i="18"/>
  <c r="J32" i="18"/>
  <c r="I32" i="18"/>
  <c r="F32" i="18"/>
  <c r="D32" i="18"/>
  <c r="C32" i="18"/>
  <c r="B32" i="18"/>
  <c r="R31" i="18"/>
  <c r="O31" i="18"/>
  <c r="L31" i="18"/>
  <c r="K31" i="18"/>
  <c r="J31" i="18"/>
  <c r="I31" i="18"/>
  <c r="F31" i="18"/>
  <c r="D31" i="18"/>
  <c r="C31" i="18"/>
  <c r="B31" i="18"/>
  <c r="R30" i="18"/>
  <c r="O30" i="18"/>
  <c r="L30" i="18"/>
  <c r="K30" i="18"/>
  <c r="J30" i="18"/>
  <c r="I30" i="18"/>
  <c r="G30" i="18"/>
  <c r="F30" i="18"/>
  <c r="D30" i="18"/>
  <c r="C30" i="18"/>
  <c r="B30" i="18"/>
  <c r="R29" i="18"/>
  <c r="O29" i="18"/>
  <c r="L29" i="18"/>
  <c r="K29" i="18"/>
  <c r="J29" i="18"/>
  <c r="I29" i="18"/>
  <c r="H29" i="18"/>
  <c r="G29" i="18"/>
  <c r="F29" i="18"/>
  <c r="D29" i="18"/>
  <c r="C29" i="18"/>
  <c r="B29" i="18"/>
  <c r="R28" i="18"/>
  <c r="P28" i="18"/>
  <c r="O28" i="18"/>
  <c r="L28" i="18"/>
  <c r="K28" i="18"/>
  <c r="J28" i="18"/>
  <c r="I28" i="18"/>
  <c r="H28" i="18"/>
  <c r="G28" i="18"/>
  <c r="F28" i="18"/>
  <c r="D28" i="18"/>
  <c r="C28" i="18"/>
  <c r="B28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R63" i="17"/>
  <c r="R62" i="17"/>
  <c r="R61" i="17"/>
  <c r="R60" i="17"/>
  <c r="R59" i="17"/>
  <c r="R58" i="17"/>
  <c r="R57" i="17"/>
  <c r="R56" i="17"/>
  <c r="R55" i="17"/>
  <c r="R54" i="17"/>
  <c r="R53" i="17"/>
  <c r="R52" i="17"/>
  <c r="R51" i="17"/>
  <c r="R50" i="17"/>
  <c r="R49" i="17"/>
  <c r="R48" i="17"/>
  <c r="R47" i="17"/>
  <c r="R46" i="17"/>
  <c r="R45" i="17"/>
  <c r="R44" i="17"/>
  <c r="K44" i="17"/>
  <c r="R43" i="17"/>
  <c r="K43" i="17"/>
  <c r="R42" i="17"/>
  <c r="O42" i="17"/>
  <c r="K42" i="17"/>
  <c r="R41" i="17"/>
  <c r="O41" i="17"/>
  <c r="K41" i="17"/>
  <c r="R40" i="17"/>
  <c r="O40" i="17"/>
  <c r="K40" i="17"/>
  <c r="J40" i="17"/>
  <c r="R39" i="17"/>
  <c r="O39" i="17"/>
  <c r="K39" i="17"/>
  <c r="J39" i="17"/>
  <c r="R38" i="17"/>
  <c r="O38" i="17"/>
  <c r="K38" i="17"/>
  <c r="J38" i="17"/>
  <c r="R37" i="17"/>
  <c r="K37" i="17"/>
  <c r="J37" i="17"/>
  <c r="C37" i="17"/>
  <c r="B37" i="17"/>
  <c r="R36" i="17"/>
  <c r="O36" i="17"/>
  <c r="K36" i="17"/>
  <c r="J36" i="17"/>
  <c r="C36" i="17"/>
  <c r="B36" i="17"/>
  <c r="R35" i="17"/>
  <c r="O35" i="17"/>
  <c r="K35" i="17"/>
  <c r="J35" i="17"/>
  <c r="C35" i="17"/>
  <c r="B35" i="17"/>
  <c r="R34" i="17"/>
  <c r="O34" i="17"/>
  <c r="L34" i="17"/>
  <c r="K34" i="17"/>
  <c r="J34" i="17"/>
  <c r="C34" i="17"/>
  <c r="B34" i="17"/>
  <c r="R33" i="17"/>
  <c r="O33" i="17"/>
  <c r="L33" i="17"/>
  <c r="K33" i="17"/>
  <c r="J33" i="17"/>
  <c r="C33" i="17"/>
  <c r="B33" i="17"/>
  <c r="R32" i="17"/>
  <c r="O32" i="17"/>
  <c r="L32" i="17"/>
  <c r="K32" i="17"/>
  <c r="J32" i="17"/>
  <c r="I32" i="17"/>
  <c r="F32" i="17"/>
  <c r="D32" i="17"/>
  <c r="C32" i="17"/>
  <c r="B32" i="17"/>
  <c r="R31" i="17"/>
  <c r="O31" i="17"/>
  <c r="L31" i="17"/>
  <c r="K31" i="17"/>
  <c r="J31" i="17"/>
  <c r="I31" i="17"/>
  <c r="F31" i="17"/>
  <c r="D31" i="17"/>
  <c r="C31" i="17"/>
  <c r="B31" i="17"/>
  <c r="R30" i="17"/>
  <c r="O30" i="17"/>
  <c r="L30" i="17"/>
  <c r="K30" i="17"/>
  <c r="J30" i="17"/>
  <c r="I30" i="17"/>
  <c r="G30" i="17"/>
  <c r="F30" i="17"/>
  <c r="D30" i="17"/>
  <c r="C30" i="17"/>
  <c r="B30" i="17"/>
  <c r="R29" i="17"/>
  <c r="O29" i="17"/>
  <c r="L29" i="17"/>
  <c r="K29" i="17"/>
  <c r="J29" i="17"/>
  <c r="I29" i="17"/>
  <c r="H29" i="17"/>
  <c r="G29" i="17"/>
  <c r="F29" i="17"/>
  <c r="D29" i="17"/>
  <c r="C29" i="17"/>
  <c r="B29" i="17"/>
  <c r="R28" i="17"/>
  <c r="P28" i="17"/>
  <c r="O28" i="17"/>
  <c r="L28" i="17"/>
  <c r="K28" i="17"/>
  <c r="J28" i="17"/>
  <c r="I28" i="17"/>
  <c r="H28" i="17"/>
  <c r="G28" i="17"/>
  <c r="F28" i="17"/>
  <c r="D28" i="17"/>
  <c r="C28" i="17"/>
  <c r="B28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B24" i="17"/>
  <c r="R63" i="16"/>
  <c r="R62" i="16"/>
  <c r="R61" i="16"/>
  <c r="R60" i="16"/>
  <c r="R59" i="16"/>
  <c r="R58" i="16"/>
  <c r="R57" i="16"/>
  <c r="R56" i="16"/>
  <c r="R55" i="16"/>
  <c r="R54" i="16"/>
  <c r="R53" i="16"/>
  <c r="R52" i="16"/>
  <c r="R51" i="16"/>
  <c r="R50" i="16"/>
  <c r="R49" i="16"/>
  <c r="R48" i="16"/>
  <c r="R47" i="16"/>
  <c r="R46" i="16"/>
  <c r="R45" i="16"/>
  <c r="R44" i="16"/>
  <c r="K44" i="16"/>
  <c r="R43" i="16"/>
  <c r="K43" i="16"/>
  <c r="R42" i="16"/>
  <c r="O42" i="16"/>
  <c r="K42" i="16"/>
  <c r="R41" i="16"/>
  <c r="O41" i="16"/>
  <c r="K41" i="16"/>
  <c r="R40" i="16"/>
  <c r="O40" i="16"/>
  <c r="K40" i="16"/>
  <c r="J40" i="16"/>
  <c r="R39" i="16"/>
  <c r="O39" i="16"/>
  <c r="K39" i="16"/>
  <c r="J39" i="16"/>
  <c r="R38" i="16"/>
  <c r="O38" i="16"/>
  <c r="K38" i="16"/>
  <c r="J38" i="16"/>
  <c r="R37" i="16"/>
  <c r="K37" i="16"/>
  <c r="J37" i="16"/>
  <c r="C37" i="16"/>
  <c r="B37" i="16"/>
  <c r="R36" i="16"/>
  <c r="O36" i="16"/>
  <c r="K36" i="16"/>
  <c r="J36" i="16"/>
  <c r="C36" i="16"/>
  <c r="B36" i="16"/>
  <c r="R35" i="16"/>
  <c r="O35" i="16"/>
  <c r="K35" i="16"/>
  <c r="J35" i="16"/>
  <c r="C35" i="16"/>
  <c r="B35" i="16"/>
  <c r="R34" i="16"/>
  <c r="O34" i="16"/>
  <c r="L34" i="16"/>
  <c r="K34" i="16"/>
  <c r="J34" i="16"/>
  <c r="C34" i="16"/>
  <c r="B34" i="16"/>
  <c r="R33" i="16"/>
  <c r="O33" i="16"/>
  <c r="L33" i="16"/>
  <c r="K33" i="16"/>
  <c r="J33" i="16"/>
  <c r="C33" i="16"/>
  <c r="B33" i="16"/>
  <c r="R32" i="16"/>
  <c r="O32" i="16"/>
  <c r="L32" i="16"/>
  <c r="K32" i="16"/>
  <c r="J32" i="16"/>
  <c r="I32" i="16"/>
  <c r="F32" i="16"/>
  <c r="D32" i="16"/>
  <c r="C32" i="16"/>
  <c r="B32" i="16"/>
  <c r="R31" i="16"/>
  <c r="O31" i="16"/>
  <c r="L31" i="16"/>
  <c r="K31" i="16"/>
  <c r="J31" i="16"/>
  <c r="I31" i="16"/>
  <c r="F31" i="16"/>
  <c r="D31" i="16"/>
  <c r="C31" i="16"/>
  <c r="B31" i="16"/>
  <c r="R30" i="16"/>
  <c r="O30" i="16"/>
  <c r="L30" i="16"/>
  <c r="K30" i="16"/>
  <c r="J30" i="16"/>
  <c r="I30" i="16"/>
  <c r="G30" i="16"/>
  <c r="F30" i="16"/>
  <c r="D30" i="16"/>
  <c r="C30" i="16"/>
  <c r="B30" i="16"/>
  <c r="R29" i="16"/>
  <c r="O29" i="16"/>
  <c r="L29" i="16"/>
  <c r="K29" i="16"/>
  <c r="J29" i="16"/>
  <c r="I29" i="16"/>
  <c r="H29" i="16"/>
  <c r="G29" i="16"/>
  <c r="F29" i="16"/>
  <c r="D29" i="16"/>
  <c r="C29" i="16"/>
  <c r="B29" i="16"/>
  <c r="R28" i="16"/>
  <c r="P28" i="16"/>
  <c r="O28" i="16"/>
  <c r="L28" i="16"/>
  <c r="K28" i="16"/>
  <c r="J28" i="16"/>
  <c r="I28" i="16"/>
  <c r="H28" i="16"/>
  <c r="G28" i="16"/>
  <c r="F28" i="16"/>
  <c r="D28" i="16"/>
  <c r="C28" i="16"/>
  <c r="B28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B24" i="16"/>
  <c r="R63" i="15"/>
  <c r="R62" i="15"/>
  <c r="R61" i="15"/>
  <c r="R60" i="15"/>
  <c r="R59" i="15"/>
  <c r="R58" i="15"/>
  <c r="R57" i="15"/>
  <c r="R56" i="15"/>
  <c r="R55" i="15"/>
  <c r="R54" i="15"/>
  <c r="R53" i="15"/>
  <c r="R52" i="15"/>
  <c r="R51" i="15"/>
  <c r="R50" i="15"/>
  <c r="R49" i="15"/>
  <c r="R48" i="15"/>
  <c r="R47" i="15"/>
  <c r="R46" i="15"/>
  <c r="R45" i="15"/>
  <c r="R44" i="15"/>
  <c r="K44" i="15"/>
  <c r="R43" i="15"/>
  <c r="K43" i="15"/>
  <c r="R42" i="15"/>
  <c r="O42" i="15"/>
  <c r="K42" i="15"/>
  <c r="R41" i="15"/>
  <c r="O41" i="15"/>
  <c r="K41" i="15"/>
  <c r="R40" i="15"/>
  <c r="O40" i="15"/>
  <c r="K40" i="15"/>
  <c r="J40" i="15"/>
  <c r="R39" i="15"/>
  <c r="O39" i="15"/>
  <c r="K39" i="15"/>
  <c r="J39" i="15"/>
  <c r="R38" i="15"/>
  <c r="O38" i="15"/>
  <c r="K38" i="15"/>
  <c r="J38" i="15"/>
  <c r="R37" i="15"/>
  <c r="K37" i="15"/>
  <c r="J37" i="15"/>
  <c r="C37" i="15"/>
  <c r="B37" i="15"/>
  <c r="R36" i="15"/>
  <c r="O36" i="15"/>
  <c r="K36" i="15"/>
  <c r="J36" i="15"/>
  <c r="C36" i="15"/>
  <c r="B36" i="15"/>
  <c r="R35" i="15"/>
  <c r="O35" i="15"/>
  <c r="K35" i="15"/>
  <c r="J35" i="15"/>
  <c r="C35" i="15"/>
  <c r="B35" i="15"/>
  <c r="R34" i="15"/>
  <c r="O34" i="15"/>
  <c r="L34" i="15"/>
  <c r="K34" i="15"/>
  <c r="J34" i="15"/>
  <c r="C34" i="15"/>
  <c r="B34" i="15"/>
  <c r="R33" i="15"/>
  <c r="O33" i="15"/>
  <c r="L33" i="15"/>
  <c r="K33" i="15"/>
  <c r="J33" i="15"/>
  <c r="C33" i="15"/>
  <c r="B33" i="15"/>
  <c r="R32" i="15"/>
  <c r="O32" i="15"/>
  <c r="L32" i="15"/>
  <c r="K32" i="15"/>
  <c r="J32" i="15"/>
  <c r="I32" i="15"/>
  <c r="F32" i="15"/>
  <c r="D32" i="15"/>
  <c r="C32" i="15"/>
  <c r="B32" i="15"/>
  <c r="R31" i="15"/>
  <c r="O31" i="15"/>
  <c r="L31" i="15"/>
  <c r="K31" i="15"/>
  <c r="J31" i="15"/>
  <c r="I31" i="15"/>
  <c r="F31" i="15"/>
  <c r="D31" i="15"/>
  <c r="C31" i="15"/>
  <c r="B31" i="15"/>
  <c r="R30" i="15"/>
  <c r="O30" i="15"/>
  <c r="L30" i="15"/>
  <c r="K30" i="15"/>
  <c r="J30" i="15"/>
  <c r="I30" i="15"/>
  <c r="G30" i="15"/>
  <c r="F30" i="15"/>
  <c r="D30" i="15"/>
  <c r="C30" i="15"/>
  <c r="B30" i="15"/>
  <c r="R29" i="15"/>
  <c r="O29" i="15"/>
  <c r="L29" i="15"/>
  <c r="K29" i="15"/>
  <c r="J29" i="15"/>
  <c r="I29" i="15"/>
  <c r="H29" i="15"/>
  <c r="G29" i="15"/>
  <c r="F29" i="15"/>
  <c r="D29" i="15"/>
  <c r="C29" i="15"/>
  <c r="B29" i="15"/>
  <c r="R28" i="15"/>
  <c r="P28" i="15"/>
  <c r="O28" i="15"/>
  <c r="L28" i="15"/>
  <c r="K28" i="15"/>
  <c r="J28" i="15"/>
  <c r="I28" i="15"/>
  <c r="H28" i="15"/>
  <c r="G28" i="15"/>
  <c r="F28" i="15"/>
  <c r="D28" i="15"/>
  <c r="C28" i="15"/>
  <c r="B28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R63" i="14"/>
  <c r="R62" i="14"/>
  <c r="R61" i="14"/>
  <c r="R60" i="14"/>
  <c r="R59" i="14"/>
  <c r="R58" i="14"/>
  <c r="R57" i="14"/>
  <c r="R56" i="14"/>
  <c r="R55" i="14"/>
  <c r="R54" i="14"/>
  <c r="R53" i="14"/>
  <c r="R52" i="14"/>
  <c r="R51" i="14"/>
  <c r="R50" i="14"/>
  <c r="R49" i="14"/>
  <c r="R48" i="14"/>
  <c r="R47" i="14"/>
  <c r="R46" i="14"/>
  <c r="R45" i="14"/>
  <c r="R44" i="14"/>
  <c r="K44" i="14"/>
  <c r="R43" i="14"/>
  <c r="K43" i="14"/>
  <c r="R42" i="14"/>
  <c r="O42" i="14"/>
  <c r="K42" i="14"/>
  <c r="R41" i="14"/>
  <c r="O41" i="14"/>
  <c r="K41" i="14"/>
  <c r="R40" i="14"/>
  <c r="O40" i="14"/>
  <c r="K40" i="14"/>
  <c r="J40" i="14"/>
  <c r="R39" i="14"/>
  <c r="O39" i="14"/>
  <c r="K39" i="14"/>
  <c r="J39" i="14"/>
  <c r="R38" i="14"/>
  <c r="O38" i="14"/>
  <c r="K38" i="14"/>
  <c r="J38" i="14"/>
  <c r="R37" i="14"/>
  <c r="K37" i="14"/>
  <c r="J37" i="14"/>
  <c r="C37" i="14"/>
  <c r="B37" i="14"/>
  <c r="R36" i="14"/>
  <c r="O36" i="14"/>
  <c r="K36" i="14"/>
  <c r="J36" i="14"/>
  <c r="C36" i="14"/>
  <c r="B36" i="14"/>
  <c r="R35" i="14"/>
  <c r="O35" i="14"/>
  <c r="K35" i="14"/>
  <c r="J35" i="14"/>
  <c r="C35" i="14"/>
  <c r="B35" i="14"/>
  <c r="R34" i="14"/>
  <c r="O34" i="14"/>
  <c r="L34" i="14"/>
  <c r="K34" i="14"/>
  <c r="J34" i="14"/>
  <c r="C34" i="14"/>
  <c r="B34" i="14"/>
  <c r="R33" i="14"/>
  <c r="O33" i="14"/>
  <c r="L33" i="14"/>
  <c r="K33" i="14"/>
  <c r="J33" i="14"/>
  <c r="C33" i="14"/>
  <c r="B33" i="14"/>
  <c r="R32" i="14"/>
  <c r="O32" i="14"/>
  <c r="L32" i="14"/>
  <c r="K32" i="14"/>
  <c r="J32" i="14"/>
  <c r="I32" i="14"/>
  <c r="F32" i="14"/>
  <c r="D32" i="14"/>
  <c r="C32" i="14"/>
  <c r="B32" i="14"/>
  <c r="R31" i="14"/>
  <c r="O31" i="14"/>
  <c r="L31" i="14"/>
  <c r="K31" i="14"/>
  <c r="J31" i="14"/>
  <c r="I31" i="14"/>
  <c r="F31" i="14"/>
  <c r="D31" i="14"/>
  <c r="C31" i="14"/>
  <c r="B31" i="14"/>
  <c r="R30" i="14"/>
  <c r="O30" i="14"/>
  <c r="L30" i="14"/>
  <c r="K30" i="14"/>
  <c r="J30" i="14"/>
  <c r="I30" i="14"/>
  <c r="G30" i="14"/>
  <c r="F30" i="14"/>
  <c r="D30" i="14"/>
  <c r="C30" i="14"/>
  <c r="B30" i="14"/>
  <c r="R29" i="14"/>
  <c r="O29" i="14"/>
  <c r="L29" i="14"/>
  <c r="K29" i="14"/>
  <c r="J29" i="14"/>
  <c r="I29" i="14"/>
  <c r="H29" i="14"/>
  <c r="G29" i="14"/>
  <c r="F29" i="14"/>
  <c r="D29" i="14"/>
  <c r="C29" i="14"/>
  <c r="B29" i="14"/>
  <c r="R28" i="14"/>
  <c r="P28" i="14"/>
  <c r="O28" i="14"/>
  <c r="L28" i="14"/>
  <c r="K28" i="14"/>
  <c r="J28" i="14"/>
  <c r="I28" i="14"/>
  <c r="H28" i="14"/>
  <c r="G28" i="14"/>
  <c r="F28" i="14"/>
  <c r="D28" i="14"/>
  <c r="C28" i="14"/>
  <c r="B28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R63" i="13"/>
  <c r="R62" i="13"/>
  <c r="R61" i="13"/>
  <c r="R60" i="13"/>
  <c r="R59" i="13"/>
  <c r="R58" i="13"/>
  <c r="R57" i="13"/>
  <c r="R56" i="13"/>
  <c r="R55" i="13"/>
  <c r="R54" i="13"/>
  <c r="R53" i="13"/>
  <c r="R52" i="13"/>
  <c r="R51" i="13"/>
  <c r="R50" i="13"/>
  <c r="R49" i="13"/>
  <c r="R48" i="13"/>
  <c r="R47" i="13"/>
  <c r="R46" i="13"/>
  <c r="R45" i="13"/>
  <c r="R44" i="13"/>
  <c r="K44" i="13"/>
  <c r="R43" i="13"/>
  <c r="K43" i="13"/>
  <c r="R42" i="13"/>
  <c r="O42" i="13"/>
  <c r="K42" i="13"/>
  <c r="R41" i="13"/>
  <c r="O41" i="13"/>
  <c r="K41" i="13"/>
  <c r="R40" i="13"/>
  <c r="O40" i="13"/>
  <c r="K40" i="13"/>
  <c r="J40" i="13"/>
  <c r="R39" i="13"/>
  <c r="O39" i="13"/>
  <c r="K39" i="13"/>
  <c r="J39" i="13"/>
  <c r="R38" i="13"/>
  <c r="O38" i="13"/>
  <c r="K38" i="13"/>
  <c r="J38" i="13"/>
  <c r="R37" i="13"/>
  <c r="K37" i="13"/>
  <c r="J37" i="13"/>
  <c r="C37" i="13"/>
  <c r="B37" i="13"/>
  <c r="R36" i="13"/>
  <c r="O36" i="13"/>
  <c r="K36" i="13"/>
  <c r="J36" i="13"/>
  <c r="C36" i="13"/>
  <c r="B36" i="13"/>
  <c r="R35" i="13"/>
  <c r="O35" i="13"/>
  <c r="K35" i="13"/>
  <c r="J35" i="13"/>
  <c r="C35" i="13"/>
  <c r="B35" i="13"/>
  <c r="R34" i="13"/>
  <c r="O34" i="13"/>
  <c r="L34" i="13"/>
  <c r="K34" i="13"/>
  <c r="J34" i="13"/>
  <c r="C34" i="13"/>
  <c r="B34" i="13"/>
  <c r="R33" i="13"/>
  <c r="O33" i="13"/>
  <c r="L33" i="13"/>
  <c r="K33" i="13"/>
  <c r="J33" i="13"/>
  <c r="C33" i="13"/>
  <c r="B33" i="13"/>
  <c r="R32" i="13"/>
  <c r="O32" i="13"/>
  <c r="L32" i="13"/>
  <c r="K32" i="13"/>
  <c r="J32" i="13"/>
  <c r="I32" i="13"/>
  <c r="F32" i="13"/>
  <c r="D32" i="13"/>
  <c r="C32" i="13"/>
  <c r="B32" i="13"/>
  <c r="R31" i="13"/>
  <c r="O31" i="13"/>
  <c r="L31" i="13"/>
  <c r="K31" i="13"/>
  <c r="J31" i="13"/>
  <c r="I31" i="13"/>
  <c r="F31" i="13"/>
  <c r="D31" i="13"/>
  <c r="C31" i="13"/>
  <c r="B31" i="13"/>
  <c r="R30" i="13"/>
  <c r="O30" i="13"/>
  <c r="L30" i="13"/>
  <c r="K30" i="13"/>
  <c r="J30" i="13"/>
  <c r="I30" i="13"/>
  <c r="G30" i="13"/>
  <c r="F30" i="13"/>
  <c r="D30" i="13"/>
  <c r="C30" i="13"/>
  <c r="B30" i="13"/>
  <c r="R29" i="13"/>
  <c r="O29" i="13"/>
  <c r="L29" i="13"/>
  <c r="K29" i="13"/>
  <c r="J29" i="13"/>
  <c r="I29" i="13"/>
  <c r="H29" i="13"/>
  <c r="G29" i="13"/>
  <c r="F29" i="13"/>
  <c r="D29" i="13"/>
  <c r="C29" i="13"/>
  <c r="B29" i="13"/>
  <c r="R28" i="13"/>
  <c r="P28" i="13"/>
  <c r="O28" i="13"/>
  <c r="L28" i="13"/>
  <c r="K28" i="13"/>
  <c r="J28" i="13"/>
  <c r="I28" i="13"/>
  <c r="H28" i="13"/>
  <c r="G28" i="13"/>
  <c r="F28" i="13"/>
  <c r="D28" i="13"/>
  <c r="C28" i="13"/>
  <c r="B28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R63" i="12"/>
  <c r="R62" i="12"/>
  <c r="R61" i="12"/>
  <c r="R60" i="12"/>
  <c r="R59" i="12"/>
  <c r="R58" i="12"/>
  <c r="R57" i="12"/>
  <c r="R56" i="12"/>
  <c r="R55" i="12"/>
  <c r="R54" i="12"/>
  <c r="R53" i="12"/>
  <c r="R52" i="12"/>
  <c r="R51" i="12"/>
  <c r="R50" i="12"/>
  <c r="R49" i="12"/>
  <c r="R48" i="12"/>
  <c r="R47" i="12"/>
  <c r="R46" i="12"/>
  <c r="R45" i="12"/>
  <c r="R44" i="12"/>
  <c r="K44" i="12"/>
  <c r="R43" i="12"/>
  <c r="K43" i="12"/>
  <c r="R42" i="12"/>
  <c r="O42" i="12"/>
  <c r="K42" i="12"/>
  <c r="R41" i="12"/>
  <c r="O41" i="12"/>
  <c r="K41" i="12"/>
  <c r="R40" i="12"/>
  <c r="O40" i="12"/>
  <c r="K40" i="12"/>
  <c r="J40" i="12"/>
  <c r="R39" i="12"/>
  <c r="O39" i="12"/>
  <c r="K39" i="12"/>
  <c r="J39" i="12"/>
  <c r="R38" i="12"/>
  <c r="O38" i="12"/>
  <c r="K38" i="12"/>
  <c r="J38" i="12"/>
  <c r="R37" i="12"/>
  <c r="K37" i="12"/>
  <c r="J37" i="12"/>
  <c r="C37" i="12"/>
  <c r="B37" i="12"/>
  <c r="R36" i="12"/>
  <c r="O36" i="12"/>
  <c r="K36" i="12"/>
  <c r="J36" i="12"/>
  <c r="C36" i="12"/>
  <c r="B36" i="12"/>
  <c r="R35" i="12"/>
  <c r="O35" i="12"/>
  <c r="K35" i="12"/>
  <c r="J35" i="12"/>
  <c r="C35" i="12"/>
  <c r="B35" i="12"/>
  <c r="R34" i="12"/>
  <c r="O34" i="12"/>
  <c r="L34" i="12"/>
  <c r="K34" i="12"/>
  <c r="J34" i="12"/>
  <c r="C34" i="12"/>
  <c r="B34" i="12"/>
  <c r="R33" i="12"/>
  <c r="O33" i="12"/>
  <c r="L33" i="12"/>
  <c r="K33" i="12"/>
  <c r="J33" i="12"/>
  <c r="C33" i="12"/>
  <c r="B33" i="12"/>
  <c r="R32" i="12"/>
  <c r="O32" i="12"/>
  <c r="L32" i="12"/>
  <c r="K32" i="12"/>
  <c r="J32" i="12"/>
  <c r="I32" i="12"/>
  <c r="F32" i="12"/>
  <c r="D32" i="12"/>
  <c r="C32" i="12"/>
  <c r="B32" i="12"/>
  <c r="R31" i="12"/>
  <c r="O31" i="12"/>
  <c r="L31" i="12"/>
  <c r="K31" i="12"/>
  <c r="J31" i="12"/>
  <c r="I31" i="12"/>
  <c r="F31" i="12"/>
  <c r="D31" i="12"/>
  <c r="C31" i="12"/>
  <c r="B31" i="12"/>
  <c r="R30" i="12"/>
  <c r="O30" i="12"/>
  <c r="L30" i="12"/>
  <c r="K30" i="12"/>
  <c r="J30" i="12"/>
  <c r="I30" i="12"/>
  <c r="G30" i="12"/>
  <c r="F30" i="12"/>
  <c r="D30" i="12"/>
  <c r="C30" i="12"/>
  <c r="B30" i="12"/>
  <c r="R29" i="12"/>
  <c r="O29" i="12"/>
  <c r="L29" i="12"/>
  <c r="K29" i="12"/>
  <c r="J29" i="12"/>
  <c r="I29" i="12"/>
  <c r="H29" i="12"/>
  <c r="G29" i="12"/>
  <c r="F29" i="12"/>
  <c r="D29" i="12"/>
  <c r="C29" i="12"/>
  <c r="B29" i="12"/>
  <c r="R28" i="12"/>
  <c r="P28" i="12"/>
  <c r="O28" i="12"/>
  <c r="L28" i="12"/>
  <c r="K28" i="12"/>
  <c r="J28" i="12"/>
  <c r="I28" i="12"/>
  <c r="H28" i="12"/>
  <c r="G28" i="12"/>
  <c r="F28" i="12"/>
  <c r="D28" i="12"/>
  <c r="C28" i="12"/>
  <c r="B28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R63" i="11"/>
  <c r="R62" i="11"/>
  <c r="R61" i="11"/>
  <c r="R60" i="11"/>
  <c r="R59" i="11"/>
  <c r="R58" i="11"/>
  <c r="R57" i="11"/>
  <c r="R56" i="11"/>
  <c r="R55" i="11"/>
  <c r="R54" i="11"/>
  <c r="R53" i="11"/>
  <c r="R52" i="11"/>
  <c r="R51" i="11"/>
  <c r="R50" i="11"/>
  <c r="R49" i="11"/>
  <c r="R48" i="11"/>
  <c r="R47" i="11"/>
  <c r="R46" i="11"/>
  <c r="R45" i="11"/>
  <c r="R44" i="11"/>
  <c r="K44" i="11"/>
  <c r="R43" i="11"/>
  <c r="K43" i="11"/>
  <c r="R42" i="11"/>
  <c r="O42" i="11"/>
  <c r="K42" i="11"/>
  <c r="R41" i="11"/>
  <c r="O41" i="11"/>
  <c r="K41" i="11"/>
  <c r="R40" i="11"/>
  <c r="O40" i="11"/>
  <c r="K40" i="11"/>
  <c r="J40" i="11"/>
  <c r="R39" i="11"/>
  <c r="O39" i="11"/>
  <c r="K39" i="11"/>
  <c r="J39" i="11"/>
  <c r="R38" i="11"/>
  <c r="O38" i="11"/>
  <c r="K38" i="11"/>
  <c r="J38" i="11"/>
  <c r="R37" i="11"/>
  <c r="K37" i="11"/>
  <c r="J37" i="11"/>
  <c r="C37" i="11"/>
  <c r="B37" i="11"/>
  <c r="R36" i="11"/>
  <c r="O36" i="11"/>
  <c r="K36" i="11"/>
  <c r="J36" i="11"/>
  <c r="C36" i="11"/>
  <c r="B36" i="11"/>
  <c r="R35" i="11"/>
  <c r="O35" i="11"/>
  <c r="K35" i="11"/>
  <c r="J35" i="11"/>
  <c r="C35" i="11"/>
  <c r="B35" i="11"/>
  <c r="R34" i="11"/>
  <c r="O34" i="11"/>
  <c r="L34" i="11"/>
  <c r="K34" i="11"/>
  <c r="J34" i="11"/>
  <c r="C34" i="11"/>
  <c r="B34" i="11"/>
  <c r="R33" i="11"/>
  <c r="O33" i="11"/>
  <c r="L33" i="11"/>
  <c r="K33" i="11"/>
  <c r="J33" i="11"/>
  <c r="C33" i="11"/>
  <c r="B33" i="11"/>
  <c r="R32" i="11"/>
  <c r="O32" i="11"/>
  <c r="L32" i="11"/>
  <c r="K32" i="11"/>
  <c r="J32" i="11"/>
  <c r="I32" i="11"/>
  <c r="F32" i="11"/>
  <c r="D32" i="11"/>
  <c r="C32" i="11"/>
  <c r="B32" i="11"/>
  <c r="R31" i="11"/>
  <c r="O31" i="11"/>
  <c r="L31" i="11"/>
  <c r="K31" i="11"/>
  <c r="J31" i="11"/>
  <c r="I31" i="11"/>
  <c r="F31" i="11"/>
  <c r="D31" i="11"/>
  <c r="C31" i="11"/>
  <c r="B31" i="11"/>
  <c r="R30" i="11"/>
  <c r="O30" i="11"/>
  <c r="L30" i="11"/>
  <c r="K30" i="11"/>
  <c r="J30" i="11"/>
  <c r="I30" i="11"/>
  <c r="G30" i="11"/>
  <c r="F30" i="11"/>
  <c r="D30" i="11"/>
  <c r="C30" i="11"/>
  <c r="B30" i="11"/>
  <c r="R29" i="11"/>
  <c r="O29" i="11"/>
  <c r="L29" i="11"/>
  <c r="K29" i="11"/>
  <c r="J29" i="11"/>
  <c r="I29" i="11"/>
  <c r="H29" i="11"/>
  <c r="G29" i="11"/>
  <c r="F29" i="11"/>
  <c r="D29" i="11"/>
  <c r="C29" i="11"/>
  <c r="B29" i="11"/>
  <c r="R28" i="11"/>
  <c r="P28" i="11"/>
  <c r="O28" i="11"/>
  <c r="L28" i="11"/>
  <c r="K28" i="11"/>
  <c r="J28" i="11"/>
  <c r="I28" i="11"/>
  <c r="H28" i="11"/>
  <c r="G28" i="11"/>
  <c r="F28" i="11"/>
  <c r="D28" i="11"/>
  <c r="C28" i="11"/>
  <c r="B28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R63" i="10"/>
  <c r="R62" i="10"/>
  <c r="R61" i="10"/>
  <c r="R60" i="10"/>
  <c r="R59" i="10"/>
  <c r="R58" i="10"/>
  <c r="R57" i="10"/>
  <c r="R56" i="10"/>
  <c r="R55" i="10"/>
  <c r="R54" i="10"/>
  <c r="R53" i="10"/>
  <c r="R52" i="10"/>
  <c r="R51" i="10"/>
  <c r="R50" i="10"/>
  <c r="R49" i="10"/>
  <c r="R48" i="10"/>
  <c r="R47" i="10"/>
  <c r="R46" i="10"/>
  <c r="R45" i="10"/>
  <c r="R44" i="10"/>
  <c r="K44" i="10"/>
  <c r="R43" i="10"/>
  <c r="K43" i="10"/>
  <c r="R42" i="10"/>
  <c r="O42" i="10"/>
  <c r="K42" i="10"/>
  <c r="R41" i="10"/>
  <c r="O41" i="10"/>
  <c r="K41" i="10"/>
  <c r="R40" i="10"/>
  <c r="O40" i="10"/>
  <c r="K40" i="10"/>
  <c r="J40" i="10"/>
  <c r="R39" i="10"/>
  <c r="O39" i="10"/>
  <c r="K39" i="10"/>
  <c r="J39" i="10"/>
  <c r="R38" i="10"/>
  <c r="O38" i="10"/>
  <c r="K38" i="10"/>
  <c r="J38" i="10"/>
  <c r="R37" i="10"/>
  <c r="K37" i="10"/>
  <c r="J37" i="10"/>
  <c r="C37" i="10"/>
  <c r="B37" i="10"/>
  <c r="R36" i="10"/>
  <c r="O36" i="10"/>
  <c r="K36" i="10"/>
  <c r="J36" i="10"/>
  <c r="C36" i="10"/>
  <c r="B36" i="10"/>
  <c r="R35" i="10"/>
  <c r="O35" i="10"/>
  <c r="K35" i="10"/>
  <c r="J35" i="10"/>
  <c r="C35" i="10"/>
  <c r="B35" i="10"/>
  <c r="R34" i="10"/>
  <c r="O34" i="10"/>
  <c r="L34" i="10"/>
  <c r="K34" i="10"/>
  <c r="J34" i="10"/>
  <c r="C34" i="10"/>
  <c r="B34" i="10"/>
  <c r="R33" i="10"/>
  <c r="O33" i="10"/>
  <c r="L33" i="10"/>
  <c r="K33" i="10"/>
  <c r="J33" i="10"/>
  <c r="C33" i="10"/>
  <c r="B33" i="10"/>
  <c r="R32" i="10"/>
  <c r="O32" i="10"/>
  <c r="L32" i="10"/>
  <c r="K32" i="10"/>
  <c r="J32" i="10"/>
  <c r="I32" i="10"/>
  <c r="F32" i="10"/>
  <c r="D32" i="10"/>
  <c r="C32" i="10"/>
  <c r="B32" i="10"/>
  <c r="R31" i="10"/>
  <c r="O31" i="10"/>
  <c r="L31" i="10"/>
  <c r="K31" i="10"/>
  <c r="J31" i="10"/>
  <c r="I31" i="10"/>
  <c r="F31" i="10"/>
  <c r="D31" i="10"/>
  <c r="C31" i="10"/>
  <c r="B31" i="10"/>
  <c r="R30" i="10"/>
  <c r="O30" i="10"/>
  <c r="L30" i="10"/>
  <c r="K30" i="10"/>
  <c r="J30" i="10"/>
  <c r="I30" i="10"/>
  <c r="G30" i="10"/>
  <c r="F30" i="10"/>
  <c r="D30" i="10"/>
  <c r="C30" i="10"/>
  <c r="B30" i="10"/>
  <c r="R29" i="10"/>
  <c r="O29" i="10"/>
  <c r="L29" i="10"/>
  <c r="K29" i="10"/>
  <c r="J29" i="10"/>
  <c r="I29" i="10"/>
  <c r="H29" i="10"/>
  <c r="G29" i="10"/>
  <c r="F29" i="10"/>
  <c r="D29" i="10"/>
  <c r="C29" i="10"/>
  <c r="B29" i="10"/>
  <c r="R28" i="10"/>
  <c r="P28" i="10"/>
  <c r="O28" i="10"/>
  <c r="L28" i="10"/>
  <c r="K28" i="10"/>
  <c r="J28" i="10"/>
  <c r="I28" i="10"/>
  <c r="H28" i="10"/>
  <c r="G28" i="10"/>
  <c r="F28" i="10"/>
  <c r="D28" i="10"/>
  <c r="C28" i="10"/>
  <c r="B28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R63" i="9"/>
  <c r="R62" i="9"/>
  <c r="R61" i="9"/>
  <c r="R60" i="9"/>
  <c r="R59" i="9"/>
  <c r="R58" i="9"/>
  <c r="R57" i="9"/>
  <c r="R56" i="9"/>
  <c r="R55" i="9"/>
  <c r="R54" i="9"/>
  <c r="R53" i="9"/>
  <c r="R52" i="9"/>
  <c r="R51" i="9"/>
  <c r="R50" i="9"/>
  <c r="R49" i="9"/>
  <c r="R48" i="9"/>
  <c r="R47" i="9"/>
  <c r="R46" i="9"/>
  <c r="R45" i="9"/>
  <c r="R44" i="9"/>
  <c r="K44" i="9"/>
  <c r="R43" i="9"/>
  <c r="K43" i="9"/>
  <c r="R42" i="9"/>
  <c r="O42" i="9"/>
  <c r="K42" i="9"/>
  <c r="R41" i="9"/>
  <c r="O41" i="9"/>
  <c r="K41" i="9"/>
  <c r="R40" i="9"/>
  <c r="O40" i="9"/>
  <c r="K40" i="9"/>
  <c r="J40" i="9"/>
  <c r="R39" i="9"/>
  <c r="O39" i="9"/>
  <c r="K39" i="9"/>
  <c r="J39" i="9"/>
  <c r="R38" i="9"/>
  <c r="O38" i="9"/>
  <c r="K38" i="9"/>
  <c r="J38" i="9"/>
  <c r="R37" i="9"/>
  <c r="K37" i="9"/>
  <c r="J37" i="9"/>
  <c r="C37" i="9"/>
  <c r="B37" i="9"/>
  <c r="R36" i="9"/>
  <c r="O36" i="9"/>
  <c r="K36" i="9"/>
  <c r="J36" i="9"/>
  <c r="C36" i="9"/>
  <c r="B36" i="9"/>
  <c r="R35" i="9"/>
  <c r="O35" i="9"/>
  <c r="K35" i="9"/>
  <c r="J35" i="9"/>
  <c r="C35" i="9"/>
  <c r="B35" i="9"/>
  <c r="R34" i="9"/>
  <c r="O34" i="9"/>
  <c r="L34" i="9"/>
  <c r="K34" i="9"/>
  <c r="J34" i="9"/>
  <c r="C34" i="9"/>
  <c r="B34" i="9"/>
  <c r="R33" i="9"/>
  <c r="O33" i="9"/>
  <c r="L33" i="9"/>
  <c r="K33" i="9"/>
  <c r="J33" i="9"/>
  <c r="C33" i="9"/>
  <c r="B33" i="9"/>
  <c r="R32" i="9"/>
  <c r="O32" i="9"/>
  <c r="L32" i="9"/>
  <c r="K32" i="9"/>
  <c r="J32" i="9"/>
  <c r="I32" i="9"/>
  <c r="F32" i="9"/>
  <c r="D32" i="9"/>
  <c r="C32" i="9"/>
  <c r="B32" i="9"/>
  <c r="R31" i="9"/>
  <c r="O31" i="9"/>
  <c r="L31" i="9"/>
  <c r="K31" i="9"/>
  <c r="J31" i="9"/>
  <c r="I31" i="9"/>
  <c r="F31" i="9"/>
  <c r="D31" i="9"/>
  <c r="C31" i="9"/>
  <c r="B31" i="9"/>
  <c r="R30" i="9"/>
  <c r="O30" i="9"/>
  <c r="L30" i="9"/>
  <c r="K30" i="9"/>
  <c r="J30" i="9"/>
  <c r="I30" i="9"/>
  <c r="G30" i="9"/>
  <c r="F30" i="9"/>
  <c r="D30" i="9"/>
  <c r="C30" i="9"/>
  <c r="B30" i="9"/>
  <c r="R29" i="9"/>
  <c r="O29" i="9"/>
  <c r="L29" i="9"/>
  <c r="K29" i="9"/>
  <c r="J29" i="9"/>
  <c r="I29" i="9"/>
  <c r="H29" i="9"/>
  <c r="G29" i="9"/>
  <c r="F29" i="9"/>
  <c r="D29" i="9"/>
  <c r="C29" i="9"/>
  <c r="B29" i="9"/>
  <c r="R28" i="9"/>
  <c r="P28" i="9"/>
  <c r="O28" i="9"/>
  <c r="L28" i="9"/>
  <c r="K28" i="9"/>
  <c r="J28" i="9"/>
  <c r="I28" i="9"/>
  <c r="H28" i="9"/>
  <c r="G28" i="9"/>
  <c r="F28" i="9"/>
  <c r="D28" i="9"/>
  <c r="C28" i="9"/>
  <c r="B28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K44" i="8"/>
  <c r="R43" i="8"/>
  <c r="K43" i="8"/>
  <c r="R42" i="8"/>
  <c r="O42" i="8"/>
  <c r="K42" i="8"/>
  <c r="R41" i="8"/>
  <c r="O41" i="8"/>
  <c r="K41" i="8"/>
  <c r="R40" i="8"/>
  <c r="O40" i="8"/>
  <c r="K40" i="8"/>
  <c r="J40" i="8"/>
  <c r="R39" i="8"/>
  <c r="O39" i="8"/>
  <c r="K39" i="8"/>
  <c r="J39" i="8"/>
  <c r="R38" i="8"/>
  <c r="O38" i="8"/>
  <c r="K38" i="8"/>
  <c r="J38" i="8"/>
  <c r="R37" i="8"/>
  <c r="K37" i="8"/>
  <c r="J37" i="8"/>
  <c r="C37" i="8"/>
  <c r="B37" i="8"/>
  <c r="R36" i="8"/>
  <c r="O36" i="8"/>
  <c r="K36" i="8"/>
  <c r="J36" i="8"/>
  <c r="C36" i="8"/>
  <c r="B36" i="8"/>
  <c r="R35" i="8"/>
  <c r="O35" i="8"/>
  <c r="K35" i="8"/>
  <c r="J35" i="8"/>
  <c r="C35" i="8"/>
  <c r="B35" i="8"/>
  <c r="R34" i="8"/>
  <c r="O34" i="8"/>
  <c r="L34" i="8"/>
  <c r="K34" i="8"/>
  <c r="J34" i="8"/>
  <c r="C34" i="8"/>
  <c r="B34" i="8"/>
  <c r="R33" i="8"/>
  <c r="O33" i="8"/>
  <c r="L33" i="8"/>
  <c r="K33" i="8"/>
  <c r="J33" i="8"/>
  <c r="C33" i="8"/>
  <c r="B33" i="8"/>
  <c r="R32" i="8"/>
  <c r="O32" i="8"/>
  <c r="L32" i="8"/>
  <c r="K32" i="8"/>
  <c r="J32" i="8"/>
  <c r="I32" i="8"/>
  <c r="F32" i="8"/>
  <c r="D32" i="8"/>
  <c r="C32" i="8"/>
  <c r="B32" i="8"/>
  <c r="R31" i="8"/>
  <c r="O31" i="8"/>
  <c r="L31" i="8"/>
  <c r="K31" i="8"/>
  <c r="J31" i="8"/>
  <c r="I31" i="8"/>
  <c r="F31" i="8"/>
  <c r="D31" i="8"/>
  <c r="C31" i="8"/>
  <c r="B31" i="8"/>
  <c r="R30" i="8"/>
  <c r="O30" i="8"/>
  <c r="L30" i="8"/>
  <c r="K30" i="8"/>
  <c r="J30" i="8"/>
  <c r="I30" i="8"/>
  <c r="G30" i="8"/>
  <c r="F30" i="8"/>
  <c r="D30" i="8"/>
  <c r="C30" i="8"/>
  <c r="B30" i="8"/>
  <c r="R29" i="8"/>
  <c r="O29" i="8"/>
  <c r="L29" i="8"/>
  <c r="K29" i="8"/>
  <c r="J29" i="8"/>
  <c r="I29" i="8"/>
  <c r="H29" i="8"/>
  <c r="G29" i="8"/>
  <c r="F29" i="8"/>
  <c r="D29" i="8"/>
  <c r="C29" i="8"/>
  <c r="B29" i="8"/>
  <c r="R28" i="8"/>
  <c r="P28" i="8"/>
  <c r="O28" i="8"/>
  <c r="L28" i="8"/>
  <c r="K28" i="8"/>
  <c r="J28" i="8"/>
  <c r="I28" i="8"/>
  <c r="H28" i="8"/>
  <c r="G28" i="8"/>
  <c r="F28" i="8"/>
  <c r="D28" i="8"/>
  <c r="C28" i="8"/>
  <c r="B28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R63" i="7"/>
  <c r="R62" i="7"/>
  <c r="R61" i="7"/>
  <c r="R60" i="7"/>
  <c r="R59" i="7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K44" i="7"/>
  <c r="R43" i="7"/>
  <c r="K43" i="7"/>
  <c r="R42" i="7"/>
  <c r="O42" i="7"/>
  <c r="K42" i="7"/>
  <c r="R41" i="7"/>
  <c r="O41" i="7"/>
  <c r="K41" i="7"/>
  <c r="R40" i="7"/>
  <c r="O40" i="7"/>
  <c r="K40" i="7"/>
  <c r="J40" i="7"/>
  <c r="R39" i="7"/>
  <c r="O39" i="7"/>
  <c r="K39" i="7"/>
  <c r="J39" i="7"/>
  <c r="R38" i="7"/>
  <c r="O38" i="7"/>
  <c r="K38" i="7"/>
  <c r="J38" i="7"/>
  <c r="R37" i="7"/>
  <c r="K37" i="7"/>
  <c r="J37" i="7"/>
  <c r="C37" i="7"/>
  <c r="B37" i="7"/>
  <c r="R36" i="7"/>
  <c r="O36" i="7"/>
  <c r="K36" i="7"/>
  <c r="J36" i="7"/>
  <c r="C36" i="7"/>
  <c r="B36" i="7"/>
  <c r="R35" i="7"/>
  <c r="O35" i="7"/>
  <c r="K35" i="7"/>
  <c r="J35" i="7"/>
  <c r="C35" i="7"/>
  <c r="B35" i="7"/>
  <c r="R34" i="7"/>
  <c r="O34" i="7"/>
  <c r="L34" i="7"/>
  <c r="K34" i="7"/>
  <c r="J34" i="7"/>
  <c r="C34" i="7"/>
  <c r="B34" i="7"/>
  <c r="R33" i="7"/>
  <c r="O33" i="7"/>
  <c r="L33" i="7"/>
  <c r="K33" i="7"/>
  <c r="J33" i="7"/>
  <c r="C33" i="7"/>
  <c r="B33" i="7"/>
  <c r="R32" i="7"/>
  <c r="O32" i="7"/>
  <c r="L32" i="7"/>
  <c r="K32" i="7"/>
  <c r="J32" i="7"/>
  <c r="I32" i="7"/>
  <c r="F32" i="7"/>
  <c r="D32" i="7"/>
  <c r="C32" i="7"/>
  <c r="B32" i="7"/>
  <c r="R31" i="7"/>
  <c r="O31" i="7"/>
  <c r="L31" i="7"/>
  <c r="K31" i="7"/>
  <c r="J31" i="7"/>
  <c r="I31" i="7"/>
  <c r="F31" i="7"/>
  <c r="D31" i="7"/>
  <c r="C31" i="7"/>
  <c r="B31" i="7"/>
  <c r="R30" i="7"/>
  <c r="O30" i="7"/>
  <c r="L30" i="7"/>
  <c r="K30" i="7"/>
  <c r="J30" i="7"/>
  <c r="I30" i="7"/>
  <c r="G30" i="7"/>
  <c r="F30" i="7"/>
  <c r="D30" i="7"/>
  <c r="C30" i="7"/>
  <c r="B30" i="7"/>
  <c r="R29" i="7"/>
  <c r="O29" i="7"/>
  <c r="L29" i="7"/>
  <c r="K29" i="7"/>
  <c r="J29" i="7"/>
  <c r="I29" i="7"/>
  <c r="H29" i="7"/>
  <c r="G29" i="7"/>
  <c r="F29" i="7"/>
  <c r="D29" i="7"/>
  <c r="C29" i="7"/>
  <c r="B29" i="7"/>
  <c r="R28" i="7"/>
  <c r="P28" i="7"/>
  <c r="O28" i="7"/>
  <c r="L28" i="7"/>
  <c r="K28" i="7"/>
  <c r="J28" i="7"/>
  <c r="I28" i="7"/>
  <c r="H28" i="7"/>
  <c r="G28" i="7"/>
  <c r="F28" i="7"/>
  <c r="D28" i="7"/>
  <c r="C28" i="7"/>
  <c r="B28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K44" i="6"/>
  <c r="R43" i="6"/>
  <c r="K43" i="6"/>
  <c r="R42" i="6"/>
  <c r="O42" i="6"/>
  <c r="K42" i="6"/>
  <c r="R41" i="6"/>
  <c r="O41" i="6"/>
  <c r="K41" i="6"/>
  <c r="R40" i="6"/>
  <c r="O40" i="6"/>
  <c r="K40" i="6"/>
  <c r="J40" i="6"/>
  <c r="R39" i="6"/>
  <c r="O39" i="6"/>
  <c r="K39" i="6"/>
  <c r="J39" i="6"/>
  <c r="R38" i="6"/>
  <c r="O38" i="6"/>
  <c r="K38" i="6"/>
  <c r="J38" i="6"/>
  <c r="R37" i="6"/>
  <c r="K37" i="6"/>
  <c r="J37" i="6"/>
  <c r="C37" i="6"/>
  <c r="B37" i="6"/>
  <c r="R36" i="6"/>
  <c r="O36" i="6"/>
  <c r="K36" i="6"/>
  <c r="J36" i="6"/>
  <c r="C36" i="6"/>
  <c r="B36" i="6"/>
  <c r="R35" i="6"/>
  <c r="O35" i="6"/>
  <c r="K35" i="6"/>
  <c r="J35" i="6"/>
  <c r="C35" i="6"/>
  <c r="B35" i="6"/>
  <c r="R34" i="6"/>
  <c r="O34" i="6"/>
  <c r="L34" i="6"/>
  <c r="K34" i="6"/>
  <c r="J34" i="6"/>
  <c r="C34" i="6"/>
  <c r="B34" i="6"/>
  <c r="R33" i="6"/>
  <c r="O33" i="6"/>
  <c r="L33" i="6"/>
  <c r="K33" i="6"/>
  <c r="J33" i="6"/>
  <c r="C33" i="6"/>
  <c r="B33" i="6"/>
  <c r="R32" i="6"/>
  <c r="O32" i="6"/>
  <c r="L32" i="6"/>
  <c r="K32" i="6"/>
  <c r="J32" i="6"/>
  <c r="I32" i="6"/>
  <c r="F32" i="6"/>
  <c r="D32" i="6"/>
  <c r="C32" i="6"/>
  <c r="B32" i="6"/>
  <c r="R31" i="6"/>
  <c r="O31" i="6"/>
  <c r="L31" i="6"/>
  <c r="K31" i="6"/>
  <c r="J31" i="6"/>
  <c r="I31" i="6"/>
  <c r="F31" i="6"/>
  <c r="D31" i="6"/>
  <c r="C31" i="6"/>
  <c r="B31" i="6"/>
  <c r="R30" i="6"/>
  <c r="O30" i="6"/>
  <c r="L30" i="6"/>
  <c r="K30" i="6"/>
  <c r="J30" i="6"/>
  <c r="I30" i="6"/>
  <c r="G30" i="6"/>
  <c r="F30" i="6"/>
  <c r="D30" i="6"/>
  <c r="C30" i="6"/>
  <c r="B30" i="6"/>
  <c r="R29" i="6"/>
  <c r="O29" i="6"/>
  <c r="L29" i="6"/>
  <c r="K29" i="6"/>
  <c r="J29" i="6"/>
  <c r="I29" i="6"/>
  <c r="H29" i="6"/>
  <c r="G29" i="6"/>
  <c r="F29" i="6"/>
  <c r="D29" i="6"/>
  <c r="C29" i="6"/>
  <c r="B29" i="6"/>
  <c r="R28" i="6"/>
  <c r="P28" i="6"/>
  <c r="O28" i="6"/>
  <c r="L28" i="6"/>
  <c r="K28" i="6"/>
  <c r="J28" i="6"/>
  <c r="I28" i="6"/>
  <c r="H28" i="6"/>
  <c r="G28" i="6"/>
  <c r="F28" i="6"/>
  <c r="D28" i="6"/>
  <c r="C28" i="6"/>
  <c r="B28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K44" i="5"/>
  <c r="R43" i="5"/>
  <c r="K43" i="5"/>
  <c r="R42" i="5"/>
  <c r="O42" i="5"/>
  <c r="K42" i="5"/>
  <c r="R41" i="5"/>
  <c r="O41" i="5"/>
  <c r="K41" i="5"/>
  <c r="R40" i="5"/>
  <c r="O40" i="5"/>
  <c r="K40" i="5"/>
  <c r="J40" i="5"/>
  <c r="R39" i="5"/>
  <c r="O39" i="5"/>
  <c r="K39" i="5"/>
  <c r="J39" i="5"/>
  <c r="R38" i="5"/>
  <c r="O38" i="5"/>
  <c r="K38" i="5"/>
  <c r="J38" i="5"/>
  <c r="R37" i="5"/>
  <c r="K37" i="5"/>
  <c r="J37" i="5"/>
  <c r="C37" i="5"/>
  <c r="B37" i="5"/>
  <c r="R36" i="5"/>
  <c r="O36" i="5"/>
  <c r="K36" i="5"/>
  <c r="J36" i="5"/>
  <c r="C36" i="5"/>
  <c r="B36" i="5"/>
  <c r="R35" i="5"/>
  <c r="O35" i="5"/>
  <c r="K35" i="5"/>
  <c r="J35" i="5"/>
  <c r="C35" i="5"/>
  <c r="B35" i="5"/>
  <c r="R34" i="5"/>
  <c r="O34" i="5"/>
  <c r="L34" i="5"/>
  <c r="K34" i="5"/>
  <c r="J34" i="5"/>
  <c r="C34" i="5"/>
  <c r="B34" i="5"/>
  <c r="R33" i="5"/>
  <c r="O33" i="5"/>
  <c r="L33" i="5"/>
  <c r="K33" i="5"/>
  <c r="J33" i="5"/>
  <c r="C33" i="5"/>
  <c r="B33" i="5"/>
  <c r="R32" i="5"/>
  <c r="O32" i="5"/>
  <c r="L32" i="5"/>
  <c r="K32" i="5"/>
  <c r="J32" i="5"/>
  <c r="I32" i="5"/>
  <c r="F32" i="5"/>
  <c r="D32" i="5"/>
  <c r="C32" i="5"/>
  <c r="B32" i="5"/>
  <c r="R31" i="5"/>
  <c r="O31" i="5"/>
  <c r="L31" i="5"/>
  <c r="K31" i="5"/>
  <c r="J31" i="5"/>
  <c r="I31" i="5"/>
  <c r="F31" i="5"/>
  <c r="D31" i="5"/>
  <c r="C31" i="5"/>
  <c r="B31" i="5"/>
  <c r="R30" i="5"/>
  <c r="O30" i="5"/>
  <c r="L30" i="5"/>
  <c r="K30" i="5"/>
  <c r="J30" i="5"/>
  <c r="I30" i="5"/>
  <c r="G30" i="5"/>
  <c r="F30" i="5"/>
  <c r="D30" i="5"/>
  <c r="C30" i="5"/>
  <c r="B30" i="5"/>
  <c r="R29" i="5"/>
  <c r="O29" i="5"/>
  <c r="L29" i="5"/>
  <c r="K29" i="5"/>
  <c r="J29" i="5"/>
  <c r="I29" i="5"/>
  <c r="H29" i="5"/>
  <c r="G29" i="5"/>
  <c r="F29" i="5"/>
  <c r="D29" i="5"/>
  <c r="C29" i="5"/>
  <c r="B29" i="5"/>
  <c r="R28" i="5"/>
  <c r="P28" i="5"/>
  <c r="O28" i="5"/>
  <c r="L28" i="5"/>
  <c r="K28" i="5"/>
  <c r="J28" i="5"/>
  <c r="I28" i="5"/>
  <c r="H28" i="5"/>
  <c r="G28" i="5"/>
  <c r="F28" i="5"/>
  <c r="D28" i="5"/>
  <c r="C28" i="5"/>
  <c r="B28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K44" i="4"/>
  <c r="R43" i="4"/>
  <c r="K43" i="4"/>
  <c r="R42" i="4"/>
  <c r="O42" i="4"/>
  <c r="K42" i="4"/>
  <c r="R41" i="4"/>
  <c r="O41" i="4"/>
  <c r="K41" i="4"/>
  <c r="R40" i="4"/>
  <c r="O40" i="4"/>
  <c r="K40" i="4"/>
  <c r="J40" i="4"/>
  <c r="R39" i="4"/>
  <c r="O39" i="4"/>
  <c r="K39" i="4"/>
  <c r="J39" i="4"/>
  <c r="R38" i="4"/>
  <c r="O38" i="4"/>
  <c r="K38" i="4"/>
  <c r="J38" i="4"/>
  <c r="R37" i="4"/>
  <c r="K37" i="4"/>
  <c r="J37" i="4"/>
  <c r="C37" i="4"/>
  <c r="B37" i="4"/>
  <c r="R36" i="4"/>
  <c r="O36" i="4"/>
  <c r="K36" i="4"/>
  <c r="J36" i="4"/>
  <c r="C36" i="4"/>
  <c r="B36" i="4"/>
  <c r="R35" i="4"/>
  <c r="O35" i="4"/>
  <c r="K35" i="4"/>
  <c r="J35" i="4"/>
  <c r="C35" i="4"/>
  <c r="B35" i="4"/>
  <c r="R34" i="4"/>
  <c r="O34" i="4"/>
  <c r="L34" i="4"/>
  <c r="K34" i="4"/>
  <c r="J34" i="4"/>
  <c r="C34" i="4"/>
  <c r="B34" i="4"/>
  <c r="R33" i="4"/>
  <c r="O33" i="4"/>
  <c r="L33" i="4"/>
  <c r="K33" i="4"/>
  <c r="J33" i="4"/>
  <c r="C33" i="4"/>
  <c r="B33" i="4"/>
  <c r="R32" i="4"/>
  <c r="O32" i="4"/>
  <c r="L32" i="4"/>
  <c r="K32" i="4"/>
  <c r="J32" i="4"/>
  <c r="I32" i="4"/>
  <c r="F32" i="4"/>
  <c r="D32" i="4"/>
  <c r="C32" i="4"/>
  <c r="B32" i="4"/>
  <c r="R31" i="4"/>
  <c r="O31" i="4"/>
  <c r="L31" i="4"/>
  <c r="K31" i="4"/>
  <c r="J31" i="4"/>
  <c r="I31" i="4"/>
  <c r="F31" i="4"/>
  <c r="D31" i="4"/>
  <c r="C31" i="4"/>
  <c r="B31" i="4"/>
  <c r="R30" i="4"/>
  <c r="O30" i="4"/>
  <c r="L30" i="4"/>
  <c r="K30" i="4"/>
  <c r="J30" i="4"/>
  <c r="I30" i="4"/>
  <c r="G30" i="4"/>
  <c r="F30" i="4"/>
  <c r="D30" i="4"/>
  <c r="C30" i="4"/>
  <c r="B30" i="4"/>
  <c r="R29" i="4"/>
  <c r="O29" i="4"/>
  <c r="L29" i="4"/>
  <c r="K29" i="4"/>
  <c r="J29" i="4"/>
  <c r="I29" i="4"/>
  <c r="H29" i="4"/>
  <c r="G29" i="4"/>
  <c r="F29" i="4"/>
  <c r="D29" i="4"/>
  <c r="C29" i="4"/>
  <c r="B29" i="4"/>
  <c r="R28" i="4"/>
  <c r="P28" i="4"/>
  <c r="O28" i="4"/>
  <c r="L28" i="4"/>
  <c r="K28" i="4"/>
  <c r="J28" i="4"/>
  <c r="I28" i="4"/>
  <c r="H28" i="4"/>
  <c r="G28" i="4"/>
  <c r="F28" i="4"/>
  <c r="D28" i="4"/>
  <c r="C28" i="4"/>
  <c r="B28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K44" i="3"/>
  <c r="R43" i="3"/>
  <c r="K43" i="3"/>
  <c r="R42" i="3"/>
  <c r="O42" i="3"/>
  <c r="K42" i="3"/>
  <c r="R41" i="3"/>
  <c r="O41" i="3"/>
  <c r="K41" i="3"/>
  <c r="R40" i="3"/>
  <c r="O40" i="3"/>
  <c r="K40" i="3"/>
  <c r="J40" i="3"/>
  <c r="R39" i="3"/>
  <c r="O39" i="3"/>
  <c r="K39" i="3"/>
  <c r="J39" i="3"/>
  <c r="R38" i="3"/>
  <c r="O38" i="3"/>
  <c r="K38" i="3"/>
  <c r="J38" i="3"/>
  <c r="R37" i="3"/>
  <c r="K37" i="3"/>
  <c r="J37" i="3"/>
  <c r="C37" i="3"/>
  <c r="B37" i="3"/>
  <c r="R36" i="3"/>
  <c r="O36" i="3"/>
  <c r="K36" i="3"/>
  <c r="J36" i="3"/>
  <c r="C36" i="3"/>
  <c r="B36" i="3"/>
  <c r="R35" i="3"/>
  <c r="O35" i="3"/>
  <c r="K35" i="3"/>
  <c r="J35" i="3"/>
  <c r="C35" i="3"/>
  <c r="B35" i="3"/>
  <c r="R34" i="3"/>
  <c r="O34" i="3"/>
  <c r="L34" i="3"/>
  <c r="K34" i="3"/>
  <c r="J34" i="3"/>
  <c r="C34" i="3"/>
  <c r="B34" i="3"/>
  <c r="R33" i="3"/>
  <c r="O33" i="3"/>
  <c r="L33" i="3"/>
  <c r="K33" i="3"/>
  <c r="J33" i="3"/>
  <c r="C33" i="3"/>
  <c r="B33" i="3"/>
  <c r="R32" i="3"/>
  <c r="O32" i="3"/>
  <c r="L32" i="3"/>
  <c r="K32" i="3"/>
  <c r="J32" i="3"/>
  <c r="I32" i="3"/>
  <c r="F32" i="3"/>
  <c r="D32" i="3"/>
  <c r="C32" i="3"/>
  <c r="B32" i="3"/>
  <c r="R31" i="3"/>
  <c r="O31" i="3"/>
  <c r="L31" i="3"/>
  <c r="K31" i="3"/>
  <c r="J31" i="3"/>
  <c r="I31" i="3"/>
  <c r="F31" i="3"/>
  <c r="D31" i="3"/>
  <c r="C31" i="3"/>
  <c r="B31" i="3"/>
  <c r="R30" i="3"/>
  <c r="O30" i="3"/>
  <c r="L30" i="3"/>
  <c r="K30" i="3"/>
  <c r="J30" i="3"/>
  <c r="I30" i="3"/>
  <c r="G30" i="3"/>
  <c r="F30" i="3"/>
  <c r="D30" i="3"/>
  <c r="C30" i="3"/>
  <c r="B30" i="3"/>
  <c r="R29" i="3"/>
  <c r="O29" i="3"/>
  <c r="L29" i="3"/>
  <c r="K29" i="3"/>
  <c r="J29" i="3"/>
  <c r="I29" i="3"/>
  <c r="H29" i="3"/>
  <c r="G29" i="3"/>
  <c r="F29" i="3"/>
  <c r="D29" i="3"/>
  <c r="C29" i="3"/>
  <c r="B29" i="3"/>
  <c r="R28" i="3"/>
  <c r="P28" i="3"/>
  <c r="O28" i="3"/>
  <c r="L28" i="3"/>
  <c r="K28" i="3"/>
  <c r="J28" i="3"/>
  <c r="I28" i="3"/>
  <c r="H28" i="3"/>
  <c r="G28" i="3"/>
  <c r="F28" i="3"/>
  <c r="D28" i="3"/>
  <c r="C28" i="3"/>
  <c r="B28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K44" i="2"/>
  <c r="R43" i="2"/>
  <c r="K43" i="2"/>
  <c r="R42" i="2"/>
  <c r="O42" i="2"/>
  <c r="K42" i="2"/>
  <c r="R41" i="2"/>
  <c r="O41" i="2"/>
  <c r="K41" i="2"/>
  <c r="R40" i="2"/>
  <c r="O40" i="2"/>
  <c r="K40" i="2"/>
  <c r="J40" i="2"/>
  <c r="R39" i="2"/>
  <c r="O39" i="2"/>
  <c r="K39" i="2"/>
  <c r="J39" i="2"/>
  <c r="R38" i="2"/>
  <c r="O38" i="2"/>
  <c r="K38" i="2"/>
  <c r="J38" i="2"/>
  <c r="R37" i="2"/>
  <c r="K37" i="2"/>
  <c r="J37" i="2"/>
  <c r="C37" i="2"/>
  <c r="B37" i="2"/>
  <c r="R36" i="2"/>
  <c r="O36" i="2"/>
  <c r="K36" i="2"/>
  <c r="J36" i="2"/>
  <c r="C36" i="2"/>
  <c r="B36" i="2"/>
  <c r="R35" i="2"/>
  <c r="O35" i="2"/>
  <c r="K35" i="2"/>
  <c r="J35" i="2"/>
  <c r="C35" i="2"/>
  <c r="B35" i="2"/>
  <c r="R34" i="2"/>
  <c r="O34" i="2"/>
  <c r="L34" i="2"/>
  <c r="K34" i="2"/>
  <c r="J34" i="2"/>
  <c r="C34" i="2"/>
  <c r="B34" i="2"/>
  <c r="R33" i="2"/>
  <c r="O33" i="2"/>
  <c r="L33" i="2"/>
  <c r="K33" i="2"/>
  <c r="J33" i="2"/>
  <c r="C33" i="2"/>
  <c r="B33" i="2"/>
  <c r="R32" i="2"/>
  <c r="O32" i="2"/>
  <c r="L32" i="2"/>
  <c r="K32" i="2"/>
  <c r="J32" i="2"/>
  <c r="I32" i="2"/>
  <c r="F32" i="2"/>
  <c r="D32" i="2"/>
  <c r="C32" i="2"/>
  <c r="B32" i="2"/>
  <c r="R31" i="2"/>
  <c r="O31" i="2"/>
  <c r="L31" i="2"/>
  <c r="K31" i="2"/>
  <c r="J31" i="2"/>
  <c r="I31" i="2"/>
  <c r="F31" i="2"/>
  <c r="D31" i="2"/>
  <c r="C31" i="2"/>
  <c r="B31" i="2"/>
  <c r="R30" i="2"/>
  <c r="O30" i="2"/>
  <c r="L30" i="2"/>
  <c r="K30" i="2"/>
  <c r="J30" i="2"/>
  <c r="I30" i="2"/>
  <c r="G30" i="2"/>
  <c r="F30" i="2"/>
  <c r="D30" i="2"/>
  <c r="C30" i="2"/>
  <c r="B30" i="2"/>
  <c r="R29" i="2"/>
  <c r="O29" i="2"/>
  <c r="L29" i="2"/>
  <c r="K29" i="2"/>
  <c r="J29" i="2"/>
  <c r="I29" i="2"/>
  <c r="H29" i="2"/>
  <c r="G29" i="2"/>
  <c r="F29" i="2"/>
  <c r="D29" i="2"/>
  <c r="C29" i="2"/>
  <c r="B29" i="2"/>
  <c r="R28" i="2"/>
  <c r="P28" i="2"/>
  <c r="O28" i="2"/>
  <c r="L28" i="2"/>
  <c r="K28" i="2"/>
  <c r="J28" i="2"/>
  <c r="I28" i="2"/>
  <c r="H28" i="2"/>
  <c r="G28" i="2"/>
  <c r="F28" i="2"/>
  <c r="D28" i="2"/>
  <c r="C28" i="2"/>
  <c r="B28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K44" i="1"/>
  <c r="R43" i="1"/>
  <c r="K43" i="1"/>
  <c r="R42" i="1"/>
  <c r="O42" i="1"/>
  <c r="K42" i="1"/>
  <c r="R41" i="1"/>
  <c r="O41" i="1"/>
  <c r="K41" i="1"/>
  <c r="R40" i="1"/>
  <c r="O40" i="1"/>
  <c r="K40" i="1"/>
  <c r="J40" i="1"/>
  <c r="R39" i="1"/>
  <c r="O39" i="1"/>
  <c r="K39" i="1"/>
  <c r="J39" i="1"/>
  <c r="R38" i="1"/>
  <c r="O38" i="1"/>
  <c r="K38" i="1"/>
  <c r="J38" i="1"/>
  <c r="R37" i="1"/>
  <c r="K37" i="1"/>
  <c r="J37" i="1"/>
  <c r="C37" i="1"/>
  <c r="B37" i="1"/>
  <c r="R36" i="1"/>
  <c r="O36" i="1"/>
  <c r="K36" i="1"/>
  <c r="J36" i="1"/>
  <c r="C36" i="1"/>
  <c r="B36" i="1"/>
  <c r="R35" i="1"/>
  <c r="O35" i="1"/>
  <c r="K35" i="1"/>
  <c r="J35" i="1"/>
  <c r="C35" i="1"/>
  <c r="B35" i="1"/>
  <c r="R34" i="1"/>
  <c r="O34" i="1"/>
  <c r="L34" i="1"/>
  <c r="K34" i="1"/>
  <c r="J34" i="1"/>
  <c r="C34" i="1"/>
  <c r="B34" i="1"/>
  <c r="R33" i="1"/>
  <c r="O33" i="1"/>
  <c r="L33" i="1"/>
  <c r="K33" i="1"/>
  <c r="J33" i="1"/>
  <c r="C33" i="1"/>
  <c r="B33" i="1"/>
  <c r="R32" i="1"/>
  <c r="O32" i="1"/>
  <c r="L32" i="1"/>
  <c r="K32" i="1"/>
  <c r="J32" i="1"/>
  <c r="I32" i="1"/>
  <c r="F32" i="1"/>
  <c r="D32" i="1"/>
  <c r="C32" i="1"/>
  <c r="B32" i="1"/>
  <c r="R31" i="1"/>
  <c r="O31" i="1"/>
  <c r="L31" i="1"/>
  <c r="K31" i="1"/>
  <c r="J31" i="1"/>
  <c r="I31" i="1"/>
  <c r="F31" i="1"/>
  <c r="D31" i="1"/>
  <c r="C31" i="1"/>
  <c r="B31" i="1"/>
  <c r="R30" i="1"/>
  <c r="O30" i="1"/>
  <c r="L30" i="1"/>
  <c r="K30" i="1"/>
  <c r="J30" i="1"/>
  <c r="I30" i="1"/>
  <c r="G30" i="1"/>
  <c r="F30" i="1"/>
  <c r="D30" i="1"/>
  <c r="C30" i="1"/>
  <c r="B30" i="1"/>
  <c r="R29" i="1"/>
  <c r="O29" i="1"/>
  <c r="L29" i="1"/>
  <c r="K29" i="1"/>
  <c r="J29" i="1"/>
  <c r="I29" i="1"/>
  <c r="H29" i="1"/>
  <c r="G29" i="1"/>
  <c r="F29" i="1"/>
  <c r="D29" i="1"/>
  <c r="C29" i="1"/>
  <c r="B29" i="1"/>
  <c r="R28" i="1"/>
  <c r="P28" i="1"/>
  <c r="O28" i="1"/>
  <c r="L28" i="1"/>
  <c r="K28" i="1"/>
  <c r="J28" i="1"/>
  <c r="I28" i="1"/>
  <c r="H28" i="1"/>
  <c r="G28" i="1"/>
  <c r="F28" i="1"/>
  <c r="D28" i="1"/>
  <c r="C28" i="1"/>
  <c r="B28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</calcChain>
</file>

<file path=xl/sharedStrings.xml><?xml version="1.0" encoding="utf-8"?>
<sst xmlns="http://schemas.openxmlformats.org/spreadsheetml/2006/main" count="4703" uniqueCount="365">
  <si>
    <t>Time</t>
  </si>
  <si>
    <t>Andrew</t>
  </si>
  <si>
    <t>Azabenathi Pupuma</t>
  </si>
  <si>
    <t>Ben Brooker</t>
  </si>
  <si>
    <t>Flora Kundaeli</t>
  </si>
  <si>
    <t>Mark</t>
  </si>
  <si>
    <t>Michael Malia</t>
  </si>
  <si>
    <t>Muhammad Chothia</t>
  </si>
  <si>
    <t>Ntsako Mavuyangwa</t>
  </si>
  <si>
    <t>Palesa Maboeei</t>
  </si>
  <si>
    <t>Riyadh Leonard</t>
  </si>
  <si>
    <t>Robin April</t>
  </si>
  <si>
    <t>Ruan Vandermerwe</t>
  </si>
  <si>
    <t>Sandisiwe Manquma</t>
  </si>
  <si>
    <t>Suzanne Edlmann</t>
  </si>
  <si>
    <t>Thando Calana</t>
  </si>
  <si>
    <t>Thembani Faleni</t>
  </si>
  <si>
    <t>08:00</t>
  </si>
  <si>
    <t>Focus time</t>
  </si>
  <si>
    <t>Check emails and update timesheet</t>
  </si>
  <si>
    <t>08:30</t>
  </si>
  <si>
    <t>Daily Stand Up</t>
  </si>
  <si>
    <t>Daily Stand Up, SS Tech Team Daily check-in</t>
  </si>
  <si>
    <t>09:00</t>
  </si>
  <si>
    <t>DSY DW - Daily standup</t>
  </si>
  <si>
    <t>09:30</t>
  </si>
  <si>
    <t>Canceled: Wonga: DWH Project Tech Team Weekly Various Topics Collaboration Session **Client Onsite Meeting**, Wonga: DWH development &amp; migration on Snowflake Project Daily Standup**With Client**</t>
  </si>
  <si>
    <t>Wonga: DWH development &amp; migration on Snowflake Project Daily Standup**With Client**</t>
  </si>
  <si>
    <t>10:00</t>
  </si>
  <si>
    <t>Canceled: Wonga: DWH Project Tech Team Weekly Various Topics Collaboration Session **Client Onsite Meeting**, Shoprite Analytics|| Cloud BI Daily Stand Up</t>
  </si>
  <si>
    <t xml:space="preserve">Canceled: Wonga: DWH Project Tech Team Weekly Various Topics Collaboration Session **Client Onsite Meeting**, Canceled: Tech Team Planning </t>
  </si>
  <si>
    <t>Wonga : Finance Report Analysis, Cloud BI Daily Stand Up</t>
  </si>
  <si>
    <t xml:space="preserve">Canceled: Tech Team Planning </t>
  </si>
  <si>
    <t>Wonga : Finance Report Analysis, Canceled: Wonga: DWH Project Tech Team Weekly Various Topics Collaboration Session **Client Onsite Meeting**</t>
  </si>
  <si>
    <t>Wonga : Finance Report Analysis, Allocated Shoprite SLA - Alteryx , Shoprite Analytics|| Cloud BI Daily Stand Up</t>
  </si>
  <si>
    <t>Wonga : Finance Report Analysis</t>
  </si>
  <si>
    <t>Canceled: Wonga: DWH Project Tech Team Weekly Various Topics Collaboration Session **Client Onsite Meeting**</t>
  </si>
  <si>
    <t>10:30</t>
  </si>
  <si>
    <t>Handover Session (online)</t>
  </si>
  <si>
    <t xml:space="preserve">Spur Catch up , Canceled: Tech Team Planning </t>
  </si>
  <si>
    <t>[SLA - Shoprite - Tableau] Shoprite - Tableau - SLA, Canceled: Wonga: DWH Project Tech Team Weekly Various Topics Collaboration Session **Client Onsite Meeting**</t>
  </si>
  <si>
    <t xml:space="preserve">Alteryx connector installation - AWS and Tableau, Wonga : Finance Report Analysis, Allocated Shoprite SLA - Alteryx </t>
  </si>
  <si>
    <t>11:00</t>
  </si>
  <si>
    <t>FW: Cura Reg Change Dashboard| Review Test Cases</t>
  </si>
  <si>
    <t>Wonga : Finance Report Analysis, Canceled: Wonga: DWH Project Tech Team Weekly Various Topics Collaboration Session **Client Onsite Meeting**, Canceled: Wonga: DWH development &amp; migration on Snowflake Project Weekly Check-In **Client Meeting**</t>
  </si>
  <si>
    <t xml:space="preserve">Altery Designer Issue, Wonga : Finance Report Analysis, Allocated Shoprite SLA - Alteryx </t>
  </si>
  <si>
    <t>SnowPro Core Certification</t>
  </si>
  <si>
    <t>11:30</t>
  </si>
  <si>
    <t>12:00</t>
  </si>
  <si>
    <t>Masjid</t>
  </si>
  <si>
    <t>[SLA - Shoprite - Tableau] Shoprite - Tableau - SLA</t>
  </si>
  <si>
    <t>Altery Designer Issue, Wonga : Finance Report Analysis</t>
  </si>
  <si>
    <t>12:30</t>
  </si>
  <si>
    <t>Altery Designer Issue, Wonga : Finance Report Analysis, Lunch Break</t>
  </si>
  <si>
    <t>13:00</t>
  </si>
  <si>
    <t>Lunch Break</t>
  </si>
  <si>
    <t>Discovery Plan Update + emails</t>
  </si>
  <si>
    <t>13:30</t>
  </si>
  <si>
    <t>Internal Projects - SLA Reporting Project, Tableau Server to Cloud Migration Work and other</t>
  </si>
  <si>
    <t xml:space="preserve">Shoprite Plan Update </t>
  </si>
  <si>
    <t>AWS Solutions Architect Associate</t>
  </si>
  <si>
    <t>14:00</t>
  </si>
  <si>
    <t>Investec PVT Bank 80 Hours Support Project Weekly Report , Personal Development Plan (Study and Exams)https://alison.com/topic</t>
  </si>
  <si>
    <t>14:30</t>
  </si>
  <si>
    <t xml:space="preserve">Personal Development Plan (Study and Exams)https://alison.com/topic, Wonga Plan Update </t>
  </si>
  <si>
    <t>15:00</t>
  </si>
  <si>
    <t>Slipstream - IPD - Internal Projects  ( Slipstream Data ) (Harvest Timesheets and Reports, ClickUp Tasks and Reports, Billing, Training, Emails, Documentation, Reports)</t>
  </si>
  <si>
    <t>Snowflake Training</t>
  </si>
  <si>
    <t>15:30</t>
  </si>
  <si>
    <t>Canceled: Wherescape Tribe Training – Scheduling First Session</t>
  </si>
  <si>
    <t>Salesforce Mulesoft Developer - Exam Preparation (High Priority)</t>
  </si>
  <si>
    <t>16:00</t>
  </si>
  <si>
    <t>Data Cloud Implentation Questions, DSY DW - Daily standup</t>
  </si>
  <si>
    <t>Following: DSY DW - Daily standup</t>
  </si>
  <si>
    <t>Data Cloud Implentation Questions</t>
  </si>
  <si>
    <t>Check Internal Work</t>
  </si>
  <si>
    <t>16:30</t>
  </si>
  <si>
    <t>Admin Work To wrap up the day</t>
  </si>
  <si>
    <t>AlteryxServer_AlteryxServerUsageReports + TableauSalesforceCerts+TableauSupport+WhereScapeUniversity+SnowflakePartnerSalesAccreditation+AWSCoursesPlanning+TableauProductManagement</t>
  </si>
  <si>
    <t>Taquanta October report daily tasks update + emails</t>
  </si>
  <si>
    <t>17:00</t>
  </si>
  <si>
    <t>17:30</t>
  </si>
  <si>
    <t>Load %</t>
  </si>
  <si>
    <t>Tasks per Assignee</t>
  </si>
  <si>
    <t>Andrew Milner</t>
  </si>
  <si>
    <t>Mark Gelman</t>
  </si>
  <si>
    <t>Ruan Van der Merwe</t>
  </si>
  <si>
    <t>Unassigned</t>
  </si>
  <si>
    <t>Tableau Speed Tipping - best of TinyTableauTip - how many tips can we squeeze in?</t>
  </si>
  <si>
    <t>Tableau Speed Tipping - best of TinyTableauTip - how many tips can we squeeze in?, Wonga: DWH development &amp; migration on Snowflake Project Daily Standup**With Client**</t>
  </si>
  <si>
    <t>Shoprite Analytics|| Cloud BI Daily Stand Up</t>
  </si>
  <si>
    <t>Cloud BI Daily Stand Up</t>
  </si>
  <si>
    <t>Allocated Shoprite SLA - Alteryx , Shoprite Analytics|| Cloud BI Daily Stand Up</t>
  </si>
  <si>
    <t>Canceled: Wonga: DWH development &amp; migration on Snowflake Project Review Sessions</t>
  </si>
  <si>
    <t>[SLA - Shoprite - Tableau] Shoprite - Tableau - SLA, Canceled: Wonga: DWH development &amp; migration on Snowflake Project Review Sessions</t>
  </si>
  <si>
    <t xml:space="preserve">Shoprite SLA - Hours Meeting, Allocated Shoprite SLA - Alteryx </t>
  </si>
  <si>
    <t>Shoprite SLA - Hours Meeting, Slipstream - IPD - Internal Projects  ( Slipstream Data ) (Harvest Timesheets and Reports, ClickUp Tasks and Reports, Billing, Training, Emails, Documentation, Reports)</t>
  </si>
  <si>
    <t>Snowflake Sales Accreditation, Canceled: Wonga: DWH development &amp; migration on Snowflake Project Review Sessions</t>
  </si>
  <si>
    <t xml:space="preserve">Allocated Shoprite SLA - Alteryx </t>
  </si>
  <si>
    <t>Snowflake Sales Accreditation</t>
  </si>
  <si>
    <t>Wonga : Code Review</t>
  </si>
  <si>
    <t>Personal Development Plan (Study and Exams)https://alison.com/topic</t>
  </si>
  <si>
    <t>Pallet//Trucking Solution</t>
  </si>
  <si>
    <t xml:space="preserve">Wonga Plan Update </t>
  </si>
  <si>
    <t>OM Cura Analysis</t>
  </si>
  <si>
    <t>AWS2.0 Tableau Migration Planning</t>
  </si>
  <si>
    <t>INTERNAL Monthly Review - ShopRite SLA Reports , DSY DW - Daily standup</t>
  </si>
  <si>
    <t xml:space="preserve">INTERNAL Monthly Review - ShopRite SLA Reports </t>
  </si>
  <si>
    <t xml:space="preserve">Salesforce Mulesoft Developer - Exam Preparation (High Priority), INTERNAL Monthly Review - ShopRite SLA Reports </t>
  </si>
  <si>
    <t>OM Cura Analysis, AlteryxServer_AlteryxServerUsageReports + TableauSalesforceCerts+TableauSupport+WhereScapeUniversity+SnowflakePartnerSalesAccreditation+AWSCoursesPlanning+TableauProductManagement</t>
  </si>
  <si>
    <t>Product Management Sync</t>
  </si>
  <si>
    <t>PM discussion based on meeting</t>
  </si>
  <si>
    <t>Surtee: Tableau Reporting Scoping Session (Teams Call)</t>
  </si>
  <si>
    <t>Surtee: Tableau Reporting Scoping Session (Teams Call), Slipstream - IPD - Internal Projects  ( Slipstream Data ) (Harvest Timesheets and Reports, ClickUp Tasks and Reports, Billing, Training, Emails, Documentation, Reports)</t>
  </si>
  <si>
    <t xml:space="preserve">Shoprite SLA Catchup - Robin - Tumelo, Allocated Shoprite SLA - Alteryx </t>
  </si>
  <si>
    <t xml:space="preserve">Resource Utilisation Review </t>
  </si>
  <si>
    <t>OM work</t>
  </si>
  <si>
    <t>DW Project: Weekly round-up meeting</t>
  </si>
  <si>
    <t>Review PM video, OM work</t>
  </si>
  <si>
    <t>Shoprite Plan Update , Personal Development Plan (Study and Exams)https://alison.com/topic</t>
  </si>
  <si>
    <t>Discovery Plan Update + emails, Personal Development Plan (Study and Exams)https://alison.com/topic</t>
  </si>
  <si>
    <t>Wonga: DWH development &amp; migration on Snowflake Project Sprint Planning Session</t>
  </si>
  <si>
    <t>Train-Snowflake, Wonga: DWH development &amp; migration on Snowflake Project Sprint Planning Session</t>
  </si>
  <si>
    <t>AWS Solutions Architect Associate, Wonga: DWH development &amp; migration on Snowflake Project Sprint Planning Session</t>
  </si>
  <si>
    <t>Tech Team Friday</t>
  </si>
  <si>
    <t>Salesforce Mulesoft Developer - Exam Preparation (High Priority), Tech Team Friday</t>
  </si>
  <si>
    <t>Daily Admin, Prep Tasks and Communications</t>
  </si>
  <si>
    <t>Daily Stand Up, Reminder: Update and Submit Timesheets</t>
  </si>
  <si>
    <t>Wonga History Load</t>
  </si>
  <si>
    <t>Wonga - yml scripting</t>
  </si>
  <si>
    <t>Tableau Next</t>
  </si>
  <si>
    <t>Wonga - yml scripting, Shoprite Analytics|| Cloud BI Daily Stand Up</t>
  </si>
  <si>
    <t>DSY :Test fct_daily_fund_balance_tableau_extract (found duplicates)</t>
  </si>
  <si>
    <t xml:space="preserve">Shoprite SLA Internal Review </t>
  </si>
  <si>
    <t>Taquanta: Projects Internal Standup</t>
  </si>
  <si>
    <t>Shoprite SLA Internal Review , Taquanta: Projects Internal Standup</t>
  </si>
  <si>
    <t xml:space="preserve">[SLA - Shoprite - Tableau] Shoprite - Tableau - SLA, Shoprite SLA Internal Review </t>
  </si>
  <si>
    <t>Wonga : Dim_Transaction_Detail</t>
  </si>
  <si>
    <t xml:space="preserve">Allocated Shoprite SLA - Alteryx , Shoprite SLA Internal Review </t>
  </si>
  <si>
    <t>Shoprite SLA Internal Review , Canceled: Ben &lt;&gt; Nate - 1:1</t>
  </si>
  <si>
    <t>IP: SaaS - Asset Management progress update</t>
  </si>
  <si>
    <t>Canceled: Aza &lt;&gt; Nate - 1:1</t>
  </si>
  <si>
    <t>Wonga yml scripting</t>
  </si>
  <si>
    <t>Coffee chat, Internal Study time</t>
  </si>
  <si>
    <t>Wonga dim investigation - loan detail</t>
  </si>
  <si>
    <t>Internal Study time</t>
  </si>
  <si>
    <t>Flora &lt;&gt; Nate - 1:1</t>
  </si>
  <si>
    <t>DSY : Tableau Marts</t>
  </si>
  <si>
    <t>PM Forum</t>
  </si>
  <si>
    <t>Resource Scheduling Workshop and Scoping, PM Forum</t>
  </si>
  <si>
    <t>PM Forum, Tech team retrospective</t>
  </si>
  <si>
    <t>Resource Scheduling Workshop and Scoping</t>
  </si>
  <si>
    <t>Wonga dim investigation loan detail</t>
  </si>
  <si>
    <t>FW: Deploy of Cura Reg Change</t>
  </si>
  <si>
    <t>Tech team retrospective</t>
  </si>
  <si>
    <t>Tech team retrospective, Canceled: Tech team huddle</t>
  </si>
  <si>
    <t>Attending to a query to license and restart Tableau Server on AWS 2.0</t>
  </si>
  <si>
    <t>Canceled: Tech team huddle</t>
  </si>
  <si>
    <t>Shoprite SLA Weekly Summary</t>
  </si>
  <si>
    <t>Shoprite SLA Weekly Summary, Salesforce Mulesoft Developer - Exam Preparation (High Priority)</t>
  </si>
  <si>
    <t>Shoprite SLA Weekly Summary, Slipstream - IPD - Internal Projects  ( Slipstream Data ) (Harvest Timesheets and Reports, ClickUp Tasks and Reports, Billing, Training, Emails, Documentation, Reports)</t>
  </si>
  <si>
    <t>Reminder meeting with Neil Salesforce, S/Stream - EBU Cadence - Bi-Monthly</t>
  </si>
  <si>
    <t>Reminder meeting with Neil Salesforce</t>
  </si>
  <si>
    <t>S/Stream - EBU Cadence - Bi-Monthly</t>
  </si>
  <si>
    <t>Canceled: Ntsako &lt;&gt; Nate - 1:1</t>
  </si>
  <si>
    <t>Athena - Tablprodapp1 and 3 setup, Shoprite Analytics|| Cloud BI Daily Stand Up</t>
  </si>
  <si>
    <t>DSY : DAGS</t>
  </si>
  <si>
    <t>Agentforce - Customer Success</t>
  </si>
  <si>
    <t>Taquanta python reports meeting</t>
  </si>
  <si>
    <t>Wonga Work Plan, Agentforce - Customer Success, Agentforce - Customer Success</t>
  </si>
  <si>
    <t>Athena - Tablprodapp1 and 3 setup, [SLA - Shoprite - Tableau] Shoprite - Tableau - SLA</t>
  </si>
  <si>
    <t>PMO Process Review and Documents Handover, Resource Utilisation Review</t>
  </si>
  <si>
    <t>Wonga Work Plan</t>
  </si>
  <si>
    <t>Wonga - dim loan detail</t>
  </si>
  <si>
    <t>Agentforce - Customer Success, Agentforce - Customer Success</t>
  </si>
  <si>
    <t>Allocated Shoprite SLA - Alteryx , Robin &lt;&gt; Nate - 1:1</t>
  </si>
  <si>
    <t>UAT Session</t>
  </si>
  <si>
    <t>[SLA - Shoprite - Tableau] Shoprite - Tableau - SLA, Canceled: Palesa &lt;&gt; Nate - 1:1</t>
  </si>
  <si>
    <t>Taquanta: Weekly SLA &amp; Projects update (Client meeting)</t>
  </si>
  <si>
    <t>Canceled: ShopRite SLA Report Monthly Prep (Tableau, Alteryx, B2B), Taquanta: Weekly SLA &amp; Projects update (Client meeting)</t>
  </si>
  <si>
    <t>[SLA - Shoprite - Tableau] Shoprite - Tableau - SLA, Canceled: ShopRite SLA Report Monthly Prep (Tableau, Alteryx, B2B)</t>
  </si>
  <si>
    <t>Wonga Session</t>
  </si>
  <si>
    <t>snowflake</t>
  </si>
  <si>
    <t>Wonga History data load to the Data Lake</t>
  </si>
  <si>
    <t>Alteryx - Decomissioning Assessment, Lunch Break</t>
  </si>
  <si>
    <t xml:space="preserve">Monthly Tech Team Leave Discussion </t>
  </si>
  <si>
    <t xml:space="preserve">Wonga - primary key review </t>
  </si>
  <si>
    <t>URGENT confirmation for Deploy !</t>
  </si>
  <si>
    <t>DPD Training and upskilling</t>
  </si>
  <si>
    <t xml:space="preserve">Wonga - primary key review , Canceled: Riyad &lt;&gt; Nate - 1:1 </t>
  </si>
  <si>
    <t>Alteryx - planning</t>
  </si>
  <si>
    <t>Blocked</t>
  </si>
  <si>
    <t>Dim_country_tax review</t>
  </si>
  <si>
    <t>Blocked, Canceled: Digital Automation Weekly Coffee</t>
  </si>
  <si>
    <t>Canceled: Ruan &lt;&gt; Nate - 1:1</t>
  </si>
  <si>
    <t>Canceled: Digital Automation Weekly Coffee</t>
  </si>
  <si>
    <t>Graduate Progress Catch-up, Wonga History data load to the Data Lake</t>
  </si>
  <si>
    <t>Graduate Progress Catch-up</t>
  </si>
  <si>
    <t xml:space="preserve">URGENT - Tableau Solution continuation </t>
  </si>
  <si>
    <t>URGENT - Tableau Solution continuation , AlteryxServer_AlteryxServerUsageReports + TableauSalesforceCerts+TableauSupport+WhereScapeUniversity+SnowflakePartnerSalesAccreditation+AWSCoursesPlanning+TableauProductManagement</t>
  </si>
  <si>
    <t>Data Cloud Monthly Technical Release Enablement</t>
  </si>
  <si>
    <t>Wonga: DWH Project Tech Team Weekly Various Topics Collaboration Session **Client Onsite Meeting**, Canceled: Wonga: DWH development &amp; migration on Snowflake Project Daily Standup**With Client**</t>
  </si>
  <si>
    <t>URGENT Tableau Solution , Wonga: DWH Project Tech Team Weekly Various Topics Collaboration Session **Client Onsite Meeting**, Canceled: Wonga: DWH development &amp; migration on Snowflake Project Daily Standup**With Client**</t>
  </si>
  <si>
    <t>Ongoing: Daily operational tasks DSY</t>
  </si>
  <si>
    <t>Wonga: DWH Project Tech Team Weekly Various Topics Collaboration Session **Client Onsite Meeting**</t>
  </si>
  <si>
    <t>Canceled: Wonga: DWH development &amp; migration on Snowflake Project Daily Standup**With Client**</t>
  </si>
  <si>
    <t>Wonga: DWH Project Tech Team Weekly Various Topics Collaboration Session **Client Onsite Meeting**, Shoprite Analytics|| Cloud BI Daily Stand Up</t>
  </si>
  <si>
    <t>Shoprite Analytics|| Cloud BI Daily Stand Up, Wonga: DWH Project Tech Team Weekly Various Topics Collaboration Session **Client Onsite Meeting**</t>
  </si>
  <si>
    <t>URGENT Tableau Solution , Wonga: DWH Project Tech Team Weekly Various Topics Collaboration Session **Client Onsite Meeting**</t>
  </si>
  <si>
    <t>Shoprite Analytics|| Cloud BI Daily Stand Up, Wonga: DWH Project Tech Team Weekly Various Topics Collaboration Session **Client Onsite Meeting**, Cloud BI Daily Stand Up</t>
  </si>
  <si>
    <t>Wonga: DWH Project Tech Team Weekly Various Topics Collaboration Session **Client Onsite Meeting**, Allocated Shoprite SLA - Alteryx , Shoprite Analytics|| Cloud BI Daily Stand Up</t>
  </si>
  <si>
    <t xml:space="preserve">URGENT Tableau Solution </t>
  </si>
  <si>
    <t>DBT staging setup</t>
  </si>
  <si>
    <t>Flora&lt;&gt;Nate - 1:1 Continued, DBT staging setup</t>
  </si>
  <si>
    <t>Promote Scripts to Prod CICD</t>
  </si>
  <si>
    <t>DBT staging setup, [SLA - Shoprite - Tableau] Shoprite - Tableau - SLA</t>
  </si>
  <si>
    <t>DBT staging setup, Canceled: Wonga: DWH development &amp; migration on Snowflake Project Weekly Check-In **Client Meeting**</t>
  </si>
  <si>
    <t xml:space="preserve">DBT staging setup, Allocated Shoprite SLA - Alteryx </t>
  </si>
  <si>
    <t>DBT staging setup, SnowPro Core Certification</t>
  </si>
  <si>
    <t xml:space="preserve">DBT staging setup, Alteryx Decomissioning, Allocated Shoprite SLA - Alteryx </t>
  </si>
  <si>
    <t>Suzanne &lt;&gt; Nate - 1:1</t>
  </si>
  <si>
    <t>ClickUp &amp; Slipstream Data: QBR</t>
  </si>
  <si>
    <t>Snowflake</t>
  </si>
  <si>
    <t>Dashboard discussion with Muhammad</t>
  </si>
  <si>
    <t>Dashboard discussion with Muhammad, AWS Solutions Architect Associate</t>
  </si>
  <si>
    <t>Wherescape Tribe Training – Scheduling First Session</t>
  </si>
  <si>
    <t>Salesforce Mulesoft Developer - Exam Preparation (High Priority), Wherescape Tribe Training – Scheduling First Session</t>
  </si>
  <si>
    <t>DBT</t>
  </si>
  <si>
    <t>Ingestion recon</t>
  </si>
  <si>
    <t>DSY DW - Daily standup, Strategy and solution Day</t>
  </si>
  <si>
    <t>Wonga: DWH development &amp; migration on Snowflake Project Daily Standup**With Client**, Strategy and solution Day</t>
  </si>
  <si>
    <t>OM work, Wonga: DWH development &amp; migration on Snowflake Project Daily Standup**With Client**</t>
  </si>
  <si>
    <t>Wonga Historic Data Takeon, Wonga: DWH development &amp; migration on Snowflake Project Daily Standup**With Client**</t>
  </si>
  <si>
    <t>Shoprite Analytics|| Cloud BI Daily Stand Up, Strategy and solution Day</t>
  </si>
  <si>
    <t xml:space="preserve">Tableau Monitoring Reports, Shoprite Analytics|| Cloud BI Daily Stand Up, Canceled: Monthly SLA Review - Tableau/Alteryx/Snowflake b2b </t>
  </si>
  <si>
    <t>Wonga Work Planning, OM work</t>
  </si>
  <si>
    <t>Tableau Monitoring Reports</t>
  </si>
  <si>
    <t xml:space="preserve">Shoprite Analytics|| Cloud BI Daily Stand Up, Canceled: Monthly SLA Review - Tableau/Alteryx/Snowflake b2b </t>
  </si>
  <si>
    <t>Wonga Work Planning</t>
  </si>
  <si>
    <t>Strategy and solution Day</t>
  </si>
  <si>
    <t xml:space="preserve">Tableau Monitoring Reports, Canceled: Monthly SLA Review - Tableau/Alteryx/Snowflake b2b </t>
  </si>
  <si>
    <t xml:space="preserve">[SLA - Shoprite - Tableau] Shoprite - Tableau - SLA, Canceled: Monthly SLA Review - Tableau/Alteryx/Snowflake b2b </t>
  </si>
  <si>
    <t>Wonga - formatting json</t>
  </si>
  <si>
    <t>Wonga Work</t>
  </si>
  <si>
    <t>Dashboard with Muhammad</t>
  </si>
  <si>
    <t xml:space="preserve">Harvest - Ticket Process Discussion, Allocated Shoprite SLA - Alteryx </t>
  </si>
  <si>
    <t>Harvest - Ticket Process Discussion</t>
  </si>
  <si>
    <t>Dashboard with Muhammad, SnowPro Core Certification</t>
  </si>
  <si>
    <t>Wonga : Lift and Shift Power BI reports</t>
  </si>
  <si>
    <t xml:space="preserve">Wonga : Lift and Shift Power BI reports, Allocated Shoprite SLA - Alteryx </t>
  </si>
  <si>
    <t>Wonga Catch-Up with Aza</t>
  </si>
  <si>
    <t>dim loan detail</t>
  </si>
  <si>
    <t>OM Cura Work</t>
  </si>
  <si>
    <t>Internal Projects - SLA Reporting Project, Tableau Server to Cloud Migration Work and other, Monthly Client Support Reports Process Implementation - Feedback Sessions</t>
  </si>
  <si>
    <t>Monthly Client Support Reports Process Implementation - Feedback Sessions</t>
  </si>
  <si>
    <t>dim_transaction_detail review</t>
  </si>
  <si>
    <t>Canceled:  Snowflake Training Series, Strategy and solution Day</t>
  </si>
  <si>
    <t>Canceled:  Snowflake Training Series</t>
  </si>
  <si>
    <t>OM Cura Work, Canceled:  Snowflake Training Series</t>
  </si>
  <si>
    <t>dim_transaction_detail review, Canceled:  Snowflake Training Series</t>
  </si>
  <si>
    <t>Canceled:  Snowflake Training Series, DSY DW - Daily standup</t>
  </si>
  <si>
    <t>Canceled:  Snowflake Training Series, Following: DSY DW - Daily standup</t>
  </si>
  <si>
    <t>OM Cura Work, AlteryxServer_AlteryxServerUsageReports + TableauSalesforceCerts+TableauSupport+WhereScapeUniversity+SnowflakePartnerSalesAccreditation+AWSCoursesPlanning+TableauProductManagement</t>
  </si>
  <si>
    <t>Internal Reporting Workstream - Catch up</t>
  </si>
  <si>
    <t>Canceled: PM Alignment Meeting</t>
  </si>
  <si>
    <t>Cura Non-Production Alignment (Checks and SOP Review), Canceled: PM Alignment Meeting</t>
  </si>
  <si>
    <t>[SLA - Shoprite - Tableau] Shoprite - Tableau - SLA, Canceled: PM Alignment Meeting</t>
  </si>
  <si>
    <t>Cura Non-Production Alignment (Checks and SOP Review)</t>
  </si>
  <si>
    <t>Advisor Recon Refresh Data Source</t>
  </si>
  <si>
    <t>Team building, Tech Team Friday</t>
  </si>
  <si>
    <t>PRESENTING TECH FRIDAY, Tech Team Friday</t>
  </si>
  <si>
    <t>OM Advisor Recon (Manual Run)</t>
  </si>
  <si>
    <t>Weekly sales meeting</t>
  </si>
  <si>
    <t>Shoprite Analytics|| Cloud BI Daily Stand Up, Weekly sales meeting</t>
  </si>
  <si>
    <t>Cloud BI Daily Stand Up, Weekly sales meeting</t>
  </si>
  <si>
    <t xml:space="preserve">WhereScape catch up </t>
  </si>
  <si>
    <t>PMO: Projects Weekly Pulse Check Meeting **Internal Meeting**</t>
  </si>
  <si>
    <t>Tech team planning, Canceled: Tech Team retro</t>
  </si>
  <si>
    <t>Tableau Server install Session for tableau Tribe, Tableau Tribe Development and Upskilling, Tableau Tribe Development &amp; Upskilling</t>
  </si>
  <si>
    <t>Tableau Tribe Development and Upskilling, Tableau Tribe Development &amp; Upskilling</t>
  </si>
  <si>
    <t>Canceled: Tech Team retro</t>
  </si>
  <si>
    <t>Tableau Tribe Development and Upskilling, Salesforce Mulesoft Developer - Exam Preparation (High Priority), Tableau Tribe Development &amp; Upskilling</t>
  </si>
  <si>
    <t xml:space="preserve">Canceled: Product Management - Wherescape &amp; Alteryx </t>
  </si>
  <si>
    <t xml:space="preserve">AlteryxServer_AlteryxServerUsageReports + TableauSalesforceCerts+TableauSupport+WhereScapeUniversity+SnowflakePartnerSalesAccreditation+AWSCoursesPlanning+TableauProductManagement, Canceled: Product Management - Wherescape &amp; Alteryx </t>
  </si>
  <si>
    <t>Resource Utilisation Review</t>
  </si>
  <si>
    <t>One-One coaching - Ntsako</t>
  </si>
  <si>
    <t>Salesforce Dreamforce</t>
  </si>
  <si>
    <t>Taquanta: Weekly SLA &amp; Projects update (Client meeting), One-One coaching - Ntsako</t>
  </si>
  <si>
    <t>Digital Automation Weekly Coffee</t>
  </si>
  <si>
    <t>Walkthrough of INOVO data capability</t>
  </si>
  <si>
    <t>Wonga: DWH Project Tech Team Weekly Various Topics Collaboration Session **Client Onsite Meeting**, Wonga: DWH development &amp; migration on Snowflake Project Daily Standup**With Client**</t>
  </si>
  <si>
    <t xml:space="preserve">Wonga: DWH Project Tech Team Weekly Various Topics Collaboration Session **Client Onsite Meeting**, Canceled: Tech Team Planning </t>
  </si>
  <si>
    <t>Wonga: DWH Project Tech Team Weekly Various Topics Collaboration Session **Client Onsite Meeting**, Cloud BI Daily Stand Up</t>
  </si>
  <si>
    <t>Investec PVT Bank 80 Hours Support Project Weekly Report , Wonga: DWH Project Tech Team Weekly Various Topics Collaboration Session **Client Onsite Meeting**</t>
  </si>
  <si>
    <t>[SLA - Shoprite - Tableau] Shoprite - Tableau - SLA, Wonga: DWH Project Tech Team Weekly Various Topics Collaboration Session **Client Onsite Meeting**</t>
  </si>
  <si>
    <t xml:space="preserve">Wonga: DWH Project Tech Team Weekly Various Topics Collaboration Session **Client Onsite Meeting**, Allocated Shoprite SLA - Alteryx </t>
  </si>
  <si>
    <t>Wonga: DWH Project Tech Team Weekly Various Topics Collaboration Session **Client Onsite Meeting**, Canceled: Wonga: DWH development &amp; migration on Snowflake Project Weekly Check-In **Client Meeting**</t>
  </si>
  <si>
    <t>Wonga: DWH Project Tech Team Weekly Various Topics Collaboration Session **Client Onsite Meeting**, Canceled: Senior Tech Team: Insights Session</t>
  </si>
  <si>
    <t xml:space="preserve">Wonga: DWH Project Tech Team Weekly Various Topics Collaboration Session **Client Onsite Meeting**, Wonga Plan Update </t>
  </si>
  <si>
    <t>Walking through Cloud UI solution - Slipstream/Sanlam</t>
  </si>
  <si>
    <t>OM/Tableau connect, Walking through Cloud UI solution - Slipstream/Sanlam</t>
  </si>
  <si>
    <t>Wonga: DWH development &amp; migration on Snowflake Project Review Sessions, Strategy and solution Day</t>
  </si>
  <si>
    <t>Wonga: DWH development &amp; migration on Snowflake Project Review Sessions</t>
  </si>
  <si>
    <t>[SLA - Shoprite - Tableau] Shoprite - Tableau - SLA, Wonga: DWH development &amp; migration on Snowflake Project Review Sessions</t>
  </si>
  <si>
    <t>Allocated Shoprite SLA - Alteryx , Wonga: DWH development &amp; migration on Snowflake Project Review Sessions</t>
  </si>
  <si>
    <t>SnowPro Core Certification, Wonga: DWH development &amp; migration on Snowflake Project Review Sessions</t>
  </si>
  <si>
    <t>Cortex AISQL: Reimagining SQL into AI Query Language</t>
  </si>
  <si>
    <t>Monthly Client Support Reports Process Implementation - Feedback Sessions, Personal Development Plan (Study and Exams)https://alison.com/topic</t>
  </si>
  <si>
    <t xml:space="preserve">DSY DW - Daily standup, Monthly Management Meeting </t>
  </si>
  <si>
    <t xml:space="preserve">Monthly Management Meeting </t>
  </si>
  <si>
    <t xml:space="preserve">Shoprite Analytics|| Cloud BI Daily Stand Up, Monthly Management Meeting </t>
  </si>
  <si>
    <t xml:space="preserve">DW Project: Weekly round-up meeting, Monthly Management Meeting </t>
  </si>
  <si>
    <t>Internal Projects - SLA Reporting Project, Tableau Server to Cloud Migration Work and other, Wonga: DWH development &amp; migration on Snowflake Project Sprint Planning Session</t>
  </si>
  <si>
    <t>Personal Development Plan (Study and Exams)https://alison.com/topic, Wonga: DWH development &amp; migration on Snowflake Project Sprint Planning Session</t>
  </si>
  <si>
    <t>Ben &lt;&gt; Nate - 1:1</t>
  </si>
  <si>
    <t>Aza &lt;&gt; Nate - 1:1</t>
  </si>
  <si>
    <t>Mark &lt;&gt; Nate - 1:1</t>
  </si>
  <si>
    <t>Michael &lt;&gt; Nate - 1:1</t>
  </si>
  <si>
    <t>Muhammad &lt;&gt; Nate - 1:1</t>
  </si>
  <si>
    <t>Snowflake Training Series</t>
  </si>
  <si>
    <t>Snowflake Training Series, Canceled: Tech team huddle</t>
  </si>
  <si>
    <t xml:space="preserve"> Snowflake Training Series</t>
  </si>
  <si>
    <t>Snowflake Training Series, DSY DW - Daily standup</t>
  </si>
  <si>
    <t>Snowflake Training Series, Following: DSY DW - Daily standup</t>
  </si>
  <si>
    <t>Check Internal Work, Snowflake Training Series</t>
  </si>
  <si>
    <t>Ntsako &lt;&gt; Nate - 1:1</t>
  </si>
  <si>
    <t>Thembani &lt;&gt; Nate - 1:1</t>
  </si>
  <si>
    <t>Canceled: DWH Masterclass, Agentforce - Customer Success</t>
  </si>
  <si>
    <t>Canceled: DWH Masterclass</t>
  </si>
  <si>
    <t>[SLA - Shoprite - Tableau] Shoprite - Tableau - SLA, Palesa &lt;&gt; Nate - 1:1</t>
  </si>
  <si>
    <t xml:space="preserve">Riyad &lt;&gt; Nate - 1:1 </t>
  </si>
  <si>
    <t>Internal Projects - SLA Reporting Project, Tableau Server to Cloud Migration Work and other, Robin &lt;&gt; Nate - 1:1</t>
  </si>
  <si>
    <t>Ruan &lt;&gt; Nate - 1:1</t>
  </si>
  <si>
    <t>Canceled: DWH Masterclass 2, Wonga: DWH Project Tech Team Weekly Various Topics Collaboration Session **Client Onsite Meeting**</t>
  </si>
  <si>
    <t>Canceled: DWH Masterclass 2</t>
  </si>
  <si>
    <t xml:space="preserve">Canceled: DWH Masterclass 2, Slipstream Taquanta Catch Up </t>
  </si>
  <si>
    <t xml:space="preserve">Slipstream Taquanta Catch Up </t>
  </si>
  <si>
    <t>Masterclass Content Review session</t>
  </si>
  <si>
    <t>WhereScape/Slipstream - monthly catch up</t>
  </si>
  <si>
    <t>Wonga: DWH development &amp; migration on Snowflake Project Backlog Refinement Session, Strategy and solution Day</t>
  </si>
  <si>
    <t>Wonga: DWH development &amp; migration on Snowflake Project Backlog Refinement Session</t>
  </si>
  <si>
    <t xml:space="preserve">Wonga: DWH development &amp; migration on Snowflake Project Backlog Refinement Session, Shoprite Plan Update </t>
  </si>
  <si>
    <t>Wonga: DWH development &amp; migration on Snowflake Project Backlog Refinement Session, Monthly Client Support Reports Process Implementation - Feedback Sessions, Personal Development Plan (Study and Exams)https://alison.com/topic</t>
  </si>
  <si>
    <t>Shoprite Plan Update , Wonga: DWH development &amp; migration on Snowflake Project Sprint Planning Session</t>
  </si>
  <si>
    <t>Slipstream - IPD - Internal Projects  ( Slipstream Data ) (Harvest Timesheets and Reports, ClickUp Tasks and Reports, Billing, Training, Emails, Documentation, Reports), Tech Team Friday</t>
  </si>
  <si>
    <t>Placeholder - Tableau Updates session , Shoprite Analytics|| Cloud BI Daily Stand Up</t>
  </si>
  <si>
    <t xml:space="preserve">Placeholder - Tableau Updates session </t>
  </si>
  <si>
    <t>Placeholder - Tableau Updates session , Canceled: DWH Masterclass 3, DWH Masterclass 1: Structure &amp; Process</t>
  </si>
  <si>
    <t>Canceled: DWH Masterclass 3, DWH Masterclass 1: Structure &amp; Process</t>
  </si>
  <si>
    <t>DWH Masterclass 1: Structure &amp; Process</t>
  </si>
  <si>
    <t>DWH Masterclass 2: Data Model, Tools &amp; Demo, Wonga: DWH development &amp; migration on Snowflake Project Review Sessions, Strategy and solution Day</t>
  </si>
  <si>
    <t>DWH Masterclass 2: Data Model, Tools &amp; Demo</t>
  </si>
  <si>
    <t>DWH Masterclass 2: Data Model, Tools &amp; Demo, Wonga: DWH development &amp; migration on Snowflake Project Review Sessions</t>
  </si>
  <si>
    <t>DWH Masterclass 2: Data Model, Tools &amp; Demo, Strategy and solution Day</t>
  </si>
  <si>
    <t>Wonga: DWH Project Monthly Retrospective Sessions **Internal Meeting**, Strategy and solution Day</t>
  </si>
  <si>
    <t>Wonga: DWH Project Monthly Retrospective Sessions **Internal Meeting**</t>
  </si>
  <si>
    <t>Lunch Break, Wonga: DWH Project Monthly Retrospective Sessions **Internal Meeting**</t>
  </si>
  <si>
    <t>Discovery Plan Update + emails, Wonga: DWH Project Monthly Retrospective Sessions **Internal Meeting**</t>
  </si>
  <si>
    <t>SnowPro Core Certification, Wonga: DWH Project Monthly Retrospective Sessions **Internal Meeting**</t>
  </si>
  <si>
    <t>Internal Projects - SLA Reporting Project, Tableau Server to Cloud Migration Work and other, Wonga: DWH Project Monthly Retrospective Sessions **Internal Meeting**</t>
  </si>
  <si>
    <t>Shoprite Plan Update , Wonga: DWH Project Monthly Retrospective Sessions **Internal Meeting**</t>
  </si>
  <si>
    <t>AWS Solutions Architect Associate, Wonga: DWH Project Monthly Retrospective Sessions **Internal Meeting**</t>
  </si>
  <si>
    <t>Internal Projects - SLA Reporting Project, Tableau Server to Cloud Migration Work and other, Monthly Client Support Reports Process Implementation - Feedback Sessions, Wonga: DWH Project Monthly Retrospective Sessions **Internal Meeting**</t>
  </si>
  <si>
    <t>Monthly Client Support Reports Process Implementation - Feedback Sessions, Personal Development Plan (Study and Exams)https://alison.com/topic, Wonga: DWH Project Monthly Retrospective Sessions **Internal Meeting**</t>
  </si>
  <si>
    <t>Personal Development Plan (Study and Exams)https://alison.com/topic, Wonga: DWH Project Monthly Retrospective Sessions **Internal Meeting**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</si>
</sst>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3"/>
  <sheetViews>
    <sheetView workbookViewId="0"/>
  </sheetViews>
  <sheetFormatPr defaultRowHeight="15" x14ac:dyDescent="0.25"/>
  <cols>
    <col min="1" max="1" width="20" customWidth="1"/>
    <col min="2" max="18" width="50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E2" t="s">
        <v>18</v>
      </c>
      <c r="I2" t="s">
        <v>19</v>
      </c>
    </row>
    <row r="3" spans="1:17" x14ac:dyDescent="0.25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25">
      <c r="A4" t="s">
        <v>23</v>
      </c>
      <c r="B4" t="s">
        <v>24</v>
      </c>
      <c r="D4" t="s">
        <v>24</v>
      </c>
      <c r="G4" t="s">
        <v>24</v>
      </c>
      <c r="K4" t="s">
        <v>24</v>
      </c>
      <c r="M4" t="s">
        <v>24</v>
      </c>
      <c r="N4" t="s">
        <v>24</v>
      </c>
    </row>
    <row r="5" spans="1:17" x14ac:dyDescent="0.25">
      <c r="A5" t="s">
        <v>25</v>
      </c>
      <c r="B5" t="s">
        <v>26</v>
      </c>
      <c r="C5" t="s">
        <v>26</v>
      </c>
      <c r="D5" t="s">
        <v>26</v>
      </c>
      <c r="E5" t="s">
        <v>27</v>
      </c>
      <c r="F5" t="s">
        <v>27</v>
      </c>
      <c r="J5" t="s">
        <v>26</v>
      </c>
      <c r="K5" t="s">
        <v>26</v>
      </c>
      <c r="L5" t="s">
        <v>27</v>
      </c>
      <c r="M5" t="s">
        <v>27</v>
      </c>
      <c r="N5" t="s">
        <v>27</v>
      </c>
      <c r="P5" t="s">
        <v>26</v>
      </c>
      <c r="Q5" t="s">
        <v>27</v>
      </c>
    </row>
    <row r="6" spans="1:17" x14ac:dyDescent="0.25">
      <c r="A6" t="s">
        <v>28</v>
      </c>
      <c r="B6" t="s">
        <v>29</v>
      </c>
      <c r="C6" t="s">
        <v>30</v>
      </c>
      <c r="D6" t="s">
        <v>29</v>
      </c>
      <c r="F6" t="s">
        <v>31</v>
      </c>
      <c r="G6" t="s">
        <v>32</v>
      </c>
      <c r="H6" t="s">
        <v>32</v>
      </c>
      <c r="I6" t="s">
        <v>32</v>
      </c>
      <c r="J6" t="s">
        <v>29</v>
      </c>
      <c r="K6" t="s">
        <v>33</v>
      </c>
      <c r="L6" t="s">
        <v>34</v>
      </c>
      <c r="M6" t="s">
        <v>32</v>
      </c>
      <c r="N6" t="s">
        <v>35</v>
      </c>
      <c r="P6" t="s">
        <v>36</v>
      </c>
      <c r="Q6" t="s">
        <v>32</v>
      </c>
    </row>
    <row r="7" spans="1:17" x14ac:dyDescent="0.25">
      <c r="A7" t="s">
        <v>37</v>
      </c>
      <c r="B7" t="s">
        <v>36</v>
      </c>
      <c r="C7" t="s">
        <v>30</v>
      </c>
      <c r="D7" t="s">
        <v>36</v>
      </c>
      <c r="E7" t="s">
        <v>38</v>
      </c>
      <c r="F7" t="s">
        <v>35</v>
      </c>
      <c r="G7" t="s">
        <v>32</v>
      </c>
      <c r="H7" t="s">
        <v>39</v>
      </c>
      <c r="I7" t="s">
        <v>32</v>
      </c>
      <c r="J7" t="s">
        <v>40</v>
      </c>
      <c r="K7" t="s">
        <v>33</v>
      </c>
      <c r="L7" t="s">
        <v>41</v>
      </c>
      <c r="M7" t="s">
        <v>32</v>
      </c>
      <c r="N7" t="s">
        <v>35</v>
      </c>
      <c r="P7" t="s">
        <v>36</v>
      </c>
      <c r="Q7" t="s">
        <v>32</v>
      </c>
    </row>
    <row r="8" spans="1:17" x14ac:dyDescent="0.25">
      <c r="A8" t="s">
        <v>42</v>
      </c>
      <c r="B8" t="s">
        <v>36</v>
      </c>
      <c r="C8" t="s">
        <v>36</v>
      </c>
      <c r="D8" t="s">
        <v>36</v>
      </c>
      <c r="E8" t="s">
        <v>43</v>
      </c>
      <c r="F8" t="s">
        <v>35</v>
      </c>
      <c r="J8" t="s">
        <v>40</v>
      </c>
      <c r="K8" t="s">
        <v>44</v>
      </c>
      <c r="L8" t="s">
        <v>45</v>
      </c>
      <c r="N8" t="s">
        <v>35</v>
      </c>
      <c r="P8" t="s">
        <v>36</v>
      </c>
      <c r="Q8" t="s">
        <v>46</v>
      </c>
    </row>
    <row r="9" spans="1:17" x14ac:dyDescent="0.25">
      <c r="A9" t="s">
        <v>47</v>
      </c>
      <c r="B9" t="s">
        <v>36</v>
      </c>
      <c r="C9" t="s">
        <v>36</v>
      </c>
      <c r="D9" t="s">
        <v>36</v>
      </c>
      <c r="F9" t="s">
        <v>35</v>
      </c>
      <c r="J9" t="s">
        <v>40</v>
      </c>
      <c r="K9" t="s">
        <v>33</v>
      </c>
      <c r="L9" t="s">
        <v>45</v>
      </c>
      <c r="N9" t="s">
        <v>35</v>
      </c>
      <c r="P9" t="s">
        <v>36</v>
      </c>
      <c r="Q9" t="s">
        <v>46</v>
      </c>
    </row>
    <row r="10" spans="1:17" x14ac:dyDescent="0.25">
      <c r="A10" t="s">
        <v>48</v>
      </c>
      <c r="F10" t="s">
        <v>35</v>
      </c>
      <c r="H10" t="s">
        <v>49</v>
      </c>
      <c r="J10" t="s">
        <v>50</v>
      </c>
      <c r="K10" t="s">
        <v>35</v>
      </c>
      <c r="L10" t="s">
        <v>51</v>
      </c>
      <c r="N10" t="s">
        <v>35</v>
      </c>
      <c r="Q10" t="s">
        <v>46</v>
      </c>
    </row>
    <row r="11" spans="1:17" x14ac:dyDescent="0.25">
      <c r="A11" t="s">
        <v>52</v>
      </c>
      <c r="F11" t="s">
        <v>35</v>
      </c>
      <c r="H11" t="s">
        <v>49</v>
      </c>
      <c r="K11" t="s">
        <v>35</v>
      </c>
      <c r="L11" t="s">
        <v>53</v>
      </c>
      <c r="N11" t="s">
        <v>35</v>
      </c>
      <c r="Q11" t="s">
        <v>46</v>
      </c>
    </row>
    <row r="12" spans="1:17" x14ac:dyDescent="0.25">
      <c r="A12" t="s">
        <v>54</v>
      </c>
      <c r="H12" t="s">
        <v>49</v>
      </c>
      <c r="L12" t="s">
        <v>55</v>
      </c>
      <c r="N12" t="s">
        <v>56</v>
      </c>
      <c r="Q12" t="s">
        <v>46</v>
      </c>
    </row>
    <row r="13" spans="1:17" x14ac:dyDescent="0.25">
      <c r="A13" t="s">
        <v>57</v>
      </c>
      <c r="H13" t="s">
        <v>49</v>
      </c>
      <c r="L13" t="s">
        <v>58</v>
      </c>
      <c r="N13" t="s">
        <v>59</v>
      </c>
      <c r="Q13" t="s">
        <v>60</v>
      </c>
    </row>
    <row r="14" spans="1:17" x14ac:dyDescent="0.25">
      <c r="A14" t="s">
        <v>61</v>
      </c>
      <c r="L14" t="s">
        <v>58</v>
      </c>
      <c r="N14" t="s">
        <v>62</v>
      </c>
      <c r="Q14" t="s">
        <v>60</v>
      </c>
    </row>
    <row r="15" spans="1:17" x14ac:dyDescent="0.25">
      <c r="A15" t="s">
        <v>63</v>
      </c>
      <c r="L15" t="s">
        <v>58</v>
      </c>
      <c r="N15" t="s">
        <v>64</v>
      </c>
      <c r="Q15" t="s">
        <v>60</v>
      </c>
    </row>
    <row r="16" spans="1:17" x14ac:dyDescent="0.25">
      <c r="A16" t="s">
        <v>65</v>
      </c>
      <c r="N16" t="s">
        <v>66</v>
      </c>
      <c r="P16" t="s">
        <v>67</v>
      </c>
    </row>
    <row r="17" spans="1:18" x14ac:dyDescent="0.25">
      <c r="A17" t="s">
        <v>68</v>
      </c>
      <c r="C17" t="s">
        <v>69</v>
      </c>
      <c r="E17" t="s">
        <v>69</v>
      </c>
      <c r="J17" t="s">
        <v>69</v>
      </c>
      <c r="L17" t="s">
        <v>70</v>
      </c>
      <c r="N17" t="s">
        <v>66</v>
      </c>
      <c r="P17" t="s">
        <v>67</v>
      </c>
    </row>
    <row r="18" spans="1:18" x14ac:dyDescent="0.25">
      <c r="A18" t="s">
        <v>71</v>
      </c>
      <c r="B18" t="s">
        <v>72</v>
      </c>
      <c r="C18" t="s">
        <v>69</v>
      </c>
      <c r="D18" t="s">
        <v>24</v>
      </c>
      <c r="E18" t="s">
        <v>69</v>
      </c>
      <c r="G18" t="s">
        <v>73</v>
      </c>
      <c r="J18" t="s">
        <v>69</v>
      </c>
      <c r="K18" t="s">
        <v>24</v>
      </c>
      <c r="L18" t="s">
        <v>70</v>
      </c>
      <c r="M18" t="s">
        <v>24</v>
      </c>
      <c r="N18" t="s">
        <v>24</v>
      </c>
      <c r="O18" t="s">
        <v>74</v>
      </c>
      <c r="P18" t="s">
        <v>67</v>
      </c>
      <c r="Q18" t="s">
        <v>75</v>
      </c>
    </row>
    <row r="19" spans="1:18" x14ac:dyDescent="0.25">
      <c r="A19" t="s">
        <v>76</v>
      </c>
      <c r="B19" t="s">
        <v>74</v>
      </c>
      <c r="C19" t="s">
        <v>77</v>
      </c>
      <c r="E19" t="s">
        <v>78</v>
      </c>
      <c r="L19" t="s">
        <v>70</v>
      </c>
      <c r="N19" t="s">
        <v>79</v>
      </c>
      <c r="O19" t="s">
        <v>74</v>
      </c>
      <c r="P19" t="s">
        <v>67</v>
      </c>
      <c r="Q19" t="s">
        <v>75</v>
      </c>
    </row>
    <row r="20" spans="1:18" x14ac:dyDescent="0.25">
      <c r="A20" t="s">
        <v>80</v>
      </c>
      <c r="E20" t="s">
        <v>78</v>
      </c>
    </row>
    <row r="21" spans="1:18" x14ac:dyDescent="0.25">
      <c r="A21" t="s">
        <v>81</v>
      </c>
      <c r="E21" t="s">
        <v>78</v>
      </c>
    </row>
    <row r="24" spans="1:18" x14ac:dyDescent="0.25">
      <c r="A24" t="s">
        <v>82</v>
      </c>
      <c r="B24">
        <f t="shared" ref="B24:Q24" si="0">ROUND(COUNTIF(B2:B19,"&lt;&gt;")/18,4)</f>
        <v>0.5</v>
      </c>
      <c r="C24">
        <f t="shared" si="0"/>
        <v>0.5</v>
      </c>
      <c r="D24">
        <f t="shared" si="0"/>
        <v>0.44440000000000002</v>
      </c>
      <c r="E24">
        <f t="shared" si="0"/>
        <v>0.44440000000000002</v>
      </c>
      <c r="F24">
        <f t="shared" si="0"/>
        <v>0.44440000000000002</v>
      </c>
      <c r="G24">
        <f t="shared" si="0"/>
        <v>0.27779999999999999</v>
      </c>
      <c r="H24">
        <f t="shared" si="0"/>
        <v>0.38890000000000002</v>
      </c>
      <c r="I24">
        <f t="shared" si="0"/>
        <v>0.22220000000000001</v>
      </c>
      <c r="J24">
        <f t="shared" si="0"/>
        <v>0.5</v>
      </c>
      <c r="K24">
        <f t="shared" si="0"/>
        <v>0.55559999999999998</v>
      </c>
      <c r="L24">
        <f t="shared" si="0"/>
        <v>0.83330000000000004</v>
      </c>
      <c r="M24">
        <f t="shared" si="0"/>
        <v>0.33329999999999999</v>
      </c>
      <c r="N24">
        <f t="shared" si="0"/>
        <v>0.94440000000000002</v>
      </c>
      <c r="O24">
        <f t="shared" si="0"/>
        <v>0.16669999999999999</v>
      </c>
      <c r="P24">
        <f t="shared" si="0"/>
        <v>0.55559999999999998</v>
      </c>
      <c r="Q24">
        <f t="shared" si="0"/>
        <v>0.77780000000000005</v>
      </c>
    </row>
    <row r="27" spans="1:18" x14ac:dyDescent="0.25">
      <c r="A27" t="s">
        <v>83</v>
      </c>
      <c r="B27" t="s">
        <v>84</v>
      </c>
      <c r="C27" t="s">
        <v>2</v>
      </c>
      <c r="D27" t="s">
        <v>3</v>
      </c>
      <c r="E27" t="s">
        <v>4</v>
      </c>
      <c r="F27" t="s">
        <v>85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86</v>
      </c>
      <c r="N27" t="s">
        <v>13</v>
      </c>
      <c r="O27" t="s">
        <v>14</v>
      </c>
      <c r="P27" t="s">
        <v>15</v>
      </c>
      <c r="Q27" t="s">
        <v>16</v>
      </c>
      <c r="R27" t="s">
        <v>87</v>
      </c>
    </row>
    <row r="28" spans="1:18" x14ac:dyDescent="0.25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25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25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25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HYPERLINK("https://app.clickup.com/t/869aa0t2j", "[wonga: data warehouse development &amp; migration onto snowflake project] Dim_loan_detail")</f>
        <v>[wonga: data warehouse development &amp; migration onto snowflake project] Dim_loan_detail</v>
      </c>
      <c r="F3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1" t="str">
        <f>HYPERLINK("https://app.clickup.com/t/869at2p0m", "[freshdesk] 1386 ZARONIA add a date UDF field")</f>
        <v>[freshdesk] 1386 ZARONIA add a date UDF field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25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D32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2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2" t="str">
        <f>HYPERLINK("https://app.clickup.com/t/869at2nzn", "[freshdesk] 1397 Error on Mart - URGENT")</f>
        <v>[freshdesk] 1397 Error on Mart - URGENT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25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HYPERLINK("https://app.clickup.com/t/869at2p0m", "[freshdesk] 1386 ZARONIA add a date UDF field")</f>
        <v>[freshdesk] 1386 ZARONIA add a date UDF field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25">
      <c r="B34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4" t="str">
        <f>HYPERLINK("https://app.clickup.com/t/869ahmf7u", "[certification] Salesforce Certified Agentforce Specialist")</f>
        <v>[certification] Salesforce Certified Agentforce Specialist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25">
      <c r="B35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5" t="str">
        <f>HYPERLINK("https://app.clickup.com/t/869ab1fx3", "[certification] AWS Data Engineer - Associate")</f>
        <v>[certification] AWS Data Engineer - Associate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25">
      <c r="B36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6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6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25">
      <c r="B37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7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7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25"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25">
      <c r="J39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25">
      <c r="J40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25">
      <c r="K4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25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25">
      <c r="K43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25">
      <c r="K44" t="str">
        <f>HYPERLINK("https://app.clickup.com/t/869a0c8wn", "[wonga: data warehouse development &amp; migration onto snowflake project] Finance report analysis for source field mappings")</f>
        <v>[wonga: data warehouse development &amp; migration onto snowflake project] Finance report analysis for source field mappings</v>
      </c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25">
      <c r="R45" t="str">
        <f>HYPERLINK("https://app.clickup.com/t/869af7qma", "[certification] SnowPro Core")</f>
        <v>[certification] SnowPro Core</v>
      </c>
    </row>
    <row r="46" spans="2:18" x14ac:dyDescent="0.25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25">
      <c r="R47" t="str">
        <f>HYPERLINK("https://app.clickup.com/t/869ab9g7u", "[certification] AWS Data Engineer - Associate")</f>
        <v>[certification] AWS Data Engineer - Associate</v>
      </c>
    </row>
    <row r="48" spans="2:18" x14ac:dyDescent="0.25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25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25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25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25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25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25">
      <c r="R54" t="str">
        <f>HYPERLINK("https://app.clickup.com/t/8695vxhyy", "[old mutual] token expired error")</f>
        <v>[old mutual] token expired error</v>
      </c>
    </row>
    <row r="55" spans="18:18" x14ac:dyDescent="0.25">
      <c r="R55" t="str">
        <f>HYPERLINK("https://app.clickup.com/t/8695vgpzt", "[old mutual] old mutual conversation")</f>
        <v>[old mutual] old mutual conversation</v>
      </c>
    </row>
    <row r="56" spans="18:18" x14ac:dyDescent="0.25">
      <c r="R56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  <row r="57" spans="18:18" x14ac:dyDescent="0.25">
      <c r="R57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58" spans="18:18" x14ac:dyDescent="0.25">
      <c r="R58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59" spans="18:18" x14ac:dyDescent="0.25">
      <c r="R5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0" spans="18:18" x14ac:dyDescent="0.25">
      <c r="R60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1" spans="18:18" x14ac:dyDescent="0.25">
      <c r="R61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62" spans="18:18" x14ac:dyDescent="0.25">
      <c r="R62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63" spans="18:18" x14ac:dyDescent="0.25">
      <c r="R63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63"/>
  <sheetViews>
    <sheetView workbookViewId="0"/>
  </sheetViews>
  <sheetFormatPr defaultRowHeight="15" x14ac:dyDescent="0.25"/>
  <cols>
    <col min="1" max="1" width="20" customWidth="1"/>
    <col min="2" max="12" width="50" customWidth="1"/>
    <col min="13" max="13" width="35" customWidth="1"/>
    <col min="14" max="16" width="50" customWidth="1"/>
    <col min="17" max="17" width="42" customWidth="1"/>
    <col min="18" max="18" width="50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E2" t="s">
        <v>18</v>
      </c>
      <c r="I2" t="s">
        <v>19</v>
      </c>
      <c r="L2" t="s">
        <v>126</v>
      </c>
    </row>
    <row r="3" spans="1:17" x14ac:dyDescent="0.25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21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25">
      <c r="A4" t="s">
        <v>23</v>
      </c>
      <c r="B4" t="s">
        <v>24</v>
      </c>
      <c r="D4" t="s">
        <v>24</v>
      </c>
      <c r="G4" t="s">
        <v>24</v>
      </c>
      <c r="K4" t="s">
        <v>24</v>
      </c>
      <c r="M4" t="s">
        <v>24</v>
      </c>
      <c r="N4" t="s">
        <v>24</v>
      </c>
    </row>
    <row r="5" spans="1:17" x14ac:dyDescent="0.25">
      <c r="A5" t="s">
        <v>25</v>
      </c>
      <c r="G5" t="s">
        <v>203</v>
      </c>
      <c r="H5" t="s">
        <v>263</v>
      </c>
      <c r="L5" t="s">
        <v>263</v>
      </c>
      <c r="Q5" t="s">
        <v>263</v>
      </c>
    </row>
    <row r="6" spans="1:17" x14ac:dyDescent="0.25">
      <c r="A6" t="s">
        <v>28</v>
      </c>
      <c r="B6" t="s">
        <v>90</v>
      </c>
      <c r="D6" t="s">
        <v>90</v>
      </c>
      <c r="F6" t="s">
        <v>91</v>
      </c>
      <c r="J6" t="s">
        <v>90</v>
      </c>
      <c r="L6" t="s">
        <v>92</v>
      </c>
      <c r="N6" t="s">
        <v>66</v>
      </c>
    </row>
    <row r="7" spans="1:17" x14ac:dyDescent="0.25">
      <c r="A7" t="s">
        <v>37</v>
      </c>
      <c r="J7" t="s">
        <v>50</v>
      </c>
      <c r="L7" t="s">
        <v>98</v>
      </c>
      <c r="N7" t="s">
        <v>66</v>
      </c>
    </row>
    <row r="8" spans="1:17" x14ac:dyDescent="0.25">
      <c r="A8" t="s">
        <v>42</v>
      </c>
      <c r="J8" t="s">
        <v>50</v>
      </c>
      <c r="L8" t="s">
        <v>98</v>
      </c>
      <c r="N8" t="s">
        <v>115</v>
      </c>
      <c r="Q8" t="s">
        <v>46</v>
      </c>
    </row>
    <row r="9" spans="1:17" x14ac:dyDescent="0.25">
      <c r="A9" t="s">
        <v>47</v>
      </c>
      <c r="D9" t="s">
        <v>264</v>
      </c>
      <c r="E9" t="s">
        <v>265</v>
      </c>
      <c r="I9" t="s">
        <v>264</v>
      </c>
      <c r="J9" t="s">
        <v>266</v>
      </c>
      <c r="L9" t="s">
        <v>98</v>
      </c>
      <c r="N9" t="s">
        <v>103</v>
      </c>
      <c r="Q9" t="s">
        <v>46</v>
      </c>
    </row>
    <row r="10" spans="1:17" x14ac:dyDescent="0.25">
      <c r="A10" t="s">
        <v>48</v>
      </c>
      <c r="B10" t="s">
        <v>117</v>
      </c>
      <c r="E10" t="s">
        <v>267</v>
      </c>
      <c r="G10" t="s">
        <v>117</v>
      </c>
      <c r="H10" t="s">
        <v>49</v>
      </c>
      <c r="J10" t="s">
        <v>50</v>
      </c>
      <c r="K10" t="s">
        <v>117</v>
      </c>
      <c r="N10" t="s">
        <v>117</v>
      </c>
      <c r="Q10" t="s">
        <v>46</v>
      </c>
    </row>
    <row r="11" spans="1:17" x14ac:dyDescent="0.25">
      <c r="A11" t="s">
        <v>52</v>
      </c>
      <c r="H11" t="s">
        <v>49</v>
      </c>
      <c r="L11" t="s">
        <v>55</v>
      </c>
      <c r="Q11" t="s">
        <v>46</v>
      </c>
    </row>
    <row r="12" spans="1:17" x14ac:dyDescent="0.25">
      <c r="A12" t="s">
        <v>54</v>
      </c>
      <c r="H12" t="s">
        <v>49</v>
      </c>
      <c r="L12" t="s">
        <v>55</v>
      </c>
      <c r="N12" t="s">
        <v>56</v>
      </c>
      <c r="O12" t="s">
        <v>268</v>
      </c>
      <c r="Q12" t="s">
        <v>46</v>
      </c>
    </row>
    <row r="13" spans="1:17" x14ac:dyDescent="0.25">
      <c r="A13" t="s">
        <v>57</v>
      </c>
      <c r="H13" t="s">
        <v>49</v>
      </c>
      <c r="L13" t="s">
        <v>58</v>
      </c>
      <c r="N13" t="s">
        <v>59</v>
      </c>
      <c r="O13" t="s">
        <v>268</v>
      </c>
      <c r="Q13" t="s">
        <v>60</v>
      </c>
    </row>
    <row r="14" spans="1:17" x14ac:dyDescent="0.25">
      <c r="A14" t="s">
        <v>61</v>
      </c>
      <c r="L14" t="s">
        <v>58</v>
      </c>
      <c r="N14" t="s">
        <v>101</v>
      </c>
      <c r="O14" t="s">
        <v>268</v>
      </c>
      <c r="Q14" t="s">
        <v>60</v>
      </c>
    </row>
    <row r="15" spans="1:17" x14ac:dyDescent="0.25">
      <c r="A15" t="s">
        <v>63</v>
      </c>
      <c r="L15" t="s">
        <v>58</v>
      </c>
      <c r="N15" t="s">
        <v>101</v>
      </c>
      <c r="O15" t="s">
        <v>268</v>
      </c>
      <c r="Q15" t="s">
        <v>60</v>
      </c>
    </row>
    <row r="16" spans="1:17" x14ac:dyDescent="0.25">
      <c r="A16" t="s">
        <v>65</v>
      </c>
      <c r="B16" t="s">
        <v>124</v>
      </c>
      <c r="C16" t="s">
        <v>124</v>
      </c>
      <c r="D16" t="s">
        <v>269</v>
      </c>
      <c r="E16" t="s">
        <v>124</v>
      </c>
      <c r="F16" t="s">
        <v>270</v>
      </c>
      <c r="G16" t="s">
        <v>124</v>
      </c>
      <c r="H16" t="s">
        <v>124</v>
      </c>
      <c r="I16" t="s">
        <v>124</v>
      </c>
      <c r="J16" t="s">
        <v>124</v>
      </c>
      <c r="K16" t="s">
        <v>124</v>
      </c>
      <c r="L16" t="s">
        <v>124</v>
      </c>
      <c r="M16" t="s">
        <v>124</v>
      </c>
      <c r="N16" t="s">
        <v>124</v>
      </c>
      <c r="O16" t="s">
        <v>124</v>
      </c>
      <c r="P16" t="s">
        <v>124</v>
      </c>
      <c r="Q16" t="s">
        <v>124</v>
      </c>
    </row>
    <row r="17" spans="1:18" x14ac:dyDescent="0.25">
      <c r="A17" t="s">
        <v>68</v>
      </c>
      <c r="B17" t="s">
        <v>124</v>
      </c>
      <c r="C17" t="s">
        <v>124</v>
      </c>
      <c r="D17" t="s">
        <v>269</v>
      </c>
      <c r="E17" t="s">
        <v>124</v>
      </c>
      <c r="F17" t="s">
        <v>270</v>
      </c>
      <c r="G17" t="s">
        <v>124</v>
      </c>
      <c r="H17" t="s">
        <v>124</v>
      </c>
      <c r="I17" t="s">
        <v>124</v>
      </c>
      <c r="J17" t="s">
        <v>124</v>
      </c>
      <c r="K17" t="s">
        <v>124</v>
      </c>
      <c r="L17" t="s">
        <v>125</v>
      </c>
      <c r="M17" t="s">
        <v>124</v>
      </c>
      <c r="N17" t="s">
        <v>124</v>
      </c>
      <c r="O17" t="s">
        <v>124</v>
      </c>
      <c r="P17" t="s">
        <v>124</v>
      </c>
      <c r="Q17" t="s">
        <v>124</v>
      </c>
    </row>
    <row r="18" spans="1:18" x14ac:dyDescent="0.25">
      <c r="A18" t="s">
        <v>71</v>
      </c>
      <c r="B18" t="s">
        <v>24</v>
      </c>
      <c r="D18" t="s">
        <v>24</v>
      </c>
      <c r="G18" t="s">
        <v>73</v>
      </c>
      <c r="K18" t="s">
        <v>24</v>
      </c>
      <c r="L18" t="s">
        <v>70</v>
      </c>
      <c r="M18" t="s">
        <v>24</v>
      </c>
      <c r="N18" t="s">
        <v>24</v>
      </c>
      <c r="Q18" t="s">
        <v>75</v>
      </c>
    </row>
    <row r="19" spans="1:18" x14ac:dyDescent="0.25">
      <c r="A19" t="s">
        <v>76</v>
      </c>
      <c r="C19" t="s">
        <v>77</v>
      </c>
      <c r="L19" t="s">
        <v>70</v>
      </c>
      <c r="N19" t="s">
        <v>79</v>
      </c>
      <c r="Q19" t="s">
        <v>75</v>
      </c>
    </row>
    <row r="20" spans="1:18" x14ac:dyDescent="0.25">
      <c r="A20" t="s">
        <v>80</v>
      </c>
    </row>
    <row r="21" spans="1:18" x14ac:dyDescent="0.25">
      <c r="A21" t="s">
        <v>81</v>
      </c>
    </row>
    <row r="24" spans="1:18" x14ac:dyDescent="0.25">
      <c r="A24" t="s">
        <v>82</v>
      </c>
      <c r="B24">
        <f t="shared" ref="B24:Q24" si="0">ROUND(COUNTIF(B2:B19,"&lt;&gt;")/18,4)</f>
        <v>0.38890000000000002</v>
      </c>
      <c r="C24">
        <f t="shared" si="0"/>
        <v>0.22220000000000001</v>
      </c>
      <c r="D24">
        <f t="shared" si="0"/>
        <v>0.38890000000000002</v>
      </c>
      <c r="E24">
        <f t="shared" si="0"/>
        <v>0.33329999999999999</v>
      </c>
      <c r="F24">
        <f t="shared" si="0"/>
        <v>0.22220000000000001</v>
      </c>
      <c r="G24">
        <f t="shared" si="0"/>
        <v>0.38890000000000002</v>
      </c>
      <c r="H24">
        <f t="shared" si="0"/>
        <v>0.44440000000000002</v>
      </c>
      <c r="I24">
        <f t="shared" si="0"/>
        <v>0.27779999999999999</v>
      </c>
      <c r="J24">
        <f t="shared" si="0"/>
        <v>0.44440000000000002</v>
      </c>
      <c r="K24">
        <f t="shared" si="0"/>
        <v>0.33329999999999999</v>
      </c>
      <c r="L24">
        <f t="shared" si="0"/>
        <v>0.88890000000000002</v>
      </c>
      <c r="M24">
        <f t="shared" si="0"/>
        <v>0.27779999999999999</v>
      </c>
      <c r="N24">
        <f t="shared" si="0"/>
        <v>0.83330000000000004</v>
      </c>
      <c r="O24">
        <f t="shared" si="0"/>
        <v>0.38890000000000002</v>
      </c>
      <c r="P24">
        <f t="shared" si="0"/>
        <v>0.16669999999999999</v>
      </c>
      <c r="Q24">
        <f t="shared" si="0"/>
        <v>0.77780000000000005</v>
      </c>
    </row>
    <row r="27" spans="1:18" x14ac:dyDescent="0.25">
      <c r="A27" t="s">
        <v>83</v>
      </c>
      <c r="B27" t="s">
        <v>84</v>
      </c>
      <c r="C27" t="s">
        <v>2</v>
      </c>
      <c r="D27" t="s">
        <v>3</v>
      </c>
      <c r="E27" t="s">
        <v>4</v>
      </c>
      <c r="F27" t="s">
        <v>85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86</v>
      </c>
      <c r="N27" t="s">
        <v>13</v>
      </c>
      <c r="O27" t="s">
        <v>14</v>
      </c>
      <c r="P27" t="s">
        <v>15</v>
      </c>
      <c r="Q27" t="s">
        <v>16</v>
      </c>
      <c r="R27" t="s">
        <v>87</v>
      </c>
    </row>
    <row r="28" spans="1:18" x14ac:dyDescent="0.25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25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25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25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HYPERLINK("https://app.clickup.com/t/869aa0t2j", "[wonga: data warehouse development &amp; migration onto snowflake project] Dim_loan_detail")</f>
        <v>[wonga: data warehouse development &amp; migration onto snowflake project] Dim_loan_detail</v>
      </c>
      <c r="F3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1" t="str">
        <f>HYPERLINK("https://app.clickup.com/t/869at2p0m", "[freshdesk] 1386 ZARONIA add a date UDF field")</f>
        <v>[freshdesk] 1386 ZARONIA add a date UDF field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25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D32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2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2" t="str">
        <f>HYPERLINK("https://app.clickup.com/t/869at2nzn", "[freshdesk] 1397 Error on Mart - URGENT")</f>
        <v>[freshdesk] 1397 Error on Mart - URGENT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25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HYPERLINK("https://app.clickup.com/t/869at2p0m", "[freshdesk] 1386 ZARONIA add a date UDF field")</f>
        <v>[freshdesk] 1386 ZARONIA add a date UDF field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25">
      <c r="B34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4" t="str">
        <f>HYPERLINK("https://app.clickup.com/t/869ahmf7u", "[certification] Salesforce Certified Agentforce Specialist")</f>
        <v>[certification] Salesforce Certified Agentforce Specialist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25">
      <c r="B35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5" t="str">
        <f>HYPERLINK("https://app.clickup.com/t/869ab1fx3", "[certification] AWS Data Engineer - Associate")</f>
        <v>[certification] AWS Data Engineer - Associate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25">
      <c r="B36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6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6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25">
      <c r="B37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7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7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25"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25">
      <c r="J39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25">
      <c r="J40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25">
      <c r="K4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25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25">
      <c r="K43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25">
      <c r="K44" t="str">
        <f>HYPERLINK("https://app.clickup.com/t/869a0c8wn", "[wonga: data warehouse development &amp; migration onto snowflake project] Finance report analysis for source field mappings")</f>
        <v>[wonga: data warehouse development &amp; migration onto snowflake project] Finance report analysis for source field mappings</v>
      </c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25">
      <c r="R45" t="str">
        <f>HYPERLINK("https://app.clickup.com/t/869af7qma", "[certification] SnowPro Core")</f>
        <v>[certification] SnowPro Core</v>
      </c>
    </row>
    <row r="46" spans="2:18" x14ac:dyDescent="0.25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25">
      <c r="R47" t="str">
        <f>HYPERLINK("https://app.clickup.com/t/869ab9g7u", "[certification] AWS Data Engineer - Associate")</f>
        <v>[certification] AWS Data Engineer - Associate</v>
      </c>
    </row>
    <row r="48" spans="2:18" x14ac:dyDescent="0.25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25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25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25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25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25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25">
      <c r="R54" t="str">
        <f>HYPERLINK("https://app.clickup.com/t/8695vxhyy", "[old mutual] token expired error")</f>
        <v>[old mutual] token expired error</v>
      </c>
    </row>
    <row r="55" spans="18:18" x14ac:dyDescent="0.25">
      <c r="R55" t="str">
        <f>HYPERLINK("https://app.clickup.com/t/8695vgpzt", "[old mutual] old mutual conversation")</f>
        <v>[old mutual] old mutual conversation</v>
      </c>
    </row>
    <row r="56" spans="18:18" x14ac:dyDescent="0.25">
      <c r="R56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  <row r="57" spans="18:18" x14ac:dyDescent="0.25">
      <c r="R57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58" spans="18:18" x14ac:dyDescent="0.25">
      <c r="R58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59" spans="18:18" x14ac:dyDescent="0.25">
      <c r="R5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0" spans="18:18" x14ac:dyDescent="0.25">
      <c r="R60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1" spans="18:18" x14ac:dyDescent="0.25">
      <c r="R61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62" spans="18:18" x14ac:dyDescent="0.25">
      <c r="R62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63" spans="18:18" x14ac:dyDescent="0.25">
      <c r="R63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63"/>
  <sheetViews>
    <sheetView workbookViewId="0"/>
  </sheetViews>
  <sheetFormatPr defaultRowHeight="15" x14ac:dyDescent="0.25"/>
  <cols>
    <col min="1" max="1" width="20" customWidth="1"/>
    <col min="2" max="4" width="50" customWidth="1"/>
    <col min="5" max="5" width="35" customWidth="1"/>
    <col min="6" max="12" width="50" customWidth="1"/>
    <col min="13" max="14" width="35" customWidth="1"/>
    <col min="15" max="16" width="50" customWidth="1"/>
    <col min="17" max="17" width="35" customWidth="1"/>
    <col min="18" max="18" width="50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</row>
    <row r="3" spans="1:17" x14ac:dyDescent="0.25">
      <c r="A3" t="s">
        <v>20</v>
      </c>
    </row>
    <row r="4" spans="1:17" x14ac:dyDescent="0.25">
      <c r="A4" t="s">
        <v>23</v>
      </c>
      <c r="E4" t="s">
        <v>271</v>
      </c>
    </row>
    <row r="5" spans="1:17" x14ac:dyDescent="0.25">
      <c r="A5" t="s">
        <v>25</v>
      </c>
      <c r="E5" t="s">
        <v>271</v>
      </c>
    </row>
    <row r="6" spans="1:17" x14ac:dyDescent="0.25">
      <c r="A6" t="s">
        <v>28</v>
      </c>
    </row>
    <row r="7" spans="1:17" x14ac:dyDescent="0.25">
      <c r="A7" t="s">
        <v>37</v>
      </c>
    </row>
    <row r="8" spans="1:17" x14ac:dyDescent="0.25">
      <c r="A8" t="s">
        <v>42</v>
      </c>
    </row>
    <row r="9" spans="1:17" x14ac:dyDescent="0.25">
      <c r="A9" t="s">
        <v>47</v>
      </c>
    </row>
    <row r="10" spans="1:17" x14ac:dyDescent="0.25">
      <c r="A10" t="s">
        <v>48</v>
      </c>
    </row>
    <row r="11" spans="1:17" x14ac:dyDescent="0.25">
      <c r="A11" t="s">
        <v>52</v>
      </c>
    </row>
    <row r="12" spans="1:17" x14ac:dyDescent="0.25">
      <c r="A12" t="s">
        <v>54</v>
      </c>
    </row>
    <row r="13" spans="1:17" x14ac:dyDescent="0.25">
      <c r="A13" t="s">
        <v>57</v>
      </c>
    </row>
    <row r="14" spans="1:17" x14ac:dyDescent="0.25">
      <c r="A14" t="s">
        <v>61</v>
      </c>
    </row>
    <row r="15" spans="1:17" x14ac:dyDescent="0.25">
      <c r="A15" t="s">
        <v>63</v>
      </c>
    </row>
    <row r="16" spans="1:17" x14ac:dyDescent="0.25">
      <c r="A16" t="s">
        <v>65</v>
      </c>
    </row>
    <row r="17" spans="1:18" x14ac:dyDescent="0.25">
      <c r="A17" t="s">
        <v>68</v>
      </c>
    </row>
    <row r="18" spans="1:18" x14ac:dyDescent="0.25">
      <c r="A18" t="s">
        <v>71</v>
      </c>
    </row>
    <row r="19" spans="1:18" x14ac:dyDescent="0.25">
      <c r="A19" t="s">
        <v>76</v>
      </c>
      <c r="C19" t="s">
        <v>77</v>
      </c>
    </row>
    <row r="20" spans="1:18" x14ac:dyDescent="0.25">
      <c r="A20" t="s">
        <v>80</v>
      </c>
    </row>
    <row r="21" spans="1:18" x14ac:dyDescent="0.25">
      <c r="A21" t="s">
        <v>81</v>
      </c>
    </row>
    <row r="24" spans="1:18" x14ac:dyDescent="0.25">
      <c r="A24" t="s">
        <v>82</v>
      </c>
      <c r="B24">
        <f t="shared" ref="B24:Q24" si="0">ROUND(COUNTIF(B2:B19,"&lt;&gt;")/18,4)</f>
        <v>0</v>
      </c>
      <c r="C24">
        <f t="shared" si="0"/>
        <v>5.5599999999999997E-2</v>
      </c>
      <c r="D24">
        <f t="shared" si="0"/>
        <v>0</v>
      </c>
      <c r="E24">
        <f t="shared" si="0"/>
        <v>0.1111</v>
      </c>
      <c r="F24">
        <f t="shared" si="0"/>
        <v>0</v>
      </c>
      <c r="G24">
        <f t="shared" si="0"/>
        <v>0</v>
      </c>
      <c r="H24">
        <f t="shared" si="0"/>
        <v>0</v>
      </c>
      <c r="I24">
        <f t="shared" si="0"/>
        <v>0</v>
      </c>
      <c r="J24">
        <f t="shared" si="0"/>
        <v>0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0</v>
      </c>
      <c r="Q24">
        <f t="shared" si="0"/>
        <v>0</v>
      </c>
    </row>
    <row r="27" spans="1:18" x14ac:dyDescent="0.25">
      <c r="A27" t="s">
        <v>83</v>
      </c>
      <c r="B27" t="s">
        <v>84</v>
      </c>
      <c r="C27" t="s">
        <v>2</v>
      </c>
      <c r="D27" t="s">
        <v>3</v>
      </c>
      <c r="E27" t="s">
        <v>4</v>
      </c>
      <c r="F27" t="s">
        <v>85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86</v>
      </c>
      <c r="N27" t="s">
        <v>13</v>
      </c>
      <c r="O27" t="s">
        <v>14</v>
      </c>
      <c r="P27" t="s">
        <v>15</v>
      </c>
      <c r="Q27" t="s">
        <v>16</v>
      </c>
      <c r="R27" t="s">
        <v>87</v>
      </c>
    </row>
    <row r="28" spans="1:18" x14ac:dyDescent="0.25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25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25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25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HYPERLINK("https://app.clickup.com/t/869aa0t2j", "[wonga: data warehouse development &amp; migration onto snowflake project] Dim_loan_detail")</f>
        <v>[wonga: data warehouse development &amp; migration onto snowflake project] Dim_loan_detail</v>
      </c>
      <c r="F3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1" t="str">
        <f>HYPERLINK("https://app.clickup.com/t/869at2p0m", "[freshdesk] 1386 ZARONIA add a date UDF field")</f>
        <v>[freshdesk] 1386 ZARONIA add a date UDF field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25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D32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2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2" t="str">
        <f>HYPERLINK("https://app.clickup.com/t/869at2nzn", "[freshdesk] 1397 Error on Mart - URGENT")</f>
        <v>[freshdesk] 1397 Error on Mart - URGENT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25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HYPERLINK("https://app.clickup.com/t/869at2p0m", "[freshdesk] 1386 ZARONIA add a date UDF field")</f>
        <v>[freshdesk] 1386 ZARONIA add a date UDF field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25">
      <c r="B34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4" t="str">
        <f>HYPERLINK("https://app.clickup.com/t/869ahmf7u", "[certification] Salesforce Certified Agentforce Specialist")</f>
        <v>[certification] Salesforce Certified Agentforce Specialist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25">
      <c r="B35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5" t="str">
        <f>HYPERLINK("https://app.clickup.com/t/869ab1fx3", "[certification] AWS Data Engineer - Associate")</f>
        <v>[certification] AWS Data Engineer - Associate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25">
      <c r="B36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6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6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25">
      <c r="B37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7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7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25"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25">
      <c r="J39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25">
      <c r="J40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25">
      <c r="K4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25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25">
      <c r="K43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25">
      <c r="K44" t="str">
        <f>HYPERLINK("https://app.clickup.com/t/869a0c8wn", "[wonga: data warehouse development &amp; migration onto snowflake project] Finance report analysis for source field mappings")</f>
        <v>[wonga: data warehouse development &amp; migration onto snowflake project] Finance report analysis for source field mappings</v>
      </c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25">
      <c r="R45" t="str">
        <f>HYPERLINK("https://app.clickup.com/t/869af7qma", "[certification] SnowPro Core")</f>
        <v>[certification] SnowPro Core</v>
      </c>
    </row>
    <row r="46" spans="2:18" x14ac:dyDescent="0.25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25">
      <c r="R47" t="str">
        <f>HYPERLINK("https://app.clickup.com/t/869ab9g7u", "[certification] AWS Data Engineer - Associate")</f>
        <v>[certification] AWS Data Engineer - Associate</v>
      </c>
    </row>
    <row r="48" spans="2:18" x14ac:dyDescent="0.25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25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25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25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25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25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25">
      <c r="R54" t="str">
        <f>HYPERLINK("https://app.clickup.com/t/8695vxhyy", "[old mutual] token expired error")</f>
        <v>[old mutual] token expired error</v>
      </c>
    </row>
    <row r="55" spans="18:18" x14ac:dyDescent="0.25">
      <c r="R55" t="str">
        <f>HYPERLINK("https://app.clickup.com/t/8695vgpzt", "[old mutual] old mutual conversation")</f>
        <v>[old mutual] old mutual conversation</v>
      </c>
    </row>
    <row r="56" spans="18:18" x14ac:dyDescent="0.25">
      <c r="R56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  <row r="57" spans="18:18" x14ac:dyDescent="0.25">
      <c r="R57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58" spans="18:18" x14ac:dyDescent="0.25">
      <c r="R58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59" spans="18:18" x14ac:dyDescent="0.25">
      <c r="R5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0" spans="18:18" x14ac:dyDescent="0.25">
      <c r="R60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1" spans="18:18" x14ac:dyDescent="0.25">
      <c r="R61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62" spans="18:18" x14ac:dyDescent="0.25">
      <c r="R62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63" spans="18:18" x14ac:dyDescent="0.25">
      <c r="R63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63"/>
  <sheetViews>
    <sheetView workbookViewId="0"/>
  </sheetViews>
  <sheetFormatPr defaultRowHeight="15" x14ac:dyDescent="0.25"/>
  <cols>
    <col min="1" max="1" width="20" customWidth="1"/>
    <col min="2" max="4" width="50" customWidth="1"/>
    <col min="5" max="5" width="35" customWidth="1"/>
    <col min="6" max="12" width="50" customWidth="1"/>
    <col min="13" max="14" width="35" customWidth="1"/>
    <col min="15" max="16" width="50" customWidth="1"/>
    <col min="17" max="17" width="35" customWidth="1"/>
    <col min="18" max="18" width="50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</row>
    <row r="3" spans="1:17" x14ac:dyDescent="0.25">
      <c r="A3" t="s">
        <v>20</v>
      </c>
    </row>
    <row r="4" spans="1:17" x14ac:dyDescent="0.25">
      <c r="A4" t="s">
        <v>23</v>
      </c>
    </row>
    <row r="5" spans="1:17" x14ac:dyDescent="0.25">
      <c r="A5" t="s">
        <v>25</v>
      </c>
    </row>
    <row r="6" spans="1:17" x14ac:dyDescent="0.25">
      <c r="A6" t="s">
        <v>28</v>
      </c>
    </row>
    <row r="7" spans="1:17" x14ac:dyDescent="0.25">
      <c r="A7" t="s">
        <v>37</v>
      </c>
    </row>
    <row r="8" spans="1:17" x14ac:dyDescent="0.25">
      <c r="A8" t="s">
        <v>42</v>
      </c>
    </row>
    <row r="9" spans="1:17" x14ac:dyDescent="0.25">
      <c r="A9" t="s">
        <v>47</v>
      </c>
    </row>
    <row r="10" spans="1:17" x14ac:dyDescent="0.25">
      <c r="A10" t="s">
        <v>48</v>
      </c>
    </row>
    <row r="11" spans="1:17" x14ac:dyDescent="0.25">
      <c r="A11" t="s">
        <v>52</v>
      </c>
    </row>
    <row r="12" spans="1:17" x14ac:dyDescent="0.25">
      <c r="A12" t="s">
        <v>54</v>
      </c>
    </row>
    <row r="13" spans="1:17" x14ac:dyDescent="0.25">
      <c r="A13" t="s">
        <v>57</v>
      </c>
    </row>
    <row r="14" spans="1:17" x14ac:dyDescent="0.25">
      <c r="A14" t="s">
        <v>61</v>
      </c>
    </row>
    <row r="15" spans="1:17" x14ac:dyDescent="0.25">
      <c r="A15" t="s">
        <v>63</v>
      </c>
    </row>
    <row r="16" spans="1:17" x14ac:dyDescent="0.25">
      <c r="A16" t="s">
        <v>65</v>
      </c>
    </row>
    <row r="17" spans="1:18" x14ac:dyDescent="0.25">
      <c r="A17" t="s">
        <v>68</v>
      </c>
    </row>
    <row r="18" spans="1:18" x14ac:dyDescent="0.25">
      <c r="A18" t="s">
        <v>71</v>
      </c>
    </row>
    <row r="19" spans="1:18" x14ac:dyDescent="0.25">
      <c r="A19" t="s">
        <v>76</v>
      </c>
      <c r="C19" t="s">
        <v>77</v>
      </c>
    </row>
    <row r="20" spans="1:18" x14ac:dyDescent="0.25">
      <c r="A20" t="s">
        <v>80</v>
      </c>
    </row>
    <row r="21" spans="1:18" x14ac:dyDescent="0.25">
      <c r="A21" t="s">
        <v>81</v>
      </c>
    </row>
    <row r="24" spans="1:18" x14ac:dyDescent="0.25">
      <c r="A24" t="s">
        <v>82</v>
      </c>
      <c r="B24">
        <f t="shared" ref="B24:Q24" si="0">ROUND(COUNTIF(B2:B19,"&lt;&gt;")/18,4)</f>
        <v>0</v>
      </c>
      <c r="C24">
        <f t="shared" si="0"/>
        <v>5.5599999999999997E-2</v>
      </c>
      <c r="D24">
        <f t="shared" si="0"/>
        <v>0</v>
      </c>
      <c r="E24">
        <f t="shared" si="0"/>
        <v>0</v>
      </c>
      <c r="F24">
        <f t="shared" si="0"/>
        <v>0</v>
      </c>
      <c r="G24">
        <f t="shared" si="0"/>
        <v>0</v>
      </c>
      <c r="H24">
        <f t="shared" si="0"/>
        <v>0</v>
      </c>
      <c r="I24">
        <f t="shared" si="0"/>
        <v>0</v>
      </c>
      <c r="J24">
        <f t="shared" si="0"/>
        <v>0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0</v>
      </c>
      <c r="Q24">
        <f t="shared" si="0"/>
        <v>0</v>
      </c>
    </row>
    <row r="27" spans="1:18" x14ac:dyDescent="0.25">
      <c r="A27" t="s">
        <v>83</v>
      </c>
      <c r="B27" t="s">
        <v>84</v>
      </c>
      <c r="C27" t="s">
        <v>2</v>
      </c>
      <c r="D27" t="s">
        <v>3</v>
      </c>
      <c r="E27" t="s">
        <v>4</v>
      </c>
      <c r="F27" t="s">
        <v>85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86</v>
      </c>
      <c r="N27" t="s">
        <v>13</v>
      </c>
      <c r="O27" t="s">
        <v>14</v>
      </c>
      <c r="P27" t="s">
        <v>15</v>
      </c>
      <c r="Q27" t="s">
        <v>16</v>
      </c>
      <c r="R27" t="s">
        <v>87</v>
      </c>
    </row>
    <row r="28" spans="1:18" x14ac:dyDescent="0.25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25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25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25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HYPERLINK("https://app.clickup.com/t/869aa0t2j", "[wonga: data warehouse development &amp; migration onto snowflake project] Dim_loan_detail")</f>
        <v>[wonga: data warehouse development &amp; migration onto snowflake project] Dim_loan_detail</v>
      </c>
      <c r="F3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1" t="str">
        <f>HYPERLINK("https://app.clickup.com/t/869at2p0m", "[freshdesk] 1386 ZARONIA add a date UDF field")</f>
        <v>[freshdesk] 1386 ZARONIA add a date UDF field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25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D32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2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2" t="str">
        <f>HYPERLINK("https://app.clickup.com/t/869at2nzn", "[freshdesk] 1397 Error on Mart - URGENT")</f>
        <v>[freshdesk] 1397 Error on Mart - URGENT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25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HYPERLINK("https://app.clickup.com/t/869at2p0m", "[freshdesk] 1386 ZARONIA add a date UDF field")</f>
        <v>[freshdesk] 1386 ZARONIA add a date UDF field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25">
      <c r="B34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4" t="str">
        <f>HYPERLINK("https://app.clickup.com/t/869ahmf7u", "[certification] Salesforce Certified Agentforce Specialist")</f>
        <v>[certification] Salesforce Certified Agentforce Specialist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25">
      <c r="B35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5" t="str">
        <f>HYPERLINK("https://app.clickup.com/t/869ab1fx3", "[certification] AWS Data Engineer - Associate")</f>
        <v>[certification] AWS Data Engineer - Associate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25">
      <c r="B36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6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6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25">
      <c r="B37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7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7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25"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25">
      <c r="J39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25">
      <c r="J40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25">
      <c r="K4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25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25">
      <c r="K43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25">
      <c r="K44" t="str">
        <f>HYPERLINK("https://app.clickup.com/t/869a0c8wn", "[wonga: data warehouse development &amp; migration onto snowflake project] Finance report analysis for source field mappings")</f>
        <v>[wonga: data warehouse development &amp; migration onto snowflake project] Finance report analysis for source field mappings</v>
      </c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25">
      <c r="R45" t="str">
        <f>HYPERLINK("https://app.clickup.com/t/869af7qma", "[certification] SnowPro Core")</f>
        <v>[certification] SnowPro Core</v>
      </c>
    </row>
    <row r="46" spans="2:18" x14ac:dyDescent="0.25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25">
      <c r="R47" t="str">
        <f>HYPERLINK("https://app.clickup.com/t/869ab9g7u", "[certification] AWS Data Engineer - Associate")</f>
        <v>[certification] AWS Data Engineer - Associate</v>
      </c>
    </row>
    <row r="48" spans="2:18" x14ac:dyDescent="0.25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25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25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25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25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25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25">
      <c r="R54" t="str">
        <f>HYPERLINK("https://app.clickup.com/t/8695vxhyy", "[old mutual] token expired error")</f>
        <v>[old mutual] token expired error</v>
      </c>
    </row>
    <row r="55" spans="18:18" x14ac:dyDescent="0.25">
      <c r="R55" t="str">
        <f>HYPERLINK("https://app.clickup.com/t/8695vgpzt", "[old mutual] old mutual conversation")</f>
        <v>[old mutual] old mutual conversation</v>
      </c>
    </row>
    <row r="56" spans="18:18" x14ac:dyDescent="0.25">
      <c r="R56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  <row r="57" spans="18:18" x14ac:dyDescent="0.25">
      <c r="R57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58" spans="18:18" x14ac:dyDescent="0.25">
      <c r="R58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59" spans="18:18" x14ac:dyDescent="0.25">
      <c r="R5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0" spans="18:18" x14ac:dyDescent="0.25">
      <c r="R60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1" spans="18:18" x14ac:dyDescent="0.25">
      <c r="R61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62" spans="18:18" x14ac:dyDescent="0.25">
      <c r="R62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63" spans="18:18" x14ac:dyDescent="0.25">
      <c r="R63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63"/>
  <sheetViews>
    <sheetView workbookViewId="0"/>
  </sheetViews>
  <sheetFormatPr defaultRowHeight="15" x14ac:dyDescent="0.25"/>
  <cols>
    <col min="1" max="1" width="20" customWidth="1"/>
    <col min="2" max="18" width="50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I2" t="s">
        <v>19</v>
      </c>
      <c r="L2" t="s">
        <v>126</v>
      </c>
    </row>
    <row r="3" spans="1:17" x14ac:dyDescent="0.25">
      <c r="A3" t="s">
        <v>20</v>
      </c>
      <c r="B3" t="s">
        <v>127</v>
      </c>
      <c r="C3" t="s">
        <v>21</v>
      </c>
      <c r="D3" t="s">
        <v>21</v>
      </c>
      <c r="E3" t="s">
        <v>127</v>
      </c>
      <c r="F3" t="s">
        <v>21</v>
      </c>
      <c r="G3" t="s">
        <v>127</v>
      </c>
      <c r="H3" t="s">
        <v>21</v>
      </c>
      <c r="I3" t="s">
        <v>127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25">
      <c r="A4" t="s">
        <v>23</v>
      </c>
      <c r="B4" t="s">
        <v>272</v>
      </c>
      <c r="E4" t="s">
        <v>271</v>
      </c>
      <c r="F4" t="s">
        <v>272</v>
      </c>
      <c r="N4" t="s">
        <v>272</v>
      </c>
    </row>
    <row r="5" spans="1:17" x14ac:dyDescent="0.25">
      <c r="A5" t="s">
        <v>25</v>
      </c>
      <c r="B5" t="s">
        <v>272</v>
      </c>
      <c r="E5" t="s">
        <v>271</v>
      </c>
      <c r="F5" t="s">
        <v>272</v>
      </c>
      <c r="G5" t="s">
        <v>203</v>
      </c>
      <c r="N5" t="s">
        <v>272</v>
      </c>
    </row>
    <row r="6" spans="1:17" x14ac:dyDescent="0.25">
      <c r="A6" t="s">
        <v>28</v>
      </c>
      <c r="B6" t="s">
        <v>273</v>
      </c>
      <c r="D6" t="s">
        <v>90</v>
      </c>
      <c r="E6" t="s">
        <v>18</v>
      </c>
      <c r="F6" t="s">
        <v>274</v>
      </c>
      <c r="J6" t="s">
        <v>90</v>
      </c>
      <c r="L6" t="s">
        <v>92</v>
      </c>
      <c r="N6" t="s">
        <v>272</v>
      </c>
    </row>
    <row r="7" spans="1:17" x14ac:dyDescent="0.25">
      <c r="A7" t="s">
        <v>37</v>
      </c>
      <c r="B7" t="s">
        <v>24</v>
      </c>
      <c r="D7" t="s">
        <v>24</v>
      </c>
      <c r="E7" t="s">
        <v>18</v>
      </c>
      <c r="G7" t="s">
        <v>24</v>
      </c>
      <c r="J7" t="s">
        <v>50</v>
      </c>
      <c r="K7" t="s">
        <v>24</v>
      </c>
      <c r="L7" t="s">
        <v>98</v>
      </c>
      <c r="M7" t="s">
        <v>24</v>
      </c>
      <c r="N7" t="s">
        <v>24</v>
      </c>
    </row>
    <row r="8" spans="1:17" x14ac:dyDescent="0.25">
      <c r="A8" t="s">
        <v>42</v>
      </c>
      <c r="B8" t="s">
        <v>275</v>
      </c>
      <c r="C8" t="s">
        <v>134</v>
      </c>
      <c r="D8" t="s">
        <v>134</v>
      </c>
      <c r="I8" t="s">
        <v>134</v>
      </c>
      <c r="J8" t="s">
        <v>50</v>
      </c>
      <c r="L8" t="s">
        <v>98</v>
      </c>
      <c r="N8" t="s">
        <v>134</v>
      </c>
      <c r="Q8" t="s">
        <v>46</v>
      </c>
    </row>
    <row r="9" spans="1:17" x14ac:dyDescent="0.25">
      <c r="A9" t="s">
        <v>47</v>
      </c>
      <c r="J9" t="s">
        <v>50</v>
      </c>
      <c r="L9" t="s">
        <v>98</v>
      </c>
      <c r="N9" t="s">
        <v>103</v>
      </c>
      <c r="Q9" t="s">
        <v>46</v>
      </c>
    </row>
    <row r="10" spans="1:17" x14ac:dyDescent="0.25">
      <c r="A10" t="s">
        <v>48</v>
      </c>
      <c r="G10" t="s">
        <v>143</v>
      </c>
      <c r="H10" t="s">
        <v>49</v>
      </c>
      <c r="J10" t="s">
        <v>50</v>
      </c>
      <c r="Q10" t="s">
        <v>46</v>
      </c>
    </row>
    <row r="11" spans="1:17" x14ac:dyDescent="0.25">
      <c r="A11" t="s">
        <v>52</v>
      </c>
      <c r="B11" t="s">
        <v>276</v>
      </c>
      <c r="G11" t="s">
        <v>145</v>
      </c>
      <c r="H11" t="s">
        <v>49</v>
      </c>
      <c r="L11" t="s">
        <v>55</v>
      </c>
      <c r="N11" t="s">
        <v>276</v>
      </c>
      <c r="Q11" t="s">
        <v>46</v>
      </c>
    </row>
    <row r="12" spans="1:17" x14ac:dyDescent="0.25">
      <c r="A12" t="s">
        <v>54</v>
      </c>
      <c r="H12" t="s">
        <v>49</v>
      </c>
      <c r="L12" t="s">
        <v>55</v>
      </c>
      <c r="N12" t="s">
        <v>56</v>
      </c>
      <c r="Q12" t="s">
        <v>46</v>
      </c>
    </row>
    <row r="13" spans="1:17" x14ac:dyDescent="0.25">
      <c r="A13" t="s">
        <v>57</v>
      </c>
      <c r="H13" t="s">
        <v>49</v>
      </c>
      <c r="L13" t="s">
        <v>58</v>
      </c>
      <c r="N13" t="s">
        <v>59</v>
      </c>
      <c r="Q13" t="s">
        <v>60</v>
      </c>
    </row>
    <row r="14" spans="1:17" x14ac:dyDescent="0.25">
      <c r="A14" t="s">
        <v>61</v>
      </c>
      <c r="L14" t="s">
        <v>58</v>
      </c>
      <c r="N14" t="s">
        <v>101</v>
      </c>
      <c r="Q14" t="s">
        <v>60</v>
      </c>
    </row>
    <row r="15" spans="1:17" x14ac:dyDescent="0.25">
      <c r="A15" t="s">
        <v>63</v>
      </c>
      <c r="I15" t="s">
        <v>277</v>
      </c>
      <c r="L15" t="s">
        <v>58</v>
      </c>
      <c r="N15" t="s">
        <v>101</v>
      </c>
      <c r="Q15" t="s">
        <v>60</v>
      </c>
    </row>
    <row r="16" spans="1:17" x14ac:dyDescent="0.25">
      <c r="A16" t="s">
        <v>65</v>
      </c>
      <c r="B16" t="s">
        <v>278</v>
      </c>
      <c r="E16" t="s">
        <v>279</v>
      </c>
      <c r="F16" t="s">
        <v>279</v>
      </c>
      <c r="H16" t="s">
        <v>279</v>
      </c>
      <c r="I16" t="s">
        <v>277</v>
      </c>
      <c r="L16" t="s">
        <v>279</v>
      </c>
      <c r="M16" t="s">
        <v>279</v>
      </c>
      <c r="N16" t="s">
        <v>66</v>
      </c>
      <c r="O16" t="s">
        <v>279</v>
      </c>
      <c r="P16" t="s">
        <v>279</v>
      </c>
      <c r="Q16" t="s">
        <v>279</v>
      </c>
    </row>
    <row r="17" spans="1:18" x14ac:dyDescent="0.25">
      <c r="A17" t="s">
        <v>68</v>
      </c>
      <c r="B17" t="s">
        <v>278</v>
      </c>
      <c r="E17" t="s">
        <v>279</v>
      </c>
      <c r="F17" t="s">
        <v>279</v>
      </c>
      <c r="H17" t="s">
        <v>279</v>
      </c>
      <c r="I17" t="s">
        <v>280</v>
      </c>
      <c r="L17" t="s">
        <v>281</v>
      </c>
      <c r="M17" t="s">
        <v>279</v>
      </c>
      <c r="N17" t="s">
        <v>66</v>
      </c>
      <c r="O17" t="s">
        <v>279</v>
      </c>
      <c r="P17" t="s">
        <v>279</v>
      </c>
      <c r="Q17" t="s">
        <v>279</v>
      </c>
    </row>
    <row r="18" spans="1:18" x14ac:dyDescent="0.25">
      <c r="A18" t="s">
        <v>71</v>
      </c>
      <c r="B18" t="s">
        <v>24</v>
      </c>
      <c r="D18" t="s">
        <v>24</v>
      </c>
      <c r="E18" t="s">
        <v>282</v>
      </c>
      <c r="G18" t="s">
        <v>73</v>
      </c>
      <c r="K18" t="s">
        <v>24</v>
      </c>
      <c r="L18" t="s">
        <v>70</v>
      </c>
      <c r="M18" t="s">
        <v>24</v>
      </c>
      <c r="N18" t="s">
        <v>24</v>
      </c>
      <c r="Q18" t="s">
        <v>75</v>
      </c>
    </row>
    <row r="19" spans="1:18" x14ac:dyDescent="0.25">
      <c r="A19" t="s">
        <v>76</v>
      </c>
      <c r="C19" t="s">
        <v>77</v>
      </c>
      <c r="E19" t="s">
        <v>283</v>
      </c>
      <c r="L19" t="s">
        <v>70</v>
      </c>
      <c r="N19" t="s">
        <v>79</v>
      </c>
      <c r="Q19" t="s">
        <v>75</v>
      </c>
    </row>
    <row r="20" spans="1:18" x14ac:dyDescent="0.25">
      <c r="A20" t="s">
        <v>80</v>
      </c>
      <c r="E20" t="s">
        <v>78</v>
      </c>
    </row>
    <row r="21" spans="1:18" x14ac:dyDescent="0.25">
      <c r="A21" t="s">
        <v>81</v>
      </c>
      <c r="E21" t="s">
        <v>78</v>
      </c>
    </row>
    <row r="24" spans="1:18" x14ac:dyDescent="0.25">
      <c r="A24" t="s">
        <v>82</v>
      </c>
      <c r="B24">
        <f t="shared" ref="B24:Q24" si="0">ROUND(COUNTIF(B2:B19,"&lt;&gt;")/18,4)</f>
        <v>0.55559999999999998</v>
      </c>
      <c r="C24">
        <f t="shared" si="0"/>
        <v>0.16669999999999999</v>
      </c>
      <c r="D24">
        <f t="shared" si="0"/>
        <v>0.27779999999999999</v>
      </c>
      <c r="E24">
        <f t="shared" si="0"/>
        <v>0.5</v>
      </c>
      <c r="F24">
        <f t="shared" si="0"/>
        <v>0.33329999999999999</v>
      </c>
      <c r="G24">
        <f t="shared" si="0"/>
        <v>0.33329999999999999</v>
      </c>
      <c r="H24">
        <f t="shared" si="0"/>
        <v>0.38890000000000002</v>
      </c>
      <c r="I24">
        <f t="shared" si="0"/>
        <v>0.33329999999999999</v>
      </c>
      <c r="J24">
        <f t="shared" si="0"/>
        <v>0.33329999999999999</v>
      </c>
      <c r="K24">
        <f t="shared" si="0"/>
        <v>0.16669999999999999</v>
      </c>
      <c r="L24">
        <f t="shared" si="0"/>
        <v>0.83330000000000004</v>
      </c>
      <c r="M24">
        <f t="shared" si="0"/>
        <v>0.27779999999999999</v>
      </c>
      <c r="N24">
        <f t="shared" si="0"/>
        <v>0.88890000000000002</v>
      </c>
      <c r="O24">
        <f t="shared" si="0"/>
        <v>0.16669999999999999</v>
      </c>
      <c r="P24">
        <f t="shared" si="0"/>
        <v>0.16669999999999999</v>
      </c>
      <c r="Q24">
        <f t="shared" si="0"/>
        <v>0.72219999999999995</v>
      </c>
    </row>
    <row r="27" spans="1:18" x14ac:dyDescent="0.25">
      <c r="A27" t="s">
        <v>83</v>
      </c>
      <c r="B27" t="s">
        <v>84</v>
      </c>
      <c r="C27" t="s">
        <v>2</v>
      </c>
      <c r="D27" t="s">
        <v>3</v>
      </c>
      <c r="E27" t="s">
        <v>4</v>
      </c>
      <c r="F27" t="s">
        <v>85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86</v>
      </c>
      <c r="N27" t="s">
        <v>13</v>
      </c>
      <c r="O27" t="s">
        <v>14</v>
      </c>
      <c r="P27" t="s">
        <v>15</v>
      </c>
      <c r="Q27" t="s">
        <v>16</v>
      </c>
      <c r="R27" t="s">
        <v>87</v>
      </c>
    </row>
    <row r="28" spans="1:18" x14ac:dyDescent="0.25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25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25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25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HYPERLINK("https://app.clickup.com/t/869aa0t2j", "[wonga: data warehouse development &amp; migration onto snowflake project] Dim_loan_detail")</f>
        <v>[wonga: data warehouse development &amp; migration onto snowflake project] Dim_loan_detail</v>
      </c>
      <c r="F3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1" t="str">
        <f>HYPERLINK("https://app.clickup.com/t/869at2p0m", "[freshdesk] 1386 ZARONIA add a date UDF field")</f>
        <v>[freshdesk] 1386 ZARONIA add a date UDF field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25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D32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2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2" t="str">
        <f>HYPERLINK("https://app.clickup.com/t/869at2nzn", "[freshdesk] 1397 Error on Mart - URGENT")</f>
        <v>[freshdesk] 1397 Error on Mart - URGENT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25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HYPERLINK("https://app.clickup.com/t/869at2p0m", "[freshdesk] 1386 ZARONIA add a date UDF field")</f>
        <v>[freshdesk] 1386 ZARONIA add a date UDF field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25">
      <c r="B34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4" t="str">
        <f>HYPERLINK("https://app.clickup.com/t/869ahmf7u", "[certification] Salesforce Certified Agentforce Specialist")</f>
        <v>[certification] Salesforce Certified Agentforce Specialist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25">
      <c r="B35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5" t="str">
        <f>HYPERLINK("https://app.clickup.com/t/869ab1fx3", "[certification] AWS Data Engineer - Associate")</f>
        <v>[certification] AWS Data Engineer - Associate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25">
      <c r="B36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6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6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25">
      <c r="B37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7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7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25"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25">
      <c r="J39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25">
      <c r="J40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25">
      <c r="K4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25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25">
      <c r="K43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25">
      <c r="K44" t="str">
        <f>HYPERLINK("https://app.clickup.com/t/869a0c8wn", "[wonga: data warehouse development &amp; migration onto snowflake project] Finance report analysis for source field mappings")</f>
        <v>[wonga: data warehouse development &amp; migration onto snowflake project] Finance report analysis for source field mappings</v>
      </c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25">
      <c r="R45" t="str">
        <f>HYPERLINK("https://app.clickup.com/t/869af7qma", "[certification] SnowPro Core")</f>
        <v>[certification] SnowPro Core</v>
      </c>
    </row>
    <row r="46" spans="2:18" x14ac:dyDescent="0.25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25">
      <c r="R47" t="str">
        <f>HYPERLINK("https://app.clickup.com/t/869ab9g7u", "[certification] AWS Data Engineer - Associate")</f>
        <v>[certification] AWS Data Engineer - Associate</v>
      </c>
    </row>
    <row r="48" spans="2:18" x14ac:dyDescent="0.25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25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25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25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25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25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25">
      <c r="R54" t="str">
        <f>HYPERLINK("https://app.clickup.com/t/8695vxhyy", "[old mutual] token expired error")</f>
        <v>[old mutual] token expired error</v>
      </c>
    </row>
    <row r="55" spans="18:18" x14ac:dyDescent="0.25">
      <c r="R55" t="str">
        <f>HYPERLINK("https://app.clickup.com/t/8695vgpzt", "[old mutual] old mutual conversation")</f>
        <v>[old mutual] old mutual conversation</v>
      </c>
    </row>
    <row r="56" spans="18:18" x14ac:dyDescent="0.25">
      <c r="R56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  <row r="57" spans="18:18" x14ac:dyDescent="0.25">
      <c r="R57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58" spans="18:18" x14ac:dyDescent="0.25">
      <c r="R58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59" spans="18:18" x14ac:dyDescent="0.25">
      <c r="R5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0" spans="18:18" x14ac:dyDescent="0.25">
      <c r="R60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1" spans="18:18" x14ac:dyDescent="0.25">
      <c r="R61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62" spans="18:18" x14ac:dyDescent="0.25">
      <c r="R62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63" spans="18:18" x14ac:dyDescent="0.25">
      <c r="R63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63"/>
  <sheetViews>
    <sheetView workbookViewId="0"/>
  </sheetViews>
  <sheetFormatPr defaultRowHeight="15" x14ac:dyDescent="0.25"/>
  <cols>
    <col min="1" max="1" width="20" customWidth="1"/>
    <col min="2" max="18" width="50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E2" t="s">
        <v>18</v>
      </c>
      <c r="I2" t="s">
        <v>19</v>
      </c>
      <c r="L2" t="s">
        <v>126</v>
      </c>
    </row>
    <row r="3" spans="1:17" x14ac:dyDescent="0.25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25">
      <c r="A4" t="s">
        <v>23</v>
      </c>
      <c r="B4" t="s">
        <v>24</v>
      </c>
      <c r="D4" t="s">
        <v>24</v>
      </c>
      <c r="G4" t="s">
        <v>24</v>
      </c>
      <c r="K4" t="s">
        <v>24</v>
      </c>
      <c r="M4" t="s">
        <v>24</v>
      </c>
      <c r="N4" t="s">
        <v>24</v>
      </c>
    </row>
    <row r="5" spans="1:17" x14ac:dyDescent="0.25">
      <c r="A5" t="s">
        <v>25</v>
      </c>
      <c r="B5" t="s">
        <v>27</v>
      </c>
      <c r="C5" t="s">
        <v>27</v>
      </c>
      <c r="D5" t="s">
        <v>27</v>
      </c>
      <c r="E5" t="s">
        <v>27</v>
      </c>
      <c r="F5" t="s">
        <v>27</v>
      </c>
      <c r="G5" t="s">
        <v>203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P5" t="s">
        <v>27</v>
      </c>
      <c r="Q5" t="s">
        <v>27</v>
      </c>
    </row>
    <row r="6" spans="1:17" x14ac:dyDescent="0.25">
      <c r="A6" t="s">
        <v>28</v>
      </c>
      <c r="B6" t="s">
        <v>90</v>
      </c>
      <c r="D6" t="s">
        <v>90</v>
      </c>
      <c r="F6" t="s">
        <v>91</v>
      </c>
      <c r="J6" t="s">
        <v>90</v>
      </c>
      <c r="L6" t="s">
        <v>92</v>
      </c>
    </row>
    <row r="7" spans="1:17" x14ac:dyDescent="0.25">
      <c r="A7" t="s">
        <v>37</v>
      </c>
      <c r="J7" t="s">
        <v>50</v>
      </c>
      <c r="L7" t="s">
        <v>98</v>
      </c>
      <c r="N7" t="s">
        <v>284</v>
      </c>
    </row>
    <row r="8" spans="1:17" x14ac:dyDescent="0.25">
      <c r="A8" t="s">
        <v>42</v>
      </c>
      <c r="J8" t="s">
        <v>50</v>
      </c>
      <c r="L8" t="s">
        <v>98</v>
      </c>
      <c r="Q8" t="s">
        <v>46</v>
      </c>
    </row>
    <row r="9" spans="1:17" x14ac:dyDescent="0.25">
      <c r="A9" t="s">
        <v>47</v>
      </c>
      <c r="I9" t="s">
        <v>285</v>
      </c>
      <c r="J9" t="s">
        <v>50</v>
      </c>
      <c r="L9" t="s">
        <v>98</v>
      </c>
      <c r="N9" t="s">
        <v>103</v>
      </c>
      <c r="Q9" t="s">
        <v>46</v>
      </c>
    </row>
    <row r="10" spans="1:17" x14ac:dyDescent="0.25">
      <c r="A10" t="s">
        <v>48</v>
      </c>
      <c r="B10" t="s">
        <v>178</v>
      </c>
      <c r="C10" t="s">
        <v>178</v>
      </c>
      <c r="D10" t="s">
        <v>178</v>
      </c>
      <c r="E10" t="s">
        <v>286</v>
      </c>
      <c r="F10" t="s">
        <v>178</v>
      </c>
      <c r="H10" t="s">
        <v>49</v>
      </c>
      <c r="I10" t="s">
        <v>287</v>
      </c>
      <c r="J10" t="s">
        <v>50</v>
      </c>
      <c r="N10" t="s">
        <v>178</v>
      </c>
      <c r="Q10" t="s">
        <v>46</v>
      </c>
    </row>
    <row r="11" spans="1:17" x14ac:dyDescent="0.25">
      <c r="A11" t="s">
        <v>52</v>
      </c>
      <c r="H11" t="s">
        <v>49</v>
      </c>
      <c r="L11" t="s">
        <v>55</v>
      </c>
      <c r="Q11" t="s">
        <v>46</v>
      </c>
    </row>
    <row r="12" spans="1:17" x14ac:dyDescent="0.25">
      <c r="A12" t="s">
        <v>54</v>
      </c>
      <c r="E12" t="s">
        <v>288</v>
      </c>
      <c r="H12" t="s">
        <v>49</v>
      </c>
      <c r="L12" t="s">
        <v>55</v>
      </c>
      <c r="N12" t="s">
        <v>56</v>
      </c>
      <c r="O12" t="s">
        <v>288</v>
      </c>
      <c r="Q12" t="s">
        <v>46</v>
      </c>
    </row>
    <row r="13" spans="1:17" x14ac:dyDescent="0.25">
      <c r="A13" t="s">
        <v>57</v>
      </c>
      <c r="B13" t="s">
        <v>289</v>
      </c>
      <c r="E13" t="s">
        <v>288</v>
      </c>
      <c r="H13" t="s">
        <v>49</v>
      </c>
      <c r="L13" t="s">
        <v>58</v>
      </c>
      <c r="N13" t="s">
        <v>59</v>
      </c>
      <c r="O13" t="s">
        <v>288</v>
      </c>
      <c r="Q13" t="s">
        <v>60</v>
      </c>
    </row>
    <row r="14" spans="1:17" x14ac:dyDescent="0.25">
      <c r="A14" t="s">
        <v>61</v>
      </c>
      <c r="B14" t="s">
        <v>289</v>
      </c>
      <c r="L14" t="s">
        <v>58</v>
      </c>
      <c r="N14" t="s">
        <v>101</v>
      </c>
      <c r="Q14" t="s">
        <v>60</v>
      </c>
    </row>
    <row r="15" spans="1:17" x14ac:dyDescent="0.25">
      <c r="A15" t="s">
        <v>63</v>
      </c>
      <c r="B15" t="s">
        <v>289</v>
      </c>
      <c r="L15" t="s">
        <v>58</v>
      </c>
      <c r="N15" t="s">
        <v>101</v>
      </c>
      <c r="Q15" t="s">
        <v>60</v>
      </c>
    </row>
    <row r="16" spans="1:17" x14ac:dyDescent="0.25">
      <c r="A16" t="s">
        <v>65</v>
      </c>
      <c r="N16" t="s">
        <v>66</v>
      </c>
    </row>
    <row r="17" spans="1:18" x14ac:dyDescent="0.25">
      <c r="A17" t="s">
        <v>68</v>
      </c>
      <c r="L17" t="s">
        <v>70</v>
      </c>
      <c r="N17" t="s">
        <v>66</v>
      </c>
    </row>
    <row r="18" spans="1:18" x14ac:dyDescent="0.25">
      <c r="A18" t="s">
        <v>71</v>
      </c>
      <c r="B18" t="s">
        <v>24</v>
      </c>
      <c r="D18" t="s">
        <v>24</v>
      </c>
      <c r="G18" t="s">
        <v>73</v>
      </c>
      <c r="K18" t="s">
        <v>24</v>
      </c>
      <c r="L18" t="s">
        <v>70</v>
      </c>
      <c r="M18" t="s">
        <v>24</v>
      </c>
      <c r="N18" t="s">
        <v>24</v>
      </c>
      <c r="Q18" t="s">
        <v>75</v>
      </c>
    </row>
    <row r="19" spans="1:18" x14ac:dyDescent="0.25">
      <c r="A19" t="s">
        <v>76</v>
      </c>
      <c r="C19" t="s">
        <v>77</v>
      </c>
      <c r="E19" t="s">
        <v>78</v>
      </c>
      <c r="L19" t="s">
        <v>70</v>
      </c>
      <c r="N19" t="s">
        <v>79</v>
      </c>
      <c r="Q19" t="s">
        <v>75</v>
      </c>
    </row>
    <row r="20" spans="1:18" x14ac:dyDescent="0.25">
      <c r="A20" t="s">
        <v>80</v>
      </c>
      <c r="E20" t="s">
        <v>78</v>
      </c>
    </row>
    <row r="21" spans="1:18" x14ac:dyDescent="0.25">
      <c r="A21" t="s">
        <v>81</v>
      </c>
      <c r="E21" t="s">
        <v>78</v>
      </c>
    </row>
    <row r="24" spans="1:18" x14ac:dyDescent="0.25">
      <c r="A24" t="s">
        <v>82</v>
      </c>
      <c r="B24">
        <f t="shared" ref="B24:Q24" si="0">ROUND(COUNTIF(B2:B19,"&lt;&gt;")/18,4)</f>
        <v>0.5</v>
      </c>
      <c r="C24">
        <f t="shared" si="0"/>
        <v>0.22220000000000001</v>
      </c>
      <c r="D24">
        <f t="shared" si="0"/>
        <v>0.33329999999999999</v>
      </c>
      <c r="E24">
        <f t="shared" si="0"/>
        <v>0.38890000000000002</v>
      </c>
      <c r="F24">
        <f t="shared" si="0"/>
        <v>0.22220000000000001</v>
      </c>
      <c r="G24">
        <f t="shared" si="0"/>
        <v>0.22220000000000001</v>
      </c>
      <c r="H24">
        <f t="shared" si="0"/>
        <v>0.27779999999999999</v>
      </c>
      <c r="I24">
        <f t="shared" si="0"/>
        <v>0.22220000000000001</v>
      </c>
      <c r="J24">
        <f t="shared" si="0"/>
        <v>0.38890000000000002</v>
      </c>
      <c r="K24">
        <f t="shared" si="0"/>
        <v>0.22220000000000001</v>
      </c>
      <c r="L24">
        <f t="shared" si="0"/>
        <v>0.83330000000000004</v>
      </c>
      <c r="M24">
        <f t="shared" si="0"/>
        <v>0.22220000000000001</v>
      </c>
      <c r="N24">
        <f t="shared" si="0"/>
        <v>0.77780000000000005</v>
      </c>
      <c r="O24">
        <f t="shared" si="0"/>
        <v>0.16669999999999999</v>
      </c>
      <c r="P24">
        <f t="shared" si="0"/>
        <v>0.1111</v>
      </c>
      <c r="Q24">
        <f t="shared" si="0"/>
        <v>0.66669999999999996</v>
      </c>
    </row>
    <row r="27" spans="1:18" x14ac:dyDescent="0.25">
      <c r="A27" t="s">
        <v>83</v>
      </c>
      <c r="B27" t="s">
        <v>84</v>
      </c>
      <c r="C27" t="s">
        <v>2</v>
      </c>
      <c r="D27" t="s">
        <v>3</v>
      </c>
      <c r="E27" t="s">
        <v>4</v>
      </c>
      <c r="F27" t="s">
        <v>85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86</v>
      </c>
      <c r="N27" t="s">
        <v>13</v>
      </c>
      <c r="O27" t="s">
        <v>14</v>
      </c>
      <c r="P27" t="s">
        <v>15</v>
      </c>
      <c r="Q27" t="s">
        <v>16</v>
      </c>
      <c r="R27" t="s">
        <v>87</v>
      </c>
    </row>
    <row r="28" spans="1:18" x14ac:dyDescent="0.25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25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25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25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HYPERLINK("https://app.clickup.com/t/869aa0t2j", "[wonga: data warehouse development &amp; migration onto snowflake project] Dim_loan_detail")</f>
        <v>[wonga: data warehouse development &amp; migration onto snowflake project] Dim_loan_detail</v>
      </c>
      <c r="F3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1" t="str">
        <f>HYPERLINK("https://app.clickup.com/t/869at2p0m", "[freshdesk] 1386 ZARONIA add a date UDF field")</f>
        <v>[freshdesk] 1386 ZARONIA add a date UDF field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25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D32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2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2" t="str">
        <f>HYPERLINK("https://app.clickup.com/t/869at2nzn", "[freshdesk] 1397 Error on Mart - URGENT")</f>
        <v>[freshdesk] 1397 Error on Mart - URGENT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25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HYPERLINK("https://app.clickup.com/t/869at2p0m", "[freshdesk] 1386 ZARONIA add a date UDF field")</f>
        <v>[freshdesk] 1386 ZARONIA add a date UDF field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25">
      <c r="B34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4" t="str">
        <f>HYPERLINK("https://app.clickup.com/t/869ahmf7u", "[certification] Salesforce Certified Agentforce Specialist")</f>
        <v>[certification] Salesforce Certified Agentforce Specialist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25">
      <c r="B35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5" t="str">
        <f>HYPERLINK("https://app.clickup.com/t/869ab1fx3", "[certification] AWS Data Engineer - Associate")</f>
        <v>[certification] AWS Data Engineer - Associate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25">
      <c r="B36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6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6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25">
      <c r="B37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7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7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25"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25">
      <c r="J39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25">
      <c r="J40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25">
      <c r="K4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25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25">
      <c r="K43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25">
      <c r="K44" t="str">
        <f>HYPERLINK("https://app.clickup.com/t/869a0c8wn", "[wonga: data warehouse development &amp; migration onto snowflake project] Finance report analysis for source field mappings")</f>
        <v>[wonga: data warehouse development &amp; migration onto snowflake project] Finance report analysis for source field mappings</v>
      </c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25">
      <c r="R45" t="str">
        <f>HYPERLINK("https://app.clickup.com/t/869af7qma", "[certification] SnowPro Core")</f>
        <v>[certification] SnowPro Core</v>
      </c>
    </row>
    <row r="46" spans="2:18" x14ac:dyDescent="0.25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25">
      <c r="R47" t="str">
        <f>HYPERLINK("https://app.clickup.com/t/869ab9g7u", "[certification] AWS Data Engineer - Associate")</f>
        <v>[certification] AWS Data Engineer - Associate</v>
      </c>
    </row>
    <row r="48" spans="2:18" x14ac:dyDescent="0.25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25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25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25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25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25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25">
      <c r="R54" t="str">
        <f>HYPERLINK("https://app.clickup.com/t/8695vxhyy", "[old mutual] token expired error")</f>
        <v>[old mutual] token expired error</v>
      </c>
    </row>
    <row r="55" spans="18:18" x14ac:dyDescent="0.25">
      <c r="R55" t="str">
        <f>HYPERLINK("https://app.clickup.com/t/8695vgpzt", "[old mutual] old mutual conversation")</f>
        <v>[old mutual] old mutual conversation</v>
      </c>
    </row>
    <row r="56" spans="18:18" x14ac:dyDescent="0.25">
      <c r="R56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  <row r="57" spans="18:18" x14ac:dyDescent="0.25">
      <c r="R57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58" spans="18:18" x14ac:dyDescent="0.25">
      <c r="R58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59" spans="18:18" x14ac:dyDescent="0.25">
      <c r="R5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0" spans="18:18" x14ac:dyDescent="0.25">
      <c r="R60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1" spans="18:18" x14ac:dyDescent="0.25">
      <c r="R61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62" spans="18:18" x14ac:dyDescent="0.25">
      <c r="R62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63" spans="18:18" x14ac:dyDescent="0.25">
      <c r="R63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63"/>
  <sheetViews>
    <sheetView workbookViewId="0"/>
  </sheetViews>
  <sheetFormatPr defaultRowHeight="15" x14ac:dyDescent="0.25"/>
  <cols>
    <col min="1" max="1" width="20" customWidth="1"/>
    <col min="2" max="18" width="50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E2" t="s">
        <v>18</v>
      </c>
      <c r="I2" t="s">
        <v>19</v>
      </c>
      <c r="L2" t="s">
        <v>126</v>
      </c>
    </row>
    <row r="3" spans="1:17" x14ac:dyDescent="0.25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25">
      <c r="A4" t="s">
        <v>23</v>
      </c>
      <c r="B4" t="s">
        <v>24</v>
      </c>
      <c r="D4" t="s">
        <v>24</v>
      </c>
      <c r="G4" t="s">
        <v>24</v>
      </c>
      <c r="K4" t="s">
        <v>24</v>
      </c>
      <c r="M4" t="s">
        <v>24</v>
      </c>
      <c r="N4" t="s">
        <v>24</v>
      </c>
    </row>
    <row r="5" spans="1:17" x14ac:dyDescent="0.25">
      <c r="A5" t="s">
        <v>25</v>
      </c>
      <c r="B5" t="s">
        <v>290</v>
      </c>
      <c r="C5" t="s">
        <v>290</v>
      </c>
      <c r="D5" t="s">
        <v>290</v>
      </c>
      <c r="E5" t="s">
        <v>290</v>
      </c>
      <c r="F5" t="s">
        <v>290</v>
      </c>
      <c r="G5" t="s">
        <v>203</v>
      </c>
      <c r="J5" t="s">
        <v>290</v>
      </c>
      <c r="K5" t="s">
        <v>290</v>
      </c>
      <c r="L5" t="s">
        <v>290</v>
      </c>
      <c r="M5" t="s">
        <v>27</v>
      </c>
      <c r="N5" t="s">
        <v>290</v>
      </c>
      <c r="P5" t="s">
        <v>290</v>
      </c>
      <c r="Q5" t="s">
        <v>27</v>
      </c>
    </row>
    <row r="6" spans="1:17" x14ac:dyDescent="0.25">
      <c r="A6" t="s">
        <v>28</v>
      </c>
      <c r="B6" t="s">
        <v>206</v>
      </c>
      <c r="C6" t="s">
        <v>291</v>
      </c>
      <c r="D6" t="s">
        <v>206</v>
      </c>
      <c r="E6" t="s">
        <v>291</v>
      </c>
      <c r="F6" t="s">
        <v>292</v>
      </c>
      <c r="G6" t="s">
        <v>32</v>
      </c>
      <c r="H6" t="s">
        <v>32</v>
      </c>
      <c r="I6" t="s">
        <v>32</v>
      </c>
      <c r="J6" t="s">
        <v>206</v>
      </c>
      <c r="K6" t="s">
        <v>204</v>
      </c>
      <c r="L6" t="s">
        <v>210</v>
      </c>
      <c r="M6" t="s">
        <v>32</v>
      </c>
      <c r="N6" t="s">
        <v>293</v>
      </c>
      <c r="P6" t="s">
        <v>204</v>
      </c>
      <c r="Q6" t="s">
        <v>32</v>
      </c>
    </row>
    <row r="7" spans="1:17" x14ac:dyDescent="0.25">
      <c r="A7" t="s">
        <v>37</v>
      </c>
      <c r="B7" t="s">
        <v>204</v>
      </c>
      <c r="C7" t="s">
        <v>291</v>
      </c>
      <c r="D7" t="s">
        <v>204</v>
      </c>
      <c r="E7" t="s">
        <v>291</v>
      </c>
      <c r="F7" t="s">
        <v>204</v>
      </c>
      <c r="G7" t="s">
        <v>32</v>
      </c>
      <c r="H7" t="s">
        <v>32</v>
      </c>
      <c r="I7" t="s">
        <v>32</v>
      </c>
      <c r="J7" t="s">
        <v>294</v>
      </c>
      <c r="K7" t="s">
        <v>204</v>
      </c>
      <c r="L7" t="s">
        <v>295</v>
      </c>
      <c r="M7" t="s">
        <v>32</v>
      </c>
      <c r="N7" t="s">
        <v>204</v>
      </c>
      <c r="P7" t="s">
        <v>204</v>
      </c>
      <c r="Q7" t="s">
        <v>32</v>
      </c>
    </row>
    <row r="8" spans="1:17" x14ac:dyDescent="0.25">
      <c r="A8" t="s">
        <v>42</v>
      </c>
      <c r="B8" t="s">
        <v>204</v>
      </c>
      <c r="C8" t="s">
        <v>204</v>
      </c>
      <c r="D8" t="s">
        <v>204</v>
      </c>
      <c r="E8" t="s">
        <v>204</v>
      </c>
      <c r="F8" t="s">
        <v>204</v>
      </c>
      <c r="J8" t="s">
        <v>294</v>
      </c>
      <c r="K8" t="s">
        <v>296</v>
      </c>
      <c r="L8" t="s">
        <v>295</v>
      </c>
      <c r="N8" t="s">
        <v>204</v>
      </c>
      <c r="P8" t="s">
        <v>204</v>
      </c>
      <c r="Q8" t="s">
        <v>46</v>
      </c>
    </row>
    <row r="9" spans="1:17" x14ac:dyDescent="0.25">
      <c r="A9" t="s">
        <v>47</v>
      </c>
      <c r="B9" t="s">
        <v>204</v>
      </c>
      <c r="C9" t="s">
        <v>204</v>
      </c>
      <c r="D9" t="s">
        <v>204</v>
      </c>
      <c r="E9" t="s">
        <v>297</v>
      </c>
      <c r="F9" t="s">
        <v>204</v>
      </c>
      <c r="J9" t="s">
        <v>294</v>
      </c>
      <c r="K9" t="s">
        <v>297</v>
      </c>
      <c r="L9" t="s">
        <v>295</v>
      </c>
      <c r="N9" t="s">
        <v>298</v>
      </c>
      <c r="P9" t="s">
        <v>204</v>
      </c>
      <c r="Q9" t="s">
        <v>46</v>
      </c>
    </row>
    <row r="10" spans="1:17" x14ac:dyDescent="0.25">
      <c r="A10" t="s">
        <v>48</v>
      </c>
      <c r="B10" t="s">
        <v>299</v>
      </c>
      <c r="E10" t="s">
        <v>286</v>
      </c>
      <c r="H10" t="s">
        <v>49</v>
      </c>
      <c r="J10" t="s">
        <v>50</v>
      </c>
      <c r="Q10" t="s">
        <v>46</v>
      </c>
    </row>
    <row r="11" spans="1:17" x14ac:dyDescent="0.25">
      <c r="A11" t="s">
        <v>52</v>
      </c>
      <c r="B11" t="s">
        <v>299</v>
      </c>
      <c r="H11" t="s">
        <v>49</v>
      </c>
      <c r="L11" t="s">
        <v>55</v>
      </c>
      <c r="Q11" t="s">
        <v>46</v>
      </c>
    </row>
    <row r="12" spans="1:17" x14ac:dyDescent="0.25">
      <c r="A12" t="s">
        <v>54</v>
      </c>
      <c r="B12" t="s">
        <v>300</v>
      </c>
      <c r="H12" t="s">
        <v>49</v>
      </c>
      <c r="L12" t="s">
        <v>55</v>
      </c>
      <c r="N12" t="s">
        <v>56</v>
      </c>
      <c r="Q12" t="s">
        <v>46</v>
      </c>
    </row>
    <row r="13" spans="1:17" x14ac:dyDescent="0.25">
      <c r="A13" t="s">
        <v>57</v>
      </c>
      <c r="B13" t="s">
        <v>300</v>
      </c>
      <c r="H13" t="s">
        <v>49</v>
      </c>
      <c r="L13" t="s">
        <v>58</v>
      </c>
      <c r="N13" t="s">
        <v>59</v>
      </c>
      <c r="Q13" t="s">
        <v>60</v>
      </c>
    </row>
    <row r="14" spans="1:17" x14ac:dyDescent="0.25">
      <c r="A14" t="s">
        <v>61</v>
      </c>
      <c r="B14" t="s">
        <v>299</v>
      </c>
      <c r="L14" t="s">
        <v>58</v>
      </c>
      <c r="N14" t="s">
        <v>101</v>
      </c>
      <c r="Q14" t="s">
        <v>60</v>
      </c>
    </row>
    <row r="15" spans="1:17" x14ac:dyDescent="0.25">
      <c r="A15" t="s">
        <v>63</v>
      </c>
      <c r="B15" t="s">
        <v>299</v>
      </c>
      <c r="L15" t="s">
        <v>58</v>
      </c>
      <c r="N15" t="s">
        <v>101</v>
      </c>
      <c r="Q15" t="s">
        <v>60</v>
      </c>
    </row>
    <row r="16" spans="1:17" x14ac:dyDescent="0.25">
      <c r="A16" t="s">
        <v>65</v>
      </c>
      <c r="B16" t="s">
        <v>299</v>
      </c>
      <c r="N16" t="s">
        <v>66</v>
      </c>
    </row>
    <row r="17" spans="1:18" x14ac:dyDescent="0.25">
      <c r="A17" t="s">
        <v>68</v>
      </c>
      <c r="B17" t="s">
        <v>299</v>
      </c>
      <c r="L17" t="s">
        <v>70</v>
      </c>
      <c r="N17" t="s">
        <v>66</v>
      </c>
    </row>
    <row r="18" spans="1:18" x14ac:dyDescent="0.25">
      <c r="A18" t="s">
        <v>71</v>
      </c>
      <c r="B18" t="s">
        <v>72</v>
      </c>
      <c r="D18" t="s">
        <v>24</v>
      </c>
      <c r="G18" t="s">
        <v>73</v>
      </c>
      <c r="K18" t="s">
        <v>24</v>
      </c>
      <c r="L18" t="s">
        <v>70</v>
      </c>
      <c r="M18" t="s">
        <v>24</v>
      </c>
      <c r="N18" t="s">
        <v>24</v>
      </c>
      <c r="O18" t="s">
        <v>74</v>
      </c>
      <c r="Q18" t="s">
        <v>75</v>
      </c>
    </row>
    <row r="19" spans="1:18" x14ac:dyDescent="0.25">
      <c r="A19" t="s">
        <v>76</v>
      </c>
      <c r="B19" t="s">
        <v>74</v>
      </c>
      <c r="C19" t="s">
        <v>77</v>
      </c>
      <c r="E19" t="s">
        <v>78</v>
      </c>
      <c r="L19" t="s">
        <v>70</v>
      </c>
      <c r="N19" t="s">
        <v>79</v>
      </c>
      <c r="O19" t="s">
        <v>74</v>
      </c>
      <c r="Q19" t="s">
        <v>75</v>
      </c>
    </row>
    <row r="20" spans="1:18" x14ac:dyDescent="0.25">
      <c r="A20" t="s">
        <v>80</v>
      </c>
      <c r="E20" t="s">
        <v>78</v>
      </c>
    </row>
    <row r="21" spans="1:18" x14ac:dyDescent="0.25">
      <c r="A21" t="s">
        <v>81</v>
      </c>
      <c r="E21" t="s">
        <v>78</v>
      </c>
    </row>
    <row r="24" spans="1:18" x14ac:dyDescent="0.25">
      <c r="A24" t="s">
        <v>82</v>
      </c>
      <c r="B24">
        <f t="shared" ref="B24:Q24" si="0">ROUND(COUNTIF(B2:B19,"&lt;&gt;")/18,4)</f>
        <v>0.94440000000000002</v>
      </c>
      <c r="C24">
        <f t="shared" si="0"/>
        <v>0.38890000000000002</v>
      </c>
      <c r="D24">
        <f t="shared" si="0"/>
        <v>0.44440000000000002</v>
      </c>
      <c r="E24">
        <f t="shared" si="0"/>
        <v>0.5</v>
      </c>
      <c r="F24">
        <f t="shared" si="0"/>
        <v>0.33329999999999999</v>
      </c>
      <c r="G24">
        <f t="shared" si="0"/>
        <v>0.33329999999999999</v>
      </c>
      <c r="H24">
        <f t="shared" si="0"/>
        <v>0.38890000000000002</v>
      </c>
      <c r="I24">
        <f t="shared" si="0"/>
        <v>0.22220000000000001</v>
      </c>
      <c r="J24">
        <f t="shared" si="0"/>
        <v>0.38890000000000002</v>
      </c>
      <c r="K24">
        <f t="shared" si="0"/>
        <v>0.44440000000000002</v>
      </c>
      <c r="L24">
        <f t="shared" si="0"/>
        <v>0.83330000000000004</v>
      </c>
      <c r="M24">
        <f t="shared" si="0"/>
        <v>0.33329999999999999</v>
      </c>
      <c r="N24">
        <f t="shared" si="0"/>
        <v>0.83330000000000004</v>
      </c>
      <c r="O24">
        <f t="shared" si="0"/>
        <v>0.16669999999999999</v>
      </c>
      <c r="P24">
        <f t="shared" si="0"/>
        <v>0.33329999999999999</v>
      </c>
      <c r="Q24">
        <f t="shared" si="0"/>
        <v>0.77780000000000005</v>
      </c>
    </row>
    <row r="27" spans="1:18" x14ac:dyDescent="0.25">
      <c r="A27" t="s">
        <v>83</v>
      </c>
      <c r="B27" t="s">
        <v>84</v>
      </c>
      <c r="C27" t="s">
        <v>2</v>
      </c>
      <c r="D27" t="s">
        <v>3</v>
      </c>
      <c r="E27" t="s">
        <v>4</v>
      </c>
      <c r="F27" t="s">
        <v>85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86</v>
      </c>
      <c r="N27" t="s">
        <v>13</v>
      </c>
      <c r="O27" t="s">
        <v>14</v>
      </c>
      <c r="P27" t="s">
        <v>15</v>
      </c>
      <c r="Q27" t="s">
        <v>16</v>
      </c>
      <c r="R27" t="s">
        <v>87</v>
      </c>
    </row>
    <row r="28" spans="1:18" x14ac:dyDescent="0.25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25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25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25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HYPERLINK("https://app.clickup.com/t/869aa0t2j", "[wonga: data warehouse development &amp; migration onto snowflake project] Dim_loan_detail")</f>
        <v>[wonga: data warehouse development &amp; migration onto snowflake project] Dim_loan_detail</v>
      </c>
      <c r="F3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1" t="str">
        <f>HYPERLINK("https://app.clickup.com/t/869at2p0m", "[freshdesk] 1386 ZARONIA add a date UDF field")</f>
        <v>[freshdesk] 1386 ZARONIA add a date UDF field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25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D32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2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2" t="str">
        <f>HYPERLINK("https://app.clickup.com/t/869at2nzn", "[freshdesk] 1397 Error on Mart - URGENT")</f>
        <v>[freshdesk] 1397 Error on Mart - URGENT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25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HYPERLINK("https://app.clickup.com/t/869at2p0m", "[freshdesk] 1386 ZARONIA add a date UDF field")</f>
        <v>[freshdesk] 1386 ZARONIA add a date UDF field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25">
      <c r="B34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4" t="str">
        <f>HYPERLINK("https://app.clickup.com/t/869ahmf7u", "[certification] Salesforce Certified Agentforce Specialist")</f>
        <v>[certification] Salesforce Certified Agentforce Specialist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25">
      <c r="B35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5" t="str">
        <f>HYPERLINK("https://app.clickup.com/t/869ab1fx3", "[certification] AWS Data Engineer - Associate")</f>
        <v>[certification] AWS Data Engineer - Associate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25">
      <c r="B36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6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6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25">
      <c r="B37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7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7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25"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25">
      <c r="J39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25">
      <c r="J40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25">
      <c r="K4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25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25">
      <c r="K43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25">
      <c r="K44" t="str">
        <f>HYPERLINK("https://app.clickup.com/t/869a0c8wn", "[wonga: data warehouse development &amp; migration onto snowflake project] Finance report analysis for source field mappings")</f>
        <v>[wonga: data warehouse development &amp; migration onto snowflake project] Finance report analysis for source field mappings</v>
      </c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25">
      <c r="R45" t="str">
        <f>HYPERLINK("https://app.clickup.com/t/869af7qma", "[certification] SnowPro Core")</f>
        <v>[certification] SnowPro Core</v>
      </c>
    </row>
    <row r="46" spans="2:18" x14ac:dyDescent="0.25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25">
      <c r="R47" t="str">
        <f>HYPERLINK("https://app.clickup.com/t/869ab9g7u", "[certification] AWS Data Engineer - Associate")</f>
        <v>[certification] AWS Data Engineer - Associate</v>
      </c>
    </row>
    <row r="48" spans="2:18" x14ac:dyDescent="0.25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25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25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25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25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25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25">
      <c r="R54" t="str">
        <f>HYPERLINK("https://app.clickup.com/t/8695vxhyy", "[old mutual] token expired error")</f>
        <v>[old mutual] token expired error</v>
      </c>
    </row>
    <row r="55" spans="18:18" x14ac:dyDescent="0.25">
      <c r="R55" t="str">
        <f>HYPERLINK("https://app.clickup.com/t/8695vgpzt", "[old mutual] old mutual conversation")</f>
        <v>[old mutual] old mutual conversation</v>
      </c>
    </row>
    <row r="56" spans="18:18" x14ac:dyDescent="0.25">
      <c r="R56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  <row r="57" spans="18:18" x14ac:dyDescent="0.25">
      <c r="R57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58" spans="18:18" x14ac:dyDescent="0.25">
      <c r="R58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59" spans="18:18" x14ac:dyDescent="0.25">
      <c r="R5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0" spans="18:18" x14ac:dyDescent="0.25">
      <c r="R60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1" spans="18:18" x14ac:dyDescent="0.25">
      <c r="R61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62" spans="18:18" x14ac:dyDescent="0.25">
      <c r="R62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63" spans="18:18" x14ac:dyDescent="0.25">
      <c r="R63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63"/>
  <sheetViews>
    <sheetView workbookViewId="0"/>
  </sheetViews>
  <sheetFormatPr defaultRowHeight="15" x14ac:dyDescent="0.25"/>
  <cols>
    <col min="1" max="1" width="20" customWidth="1"/>
    <col min="2" max="18" width="50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E2" t="s">
        <v>18</v>
      </c>
      <c r="I2" t="s">
        <v>19</v>
      </c>
      <c r="L2" t="s">
        <v>126</v>
      </c>
    </row>
    <row r="3" spans="1:17" x14ac:dyDescent="0.25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25">
      <c r="A4" t="s">
        <v>23</v>
      </c>
      <c r="B4" t="s">
        <v>229</v>
      </c>
      <c r="D4" t="s">
        <v>24</v>
      </c>
      <c r="G4" t="s">
        <v>24</v>
      </c>
      <c r="K4" t="s">
        <v>24</v>
      </c>
      <c r="M4" t="s">
        <v>24</v>
      </c>
      <c r="N4" t="s">
        <v>24</v>
      </c>
    </row>
    <row r="5" spans="1:17" x14ac:dyDescent="0.25">
      <c r="A5" t="s">
        <v>25</v>
      </c>
      <c r="B5" t="s">
        <v>230</v>
      </c>
      <c r="C5" t="s">
        <v>27</v>
      </c>
      <c r="D5" t="s">
        <v>27</v>
      </c>
      <c r="E5" t="s">
        <v>27</v>
      </c>
      <c r="F5" t="s">
        <v>27</v>
      </c>
      <c r="G5" t="s">
        <v>203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P5" t="s">
        <v>27</v>
      </c>
      <c r="Q5" t="s">
        <v>27</v>
      </c>
    </row>
    <row r="6" spans="1:17" x14ac:dyDescent="0.25">
      <c r="A6" t="s">
        <v>28</v>
      </c>
      <c r="B6" t="s">
        <v>233</v>
      </c>
      <c r="D6" t="s">
        <v>90</v>
      </c>
      <c r="F6" t="s">
        <v>91</v>
      </c>
      <c r="J6" t="s">
        <v>90</v>
      </c>
      <c r="L6" t="s">
        <v>92</v>
      </c>
    </row>
    <row r="7" spans="1:17" x14ac:dyDescent="0.25">
      <c r="A7" t="s">
        <v>37</v>
      </c>
      <c r="B7" t="s">
        <v>301</v>
      </c>
      <c r="C7" t="s">
        <v>302</v>
      </c>
      <c r="D7" t="s">
        <v>302</v>
      </c>
      <c r="E7" t="s">
        <v>302</v>
      </c>
      <c r="F7" t="s">
        <v>302</v>
      </c>
      <c r="J7" t="s">
        <v>303</v>
      </c>
      <c r="K7" t="s">
        <v>302</v>
      </c>
      <c r="L7" t="s">
        <v>304</v>
      </c>
      <c r="M7" t="s">
        <v>302</v>
      </c>
      <c r="N7" t="s">
        <v>302</v>
      </c>
      <c r="P7" t="s">
        <v>302</v>
      </c>
      <c r="Q7" t="s">
        <v>302</v>
      </c>
    </row>
    <row r="8" spans="1:17" x14ac:dyDescent="0.25">
      <c r="A8" t="s">
        <v>42</v>
      </c>
      <c r="B8" t="s">
        <v>301</v>
      </c>
      <c r="C8" t="s">
        <v>302</v>
      </c>
      <c r="D8" t="s">
        <v>302</v>
      </c>
      <c r="E8" t="s">
        <v>302</v>
      </c>
      <c r="F8" t="s">
        <v>302</v>
      </c>
      <c r="J8" t="s">
        <v>303</v>
      </c>
      <c r="K8" t="s">
        <v>302</v>
      </c>
      <c r="L8" t="s">
        <v>304</v>
      </c>
      <c r="M8" t="s">
        <v>302</v>
      </c>
      <c r="N8" t="s">
        <v>302</v>
      </c>
      <c r="P8" t="s">
        <v>302</v>
      </c>
      <c r="Q8" t="s">
        <v>305</v>
      </c>
    </row>
    <row r="9" spans="1:17" x14ac:dyDescent="0.25">
      <c r="A9" t="s">
        <v>47</v>
      </c>
      <c r="B9" t="s">
        <v>239</v>
      </c>
      <c r="J9" t="s">
        <v>50</v>
      </c>
      <c r="L9" t="s">
        <v>98</v>
      </c>
      <c r="N9" t="s">
        <v>103</v>
      </c>
      <c r="Q9" t="s">
        <v>46</v>
      </c>
    </row>
    <row r="10" spans="1:17" x14ac:dyDescent="0.25">
      <c r="A10" t="s">
        <v>48</v>
      </c>
      <c r="B10" t="s">
        <v>239</v>
      </c>
      <c r="E10" t="s">
        <v>286</v>
      </c>
      <c r="H10" t="s">
        <v>49</v>
      </c>
      <c r="J10" t="s">
        <v>50</v>
      </c>
      <c r="Q10" t="s">
        <v>46</v>
      </c>
    </row>
    <row r="11" spans="1:17" x14ac:dyDescent="0.25">
      <c r="A11" t="s">
        <v>52</v>
      </c>
      <c r="B11" t="s">
        <v>239</v>
      </c>
      <c r="H11" t="s">
        <v>49</v>
      </c>
      <c r="L11" t="s">
        <v>55</v>
      </c>
      <c r="Q11" t="s">
        <v>46</v>
      </c>
    </row>
    <row r="12" spans="1:17" x14ac:dyDescent="0.25">
      <c r="A12" t="s">
        <v>54</v>
      </c>
      <c r="B12" t="s">
        <v>239</v>
      </c>
      <c r="H12" t="s">
        <v>49</v>
      </c>
      <c r="L12" t="s">
        <v>55</v>
      </c>
      <c r="N12" t="s">
        <v>56</v>
      </c>
      <c r="Q12" t="s">
        <v>46</v>
      </c>
    </row>
    <row r="13" spans="1:17" x14ac:dyDescent="0.25">
      <c r="A13" t="s">
        <v>57</v>
      </c>
      <c r="B13" t="s">
        <v>239</v>
      </c>
      <c r="H13" t="s">
        <v>49</v>
      </c>
      <c r="L13" t="s">
        <v>58</v>
      </c>
      <c r="N13" t="s">
        <v>59</v>
      </c>
      <c r="Q13" t="s">
        <v>60</v>
      </c>
    </row>
    <row r="14" spans="1:17" x14ac:dyDescent="0.25">
      <c r="A14" t="s">
        <v>61</v>
      </c>
      <c r="B14" t="s">
        <v>239</v>
      </c>
      <c r="J14" t="s">
        <v>306</v>
      </c>
      <c r="L14" t="s">
        <v>253</v>
      </c>
      <c r="N14" t="s">
        <v>307</v>
      </c>
      <c r="Q14" t="s">
        <v>60</v>
      </c>
    </row>
    <row r="15" spans="1:17" x14ac:dyDescent="0.25">
      <c r="A15" t="s">
        <v>63</v>
      </c>
      <c r="B15" t="s">
        <v>239</v>
      </c>
      <c r="J15" t="s">
        <v>306</v>
      </c>
      <c r="L15" t="s">
        <v>58</v>
      </c>
      <c r="N15" t="s">
        <v>101</v>
      </c>
      <c r="Q15" t="s">
        <v>60</v>
      </c>
    </row>
    <row r="16" spans="1:17" x14ac:dyDescent="0.25">
      <c r="A16" t="s">
        <v>65</v>
      </c>
      <c r="B16" t="s">
        <v>239</v>
      </c>
      <c r="J16" t="s">
        <v>306</v>
      </c>
      <c r="N16" t="s">
        <v>66</v>
      </c>
    </row>
    <row r="17" spans="1:18" x14ac:dyDescent="0.25">
      <c r="A17" t="s">
        <v>68</v>
      </c>
      <c r="B17" t="s">
        <v>239</v>
      </c>
      <c r="N17" t="s">
        <v>66</v>
      </c>
    </row>
    <row r="18" spans="1:18" x14ac:dyDescent="0.25">
      <c r="A18" t="s">
        <v>71</v>
      </c>
      <c r="B18" t="s">
        <v>24</v>
      </c>
      <c r="D18" t="s">
        <v>24</v>
      </c>
      <c r="G18" t="s">
        <v>73</v>
      </c>
      <c r="K18" t="s">
        <v>24</v>
      </c>
      <c r="M18" t="s">
        <v>24</v>
      </c>
      <c r="N18" t="s">
        <v>24</v>
      </c>
      <c r="Q18" t="s">
        <v>75</v>
      </c>
    </row>
    <row r="19" spans="1:18" x14ac:dyDescent="0.25">
      <c r="A19" t="s">
        <v>76</v>
      </c>
      <c r="C19" t="s">
        <v>77</v>
      </c>
      <c r="E19" t="s">
        <v>78</v>
      </c>
      <c r="N19" t="s">
        <v>79</v>
      </c>
      <c r="Q19" t="s">
        <v>75</v>
      </c>
    </row>
    <row r="20" spans="1:18" x14ac:dyDescent="0.25">
      <c r="A20" t="s">
        <v>80</v>
      </c>
      <c r="E20" t="s">
        <v>78</v>
      </c>
    </row>
    <row r="21" spans="1:18" x14ac:dyDescent="0.25">
      <c r="A21" t="s">
        <v>81</v>
      </c>
      <c r="E21" t="s">
        <v>78</v>
      </c>
    </row>
    <row r="24" spans="1:18" x14ac:dyDescent="0.25">
      <c r="A24" t="s">
        <v>82</v>
      </c>
      <c r="B24">
        <f t="shared" ref="B24:Q24" si="0">ROUND(COUNTIF(B2:B19,"&lt;&gt;")/18,4)</f>
        <v>0.88890000000000002</v>
      </c>
      <c r="C24">
        <f t="shared" si="0"/>
        <v>0.27779999999999999</v>
      </c>
      <c r="D24">
        <f t="shared" si="0"/>
        <v>0.38890000000000002</v>
      </c>
      <c r="E24">
        <f t="shared" si="0"/>
        <v>0.38890000000000002</v>
      </c>
      <c r="F24">
        <f t="shared" si="0"/>
        <v>0.27779999999999999</v>
      </c>
      <c r="G24">
        <f t="shared" si="0"/>
        <v>0.22220000000000001</v>
      </c>
      <c r="H24">
        <f t="shared" si="0"/>
        <v>0.27779999999999999</v>
      </c>
      <c r="I24">
        <f t="shared" si="0"/>
        <v>0.1111</v>
      </c>
      <c r="J24">
        <f t="shared" si="0"/>
        <v>0.55559999999999998</v>
      </c>
      <c r="K24">
        <f t="shared" si="0"/>
        <v>0.33329999999999999</v>
      </c>
      <c r="L24">
        <f t="shared" si="0"/>
        <v>0.66669999999999996</v>
      </c>
      <c r="M24">
        <f t="shared" si="0"/>
        <v>0.33329999999999999</v>
      </c>
      <c r="N24">
        <f t="shared" si="0"/>
        <v>0.77780000000000005</v>
      </c>
      <c r="O24">
        <f t="shared" si="0"/>
        <v>5.5599999999999997E-2</v>
      </c>
      <c r="P24">
        <f t="shared" si="0"/>
        <v>0.22220000000000001</v>
      </c>
      <c r="Q24">
        <f t="shared" si="0"/>
        <v>0.72219999999999995</v>
      </c>
    </row>
    <row r="27" spans="1:18" x14ac:dyDescent="0.25">
      <c r="A27" t="s">
        <v>83</v>
      </c>
      <c r="B27" t="s">
        <v>84</v>
      </c>
      <c r="C27" t="s">
        <v>2</v>
      </c>
      <c r="D27" t="s">
        <v>3</v>
      </c>
      <c r="E27" t="s">
        <v>4</v>
      </c>
      <c r="F27" t="s">
        <v>85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86</v>
      </c>
      <c r="N27" t="s">
        <v>13</v>
      </c>
      <c r="O27" t="s">
        <v>14</v>
      </c>
      <c r="P27" t="s">
        <v>15</v>
      </c>
      <c r="Q27" t="s">
        <v>16</v>
      </c>
      <c r="R27" t="s">
        <v>87</v>
      </c>
    </row>
    <row r="28" spans="1:18" x14ac:dyDescent="0.25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25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25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25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HYPERLINK("https://app.clickup.com/t/869aa0t2j", "[wonga: data warehouse development &amp; migration onto snowflake project] Dim_loan_detail")</f>
        <v>[wonga: data warehouse development &amp; migration onto snowflake project] Dim_loan_detail</v>
      </c>
      <c r="F3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1" t="str">
        <f>HYPERLINK("https://app.clickup.com/t/869at2p0m", "[freshdesk] 1386 ZARONIA add a date UDF field")</f>
        <v>[freshdesk] 1386 ZARONIA add a date UDF field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25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D32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2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2" t="str">
        <f>HYPERLINK("https://app.clickup.com/t/869at2nzn", "[freshdesk] 1397 Error on Mart - URGENT")</f>
        <v>[freshdesk] 1397 Error on Mart - URGENT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25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HYPERLINK("https://app.clickup.com/t/869at2p0m", "[freshdesk] 1386 ZARONIA add a date UDF field")</f>
        <v>[freshdesk] 1386 ZARONIA add a date UDF field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25">
      <c r="B34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4" t="str">
        <f>HYPERLINK("https://app.clickup.com/t/869ahmf7u", "[certification] Salesforce Certified Agentforce Specialist")</f>
        <v>[certification] Salesforce Certified Agentforce Specialist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25">
      <c r="B35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5" t="str">
        <f>HYPERLINK("https://app.clickup.com/t/869ab1fx3", "[certification] AWS Data Engineer - Associate")</f>
        <v>[certification] AWS Data Engineer - Associate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25">
      <c r="B36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6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6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25">
      <c r="B37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7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7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25"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25">
      <c r="J39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25">
      <c r="J40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25">
      <c r="K4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25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25">
      <c r="K43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25">
      <c r="K44" t="str">
        <f>HYPERLINK("https://app.clickup.com/t/869a0c8wn", "[wonga: data warehouse development &amp; migration onto snowflake project] Finance report analysis for source field mappings")</f>
        <v>[wonga: data warehouse development &amp; migration onto snowflake project] Finance report analysis for source field mappings</v>
      </c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25">
      <c r="R45" t="str">
        <f>HYPERLINK("https://app.clickup.com/t/869af7qma", "[certification] SnowPro Core")</f>
        <v>[certification] SnowPro Core</v>
      </c>
    </row>
    <row r="46" spans="2:18" x14ac:dyDescent="0.25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25">
      <c r="R47" t="str">
        <f>HYPERLINK("https://app.clickup.com/t/869ab9g7u", "[certification] AWS Data Engineer - Associate")</f>
        <v>[certification] AWS Data Engineer - Associate</v>
      </c>
    </row>
    <row r="48" spans="2:18" x14ac:dyDescent="0.25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25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25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25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25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25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25">
      <c r="R54" t="str">
        <f>HYPERLINK("https://app.clickup.com/t/8695vxhyy", "[old mutual] token expired error")</f>
        <v>[old mutual] token expired error</v>
      </c>
    </row>
    <row r="55" spans="18:18" x14ac:dyDescent="0.25">
      <c r="R55" t="str">
        <f>HYPERLINK("https://app.clickup.com/t/8695vgpzt", "[old mutual] old mutual conversation")</f>
        <v>[old mutual] old mutual conversation</v>
      </c>
    </row>
    <row r="56" spans="18:18" x14ac:dyDescent="0.25">
      <c r="R56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  <row r="57" spans="18:18" x14ac:dyDescent="0.25">
      <c r="R57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58" spans="18:18" x14ac:dyDescent="0.25">
      <c r="R58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59" spans="18:18" x14ac:dyDescent="0.25">
      <c r="R5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0" spans="18:18" x14ac:dyDescent="0.25">
      <c r="R60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1" spans="18:18" x14ac:dyDescent="0.25">
      <c r="R61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62" spans="18:18" x14ac:dyDescent="0.25">
      <c r="R62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63" spans="18:18" x14ac:dyDescent="0.25">
      <c r="R63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63"/>
  <sheetViews>
    <sheetView workbookViewId="0"/>
  </sheetViews>
  <sheetFormatPr defaultRowHeight="15" x14ac:dyDescent="0.25"/>
  <cols>
    <col min="1" max="1" width="20" customWidth="1"/>
    <col min="2" max="18" width="50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I2" t="s">
        <v>19</v>
      </c>
      <c r="L2" t="s">
        <v>126</v>
      </c>
    </row>
    <row r="3" spans="1:17" x14ac:dyDescent="0.25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21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25">
      <c r="A4" t="s">
        <v>23</v>
      </c>
      <c r="B4" t="s">
        <v>308</v>
      </c>
      <c r="D4" t="s">
        <v>24</v>
      </c>
      <c r="E4" t="s">
        <v>18</v>
      </c>
      <c r="G4" t="s">
        <v>24</v>
      </c>
      <c r="K4" t="s">
        <v>24</v>
      </c>
      <c r="M4" t="s">
        <v>24</v>
      </c>
      <c r="N4" t="s">
        <v>24</v>
      </c>
    </row>
    <row r="5" spans="1:17" x14ac:dyDescent="0.25">
      <c r="A5" t="s">
        <v>25</v>
      </c>
      <c r="B5" t="s">
        <v>309</v>
      </c>
      <c r="E5" t="s">
        <v>18</v>
      </c>
      <c r="G5" t="s">
        <v>203</v>
      </c>
      <c r="N5" t="s">
        <v>66</v>
      </c>
    </row>
    <row r="6" spans="1:17" x14ac:dyDescent="0.25">
      <c r="A6" t="s">
        <v>28</v>
      </c>
      <c r="B6" t="s">
        <v>310</v>
      </c>
      <c r="D6" t="s">
        <v>90</v>
      </c>
      <c r="F6" t="s">
        <v>91</v>
      </c>
      <c r="J6" t="s">
        <v>90</v>
      </c>
      <c r="L6" t="s">
        <v>92</v>
      </c>
      <c r="N6" t="s">
        <v>66</v>
      </c>
    </row>
    <row r="7" spans="1:17" x14ac:dyDescent="0.25">
      <c r="A7" t="s">
        <v>37</v>
      </c>
      <c r="B7" t="s">
        <v>309</v>
      </c>
      <c r="J7" t="s">
        <v>50</v>
      </c>
      <c r="L7" t="s">
        <v>98</v>
      </c>
    </row>
    <row r="8" spans="1:17" x14ac:dyDescent="0.25">
      <c r="A8" t="s">
        <v>42</v>
      </c>
      <c r="B8" t="s">
        <v>309</v>
      </c>
      <c r="J8" t="s">
        <v>50</v>
      </c>
      <c r="L8" t="s">
        <v>98</v>
      </c>
      <c r="N8" t="s">
        <v>115</v>
      </c>
      <c r="Q8" t="s">
        <v>46</v>
      </c>
    </row>
    <row r="9" spans="1:17" x14ac:dyDescent="0.25">
      <c r="A9" t="s">
        <v>47</v>
      </c>
      <c r="B9" t="s">
        <v>309</v>
      </c>
      <c r="J9" t="s">
        <v>50</v>
      </c>
      <c r="L9" t="s">
        <v>98</v>
      </c>
      <c r="N9" t="s">
        <v>103</v>
      </c>
      <c r="Q9" t="s">
        <v>46</v>
      </c>
    </row>
    <row r="10" spans="1:17" x14ac:dyDescent="0.25">
      <c r="A10" t="s">
        <v>48</v>
      </c>
      <c r="B10" t="s">
        <v>311</v>
      </c>
      <c r="G10" t="s">
        <v>117</v>
      </c>
      <c r="H10" t="s">
        <v>49</v>
      </c>
      <c r="J10" t="s">
        <v>50</v>
      </c>
      <c r="K10" t="s">
        <v>117</v>
      </c>
      <c r="N10" t="s">
        <v>117</v>
      </c>
      <c r="Q10" t="s">
        <v>46</v>
      </c>
    </row>
    <row r="11" spans="1:17" x14ac:dyDescent="0.25">
      <c r="A11" t="s">
        <v>52</v>
      </c>
      <c r="B11" t="s">
        <v>309</v>
      </c>
      <c r="H11" t="s">
        <v>49</v>
      </c>
      <c r="L11" t="s">
        <v>55</v>
      </c>
      <c r="N11" t="s">
        <v>56</v>
      </c>
      <c r="Q11" t="s">
        <v>46</v>
      </c>
    </row>
    <row r="12" spans="1:17" x14ac:dyDescent="0.25">
      <c r="A12" t="s">
        <v>54</v>
      </c>
      <c r="H12" t="s">
        <v>49</v>
      </c>
      <c r="L12" t="s">
        <v>55</v>
      </c>
      <c r="N12" t="s">
        <v>59</v>
      </c>
      <c r="Q12" t="s">
        <v>46</v>
      </c>
    </row>
    <row r="13" spans="1:17" x14ac:dyDescent="0.25">
      <c r="A13" t="s">
        <v>57</v>
      </c>
      <c r="B13" t="s">
        <v>121</v>
      </c>
      <c r="C13" t="s">
        <v>121</v>
      </c>
      <c r="D13" t="s">
        <v>121</v>
      </c>
      <c r="E13" t="s">
        <v>121</v>
      </c>
      <c r="F13" t="s">
        <v>121</v>
      </c>
      <c r="H13" t="s">
        <v>49</v>
      </c>
      <c r="J13" t="s">
        <v>121</v>
      </c>
      <c r="K13" t="s">
        <v>121</v>
      </c>
      <c r="L13" t="s">
        <v>312</v>
      </c>
      <c r="M13" t="s">
        <v>121</v>
      </c>
      <c r="N13" t="s">
        <v>121</v>
      </c>
      <c r="P13" t="s">
        <v>121</v>
      </c>
      <c r="Q13" t="s">
        <v>123</v>
      </c>
    </row>
    <row r="14" spans="1:17" x14ac:dyDescent="0.25">
      <c r="A14" t="s">
        <v>61</v>
      </c>
      <c r="B14" t="s">
        <v>121</v>
      </c>
      <c r="C14" t="s">
        <v>121</v>
      </c>
      <c r="D14" t="s">
        <v>121</v>
      </c>
      <c r="E14" t="s">
        <v>121</v>
      </c>
      <c r="F14" t="s">
        <v>121</v>
      </c>
      <c r="J14" t="s">
        <v>121</v>
      </c>
      <c r="K14" t="s">
        <v>121</v>
      </c>
      <c r="L14" t="s">
        <v>312</v>
      </c>
      <c r="M14" t="s">
        <v>121</v>
      </c>
      <c r="N14" t="s">
        <v>313</v>
      </c>
      <c r="P14" t="s">
        <v>121</v>
      </c>
      <c r="Q14" t="s">
        <v>123</v>
      </c>
    </row>
    <row r="15" spans="1:17" x14ac:dyDescent="0.25">
      <c r="A15" t="s">
        <v>63</v>
      </c>
      <c r="B15" t="s">
        <v>121</v>
      </c>
      <c r="C15" t="s">
        <v>121</v>
      </c>
      <c r="D15" t="s">
        <v>121</v>
      </c>
      <c r="E15" t="s">
        <v>121</v>
      </c>
      <c r="F15" t="s">
        <v>121</v>
      </c>
      <c r="J15" t="s">
        <v>121</v>
      </c>
      <c r="K15" t="s">
        <v>121</v>
      </c>
      <c r="L15" t="s">
        <v>312</v>
      </c>
      <c r="M15" t="s">
        <v>121</v>
      </c>
      <c r="N15" t="s">
        <v>313</v>
      </c>
      <c r="P15" t="s">
        <v>121</v>
      </c>
      <c r="Q15" t="s">
        <v>123</v>
      </c>
    </row>
    <row r="16" spans="1:17" x14ac:dyDescent="0.25">
      <c r="A16" t="s">
        <v>65</v>
      </c>
      <c r="B16" t="s">
        <v>124</v>
      </c>
      <c r="C16" t="s">
        <v>124</v>
      </c>
      <c r="D16" t="s">
        <v>124</v>
      </c>
      <c r="E16" t="s">
        <v>124</v>
      </c>
      <c r="F16" t="s">
        <v>124</v>
      </c>
      <c r="G16" t="s">
        <v>124</v>
      </c>
      <c r="H16" t="s">
        <v>124</v>
      </c>
      <c r="I16" t="s">
        <v>124</v>
      </c>
      <c r="J16" t="s">
        <v>124</v>
      </c>
      <c r="K16" t="s">
        <v>124</v>
      </c>
      <c r="L16" t="s">
        <v>124</v>
      </c>
      <c r="M16" t="s">
        <v>124</v>
      </c>
      <c r="N16" t="s">
        <v>124</v>
      </c>
      <c r="O16" t="s">
        <v>124</v>
      </c>
      <c r="P16" t="s">
        <v>124</v>
      </c>
      <c r="Q16" t="s">
        <v>124</v>
      </c>
    </row>
    <row r="17" spans="1:18" x14ac:dyDescent="0.25">
      <c r="A17" t="s">
        <v>68</v>
      </c>
      <c r="B17" t="s">
        <v>124</v>
      </c>
      <c r="C17" t="s">
        <v>124</v>
      </c>
      <c r="D17" t="s">
        <v>124</v>
      </c>
      <c r="E17" t="s">
        <v>124</v>
      </c>
      <c r="F17" t="s">
        <v>124</v>
      </c>
      <c r="G17" t="s">
        <v>124</v>
      </c>
      <c r="H17" t="s">
        <v>124</v>
      </c>
      <c r="I17" t="s">
        <v>124</v>
      </c>
      <c r="J17" t="s">
        <v>124</v>
      </c>
      <c r="K17" t="s">
        <v>124</v>
      </c>
      <c r="L17" t="s">
        <v>124</v>
      </c>
      <c r="M17" t="s">
        <v>124</v>
      </c>
      <c r="N17" t="s">
        <v>124</v>
      </c>
      <c r="O17" t="s">
        <v>124</v>
      </c>
      <c r="P17" t="s">
        <v>124</v>
      </c>
      <c r="Q17" t="s">
        <v>124</v>
      </c>
    </row>
    <row r="18" spans="1:18" x14ac:dyDescent="0.25">
      <c r="A18" t="s">
        <v>71</v>
      </c>
      <c r="B18" t="s">
        <v>24</v>
      </c>
      <c r="D18" t="s">
        <v>24</v>
      </c>
      <c r="G18" t="s">
        <v>73</v>
      </c>
      <c r="K18" t="s">
        <v>24</v>
      </c>
      <c r="M18" t="s">
        <v>24</v>
      </c>
      <c r="N18" t="s">
        <v>24</v>
      </c>
      <c r="Q18" t="s">
        <v>75</v>
      </c>
    </row>
    <row r="19" spans="1:18" x14ac:dyDescent="0.25">
      <c r="A19" t="s">
        <v>76</v>
      </c>
      <c r="C19" t="s">
        <v>77</v>
      </c>
      <c r="N19" t="s">
        <v>79</v>
      </c>
      <c r="Q19" t="s">
        <v>75</v>
      </c>
    </row>
    <row r="20" spans="1:18" x14ac:dyDescent="0.25">
      <c r="A20" t="s">
        <v>80</v>
      </c>
    </row>
    <row r="21" spans="1:18" x14ac:dyDescent="0.25">
      <c r="A21" t="s">
        <v>81</v>
      </c>
    </row>
    <row r="24" spans="1:18" x14ac:dyDescent="0.25">
      <c r="A24" t="s">
        <v>82</v>
      </c>
      <c r="B24">
        <f t="shared" ref="B24:Q24" si="0">ROUND(COUNTIF(B2:B19,"&lt;&gt;")/18,4)</f>
        <v>0.83330000000000004</v>
      </c>
      <c r="C24">
        <f t="shared" si="0"/>
        <v>0.38890000000000002</v>
      </c>
      <c r="D24">
        <f t="shared" si="0"/>
        <v>0.5</v>
      </c>
      <c r="E24">
        <f t="shared" si="0"/>
        <v>0.44440000000000002</v>
      </c>
      <c r="F24">
        <f t="shared" si="0"/>
        <v>0.38890000000000002</v>
      </c>
      <c r="G24">
        <f t="shared" si="0"/>
        <v>0.38890000000000002</v>
      </c>
      <c r="H24">
        <f t="shared" si="0"/>
        <v>0.38890000000000002</v>
      </c>
      <c r="I24">
        <f t="shared" si="0"/>
        <v>0.22220000000000001</v>
      </c>
      <c r="J24">
        <f t="shared" si="0"/>
        <v>0.61109999999999998</v>
      </c>
      <c r="K24">
        <f t="shared" si="0"/>
        <v>0.5</v>
      </c>
      <c r="L24">
        <f t="shared" si="0"/>
        <v>0.72219999999999995</v>
      </c>
      <c r="M24">
        <f t="shared" si="0"/>
        <v>0.44440000000000002</v>
      </c>
      <c r="N24">
        <f t="shared" si="0"/>
        <v>0.88890000000000002</v>
      </c>
      <c r="O24">
        <f t="shared" si="0"/>
        <v>0.16669999999999999</v>
      </c>
      <c r="P24">
        <f t="shared" si="0"/>
        <v>0.33329999999999999</v>
      </c>
      <c r="Q24">
        <f t="shared" si="0"/>
        <v>0.72219999999999995</v>
      </c>
    </row>
    <row r="27" spans="1:18" x14ac:dyDescent="0.25">
      <c r="A27" t="s">
        <v>83</v>
      </c>
      <c r="B27" t="s">
        <v>84</v>
      </c>
      <c r="C27" t="s">
        <v>2</v>
      </c>
      <c r="D27" t="s">
        <v>3</v>
      </c>
      <c r="E27" t="s">
        <v>4</v>
      </c>
      <c r="F27" t="s">
        <v>85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86</v>
      </c>
      <c r="N27" t="s">
        <v>13</v>
      </c>
      <c r="O27" t="s">
        <v>14</v>
      </c>
      <c r="P27" t="s">
        <v>15</v>
      </c>
      <c r="Q27" t="s">
        <v>16</v>
      </c>
      <c r="R27" t="s">
        <v>87</v>
      </c>
    </row>
    <row r="28" spans="1:18" x14ac:dyDescent="0.25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25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25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25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HYPERLINK("https://app.clickup.com/t/869aa0t2j", "[wonga: data warehouse development &amp; migration onto snowflake project] Dim_loan_detail")</f>
        <v>[wonga: data warehouse development &amp; migration onto snowflake project] Dim_loan_detail</v>
      </c>
      <c r="F3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1" t="str">
        <f>HYPERLINK("https://app.clickup.com/t/869at2p0m", "[freshdesk] 1386 ZARONIA add a date UDF field")</f>
        <v>[freshdesk] 1386 ZARONIA add a date UDF field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25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D32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2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2" t="str">
        <f>HYPERLINK("https://app.clickup.com/t/869at2nzn", "[freshdesk] 1397 Error on Mart - URGENT")</f>
        <v>[freshdesk] 1397 Error on Mart - URGENT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25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HYPERLINK("https://app.clickup.com/t/869at2p0m", "[freshdesk] 1386 ZARONIA add a date UDF field")</f>
        <v>[freshdesk] 1386 ZARONIA add a date UDF field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25">
      <c r="B34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4" t="str">
        <f>HYPERLINK("https://app.clickup.com/t/869ahmf7u", "[certification] Salesforce Certified Agentforce Specialist")</f>
        <v>[certification] Salesforce Certified Agentforce Specialist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25">
      <c r="B35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5" t="str">
        <f>HYPERLINK("https://app.clickup.com/t/869ab1fx3", "[certification] AWS Data Engineer - Associate")</f>
        <v>[certification] AWS Data Engineer - Associate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25">
      <c r="B36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6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6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25">
      <c r="B37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7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7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25"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25">
      <c r="J39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25">
      <c r="J40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25">
      <c r="K4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25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25">
      <c r="K43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25">
      <c r="K44" t="str">
        <f>HYPERLINK("https://app.clickup.com/t/869a0c8wn", "[wonga: data warehouse development &amp; migration onto snowflake project] Finance report analysis for source field mappings")</f>
        <v>[wonga: data warehouse development &amp; migration onto snowflake project] Finance report analysis for source field mappings</v>
      </c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25">
      <c r="R45" t="str">
        <f>HYPERLINK("https://app.clickup.com/t/869af7qma", "[certification] SnowPro Core")</f>
        <v>[certification] SnowPro Core</v>
      </c>
    </row>
    <row r="46" spans="2:18" x14ac:dyDescent="0.25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25">
      <c r="R47" t="str">
        <f>HYPERLINK("https://app.clickup.com/t/869ab9g7u", "[certification] AWS Data Engineer - Associate")</f>
        <v>[certification] AWS Data Engineer - Associate</v>
      </c>
    </row>
    <row r="48" spans="2:18" x14ac:dyDescent="0.25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25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25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25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25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25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25">
      <c r="R54" t="str">
        <f>HYPERLINK("https://app.clickup.com/t/8695vxhyy", "[old mutual] token expired error")</f>
        <v>[old mutual] token expired error</v>
      </c>
    </row>
    <row r="55" spans="18:18" x14ac:dyDescent="0.25">
      <c r="R55" t="str">
        <f>HYPERLINK("https://app.clickup.com/t/8695vgpzt", "[old mutual] old mutual conversation")</f>
        <v>[old mutual] old mutual conversation</v>
      </c>
    </row>
    <row r="56" spans="18:18" x14ac:dyDescent="0.25">
      <c r="R56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  <row r="57" spans="18:18" x14ac:dyDescent="0.25">
      <c r="R57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58" spans="18:18" x14ac:dyDescent="0.25">
      <c r="R58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59" spans="18:18" x14ac:dyDescent="0.25">
      <c r="R5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0" spans="18:18" x14ac:dyDescent="0.25">
      <c r="R60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1" spans="18:18" x14ac:dyDescent="0.25">
      <c r="R61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62" spans="18:18" x14ac:dyDescent="0.25">
      <c r="R62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63" spans="18:18" x14ac:dyDescent="0.25">
      <c r="R63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63"/>
  <sheetViews>
    <sheetView topLeftCell="A10" workbookViewId="0"/>
  </sheetViews>
  <sheetFormatPr defaultRowHeight="15" x14ac:dyDescent="0.25"/>
  <cols>
    <col min="1" max="1" width="20" customWidth="1"/>
    <col min="2" max="4" width="50" customWidth="1"/>
    <col min="5" max="5" width="35" customWidth="1"/>
    <col min="6" max="12" width="50" customWidth="1"/>
    <col min="13" max="14" width="35" customWidth="1"/>
    <col min="15" max="16" width="50" customWidth="1"/>
    <col min="17" max="17" width="35" customWidth="1"/>
    <col min="18" max="18" width="50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</row>
    <row r="3" spans="1:17" x14ac:dyDescent="0.25">
      <c r="A3" t="s">
        <v>20</v>
      </c>
    </row>
    <row r="4" spans="1:17" x14ac:dyDescent="0.25">
      <c r="A4" t="s">
        <v>23</v>
      </c>
    </row>
    <row r="5" spans="1:17" x14ac:dyDescent="0.25">
      <c r="A5" t="s">
        <v>25</v>
      </c>
    </row>
    <row r="6" spans="1:17" x14ac:dyDescent="0.25">
      <c r="A6" t="s">
        <v>28</v>
      </c>
    </row>
    <row r="7" spans="1:17" x14ac:dyDescent="0.25">
      <c r="A7" t="s">
        <v>37</v>
      </c>
    </row>
    <row r="8" spans="1:17" x14ac:dyDescent="0.25">
      <c r="A8" t="s">
        <v>42</v>
      </c>
    </row>
    <row r="9" spans="1:17" x14ac:dyDescent="0.25">
      <c r="A9" t="s">
        <v>47</v>
      </c>
    </row>
    <row r="10" spans="1:17" x14ac:dyDescent="0.25">
      <c r="A10" t="s">
        <v>48</v>
      </c>
    </row>
    <row r="11" spans="1:17" x14ac:dyDescent="0.25">
      <c r="A11" t="s">
        <v>52</v>
      </c>
    </row>
    <row r="12" spans="1:17" x14ac:dyDescent="0.25">
      <c r="A12" t="s">
        <v>54</v>
      </c>
    </row>
    <row r="13" spans="1:17" x14ac:dyDescent="0.25">
      <c r="A13" t="s">
        <v>57</v>
      </c>
    </row>
    <row r="14" spans="1:17" x14ac:dyDescent="0.25">
      <c r="A14" t="s">
        <v>61</v>
      </c>
    </row>
    <row r="15" spans="1:17" x14ac:dyDescent="0.25">
      <c r="A15" t="s">
        <v>63</v>
      </c>
    </row>
    <row r="16" spans="1:17" x14ac:dyDescent="0.25">
      <c r="A16" t="s">
        <v>65</v>
      </c>
    </row>
    <row r="17" spans="1:18" x14ac:dyDescent="0.25">
      <c r="A17" t="s">
        <v>68</v>
      </c>
    </row>
    <row r="18" spans="1:18" x14ac:dyDescent="0.25">
      <c r="A18" t="s">
        <v>71</v>
      </c>
    </row>
    <row r="19" spans="1:18" x14ac:dyDescent="0.25">
      <c r="A19" t="s">
        <v>76</v>
      </c>
      <c r="C19" t="s">
        <v>77</v>
      </c>
    </row>
    <row r="20" spans="1:18" x14ac:dyDescent="0.25">
      <c r="A20" t="s">
        <v>80</v>
      </c>
    </row>
    <row r="21" spans="1:18" x14ac:dyDescent="0.25">
      <c r="A21" t="s">
        <v>81</v>
      </c>
    </row>
    <row r="24" spans="1:18" x14ac:dyDescent="0.25">
      <c r="A24" t="s">
        <v>82</v>
      </c>
      <c r="B24">
        <f t="shared" ref="B24:Q24" si="0">ROUND(COUNTIF(B2:B19,"&lt;&gt;")/18,4)</f>
        <v>0</v>
      </c>
      <c r="C24">
        <f t="shared" si="0"/>
        <v>5.5599999999999997E-2</v>
      </c>
      <c r="D24">
        <f t="shared" si="0"/>
        <v>0</v>
      </c>
      <c r="E24">
        <f t="shared" si="0"/>
        <v>0</v>
      </c>
      <c r="F24">
        <f t="shared" si="0"/>
        <v>0</v>
      </c>
      <c r="G24">
        <f t="shared" si="0"/>
        <v>0</v>
      </c>
      <c r="H24">
        <f t="shared" si="0"/>
        <v>0</v>
      </c>
      <c r="I24">
        <f t="shared" si="0"/>
        <v>0</v>
      </c>
      <c r="J24">
        <f t="shared" si="0"/>
        <v>0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0</v>
      </c>
      <c r="Q24">
        <f t="shared" si="0"/>
        <v>0</v>
      </c>
    </row>
    <row r="27" spans="1:18" x14ac:dyDescent="0.25">
      <c r="A27" t="s">
        <v>83</v>
      </c>
      <c r="B27" t="s">
        <v>84</v>
      </c>
      <c r="C27" t="s">
        <v>2</v>
      </c>
      <c r="D27" t="s">
        <v>3</v>
      </c>
      <c r="E27" t="s">
        <v>4</v>
      </c>
      <c r="F27" t="s">
        <v>85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86</v>
      </c>
      <c r="N27" t="s">
        <v>13</v>
      </c>
      <c r="O27" t="s">
        <v>14</v>
      </c>
      <c r="P27" t="s">
        <v>15</v>
      </c>
      <c r="Q27" t="s">
        <v>16</v>
      </c>
      <c r="R27" t="s">
        <v>87</v>
      </c>
    </row>
    <row r="28" spans="1:18" x14ac:dyDescent="0.25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25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25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25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HYPERLINK("https://app.clickup.com/t/869aa0t2j", "[wonga: data warehouse development &amp; migration onto snowflake project] Dim_loan_detail")</f>
        <v>[wonga: data warehouse development &amp; migration onto snowflake project] Dim_loan_detail</v>
      </c>
      <c r="F3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1" t="str">
        <f>HYPERLINK("https://app.clickup.com/t/869at2p0m", "[freshdesk] 1386 ZARONIA add a date UDF field")</f>
        <v>[freshdesk] 1386 ZARONIA add a date UDF field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25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D32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2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2" t="str">
        <f>HYPERLINK("https://app.clickup.com/t/869at2nzn", "[freshdesk] 1397 Error on Mart - URGENT")</f>
        <v>[freshdesk] 1397 Error on Mart - URGENT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25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HYPERLINK("https://app.clickup.com/t/869at2p0m", "[freshdesk] 1386 ZARONIA add a date UDF field")</f>
        <v>[freshdesk] 1386 ZARONIA add a date UDF field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25">
      <c r="B34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4" t="str">
        <f>HYPERLINK("https://app.clickup.com/t/869ahmf7u", "[certification] Salesforce Certified Agentforce Specialist")</f>
        <v>[certification] Salesforce Certified Agentforce Specialist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25">
      <c r="B35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5" t="str">
        <f>HYPERLINK("https://app.clickup.com/t/869ab1fx3", "[certification] AWS Data Engineer - Associate")</f>
        <v>[certification] AWS Data Engineer - Associate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25">
      <c r="B36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6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6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25">
      <c r="B37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7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7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25"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25">
      <c r="J39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25">
      <c r="J40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25">
      <c r="K4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25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25">
      <c r="K43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25">
      <c r="K44" t="str">
        <f>HYPERLINK("https://app.clickup.com/t/869a0c8wn", "[wonga: data warehouse development &amp; migration onto snowflake project] Finance report analysis for source field mappings")</f>
        <v>[wonga: data warehouse development &amp; migration onto snowflake project] Finance report analysis for source field mappings</v>
      </c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25">
      <c r="R45" t="str">
        <f>HYPERLINK("https://app.clickup.com/t/869af7qma", "[certification] SnowPro Core")</f>
        <v>[certification] SnowPro Core</v>
      </c>
    </row>
    <row r="46" spans="2:18" x14ac:dyDescent="0.25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25">
      <c r="R47" t="str">
        <f>HYPERLINK("https://app.clickup.com/t/869ab9g7u", "[certification] AWS Data Engineer - Associate")</f>
        <v>[certification] AWS Data Engineer - Associate</v>
      </c>
    </row>
    <row r="48" spans="2:18" x14ac:dyDescent="0.25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25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25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25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25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25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25">
      <c r="R54" t="str">
        <f>HYPERLINK("https://app.clickup.com/t/8695vxhyy", "[old mutual] token expired error")</f>
        <v>[old mutual] token expired error</v>
      </c>
    </row>
    <row r="55" spans="18:18" x14ac:dyDescent="0.25">
      <c r="R55" t="str">
        <f>HYPERLINK("https://app.clickup.com/t/8695vgpzt", "[old mutual] old mutual conversation")</f>
        <v>[old mutual] old mutual conversation</v>
      </c>
    </row>
    <row r="56" spans="18:18" x14ac:dyDescent="0.25">
      <c r="R56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  <row r="57" spans="18:18" x14ac:dyDescent="0.25">
      <c r="R57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58" spans="18:18" x14ac:dyDescent="0.25">
      <c r="R58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59" spans="18:18" x14ac:dyDescent="0.25">
      <c r="R5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0" spans="18:18" x14ac:dyDescent="0.25">
      <c r="R60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1" spans="18:18" x14ac:dyDescent="0.25">
      <c r="R61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62" spans="18:18" x14ac:dyDescent="0.25">
      <c r="R62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63" spans="18:18" x14ac:dyDescent="0.25">
      <c r="R63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63"/>
  <sheetViews>
    <sheetView workbookViewId="0"/>
  </sheetViews>
  <sheetFormatPr defaultRowHeight="15" x14ac:dyDescent="0.25"/>
  <cols>
    <col min="1" max="1" width="20" customWidth="1"/>
    <col min="2" max="4" width="50" customWidth="1"/>
    <col min="5" max="5" width="35" customWidth="1"/>
    <col min="6" max="12" width="50" customWidth="1"/>
    <col min="13" max="14" width="35" customWidth="1"/>
    <col min="15" max="16" width="50" customWidth="1"/>
    <col min="17" max="17" width="35" customWidth="1"/>
    <col min="18" max="18" width="50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</row>
    <row r="3" spans="1:17" x14ac:dyDescent="0.25">
      <c r="A3" t="s">
        <v>20</v>
      </c>
    </row>
    <row r="4" spans="1:17" x14ac:dyDescent="0.25">
      <c r="A4" t="s">
        <v>23</v>
      </c>
    </row>
    <row r="5" spans="1:17" x14ac:dyDescent="0.25">
      <c r="A5" t="s">
        <v>25</v>
      </c>
    </row>
    <row r="6" spans="1:17" x14ac:dyDescent="0.25">
      <c r="A6" t="s">
        <v>28</v>
      </c>
    </row>
    <row r="7" spans="1:17" x14ac:dyDescent="0.25">
      <c r="A7" t="s">
        <v>37</v>
      </c>
    </row>
    <row r="8" spans="1:17" x14ac:dyDescent="0.25">
      <c r="A8" t="s">
        <v>42</v>
      </c>
    </row>
    <row r="9" spans="1:17" x14ac:dyDescent="0.25">
      <c r="A9" t="s">
        <v>47</v>
      </c>
    </row>
    <row r="10" spans="1:17" x14ac:dyDescent="0.25">
      <c r="A10" t="s">
        <v>48</v>
      </c>
    </row>
    <row r="11" spans="1:17" x14ac:dyDescent="0.25">
      <c r="A11" t="s">
        <v>52</v>
      </c>
    </row>
    <row r="12" spans="1:17" x14ac:dyDescent="0.25">
      <c r="A12" t="s">
        <v>54</v>
      </c>
    </row>
    <row r="13" spans="1:17" x14ac:dyDescent="0.25">
      <c r="A13" t="s">
        <v>57</v>
      </c>
    </row>
    <row r="14" spans="1:17" x14ac:dyDescent="0.25">
      <c r="A14" t="s">
        <v>61</v>
      </c>
    </row>
    <row r="15" spans="1:17" x14ac:dyDescent="0.25">
      <c r="A15" t="s">
        <v>63</v>
      </c>
    </row>
    <row r="16" spans="1:17" x14ac:dyDescent="0.25">
      <c r="A16" t="s">
        <v>65</v>
      </c>
    </row>
    <row r="17" spans="1:18" x14ac:dyDescent="0.25">
      <c r="A17" t="s">
        <v>68</v>
      </c>
    </row>
    <row r="18" spans="1:18" x14ac:dyDescent="0.25">
      <c r="A18" t="s">
        <v>71</v>
      </c>
    </row>
    <row r="19" spans="1:18" x14ac:dyDescent="0.25">
      <c r="A19" t="s">
        <v>76</v>
      </c>
      <c r="C19" t="s">
        <v>77</v>
      </c>
    </row>
    <row r="20" spans="1:18" x14ac:dyDescent="0.25">
      <c r="A20" t="s">
        <v>80</v>
      </c>
    </row>
    <row r="21" spans="1:18" x14ac:dyDescent="0.25">
      <c r="A21" t="s">
        <v>81</v>
      </c>
    </row>
    <row r="24" spans="1:18" x14ac:dyDescent="0.25">
      <c r="A24" t="s">
        <v>82</v>
      </c>
      <c r="B24">
        <f t="shared" ref="B24:Q24" si="0">ROUND(COUNTIF(B2:B19,"&lt;&gt;")/18,4)</f>
        <v>0</v>
      </c>
      <c r="C24">
        <f t="shared" si="0"/>
        <v>5.5599999999999997E-2</v>
      </c>
      <c r="D24">
        <f t="shared" si="0"/>
        <v>0</v>
      </c>
      <c r="E24">
        <f t="shared" si="0"/>
        <v>0</v>
      </c>
      <c r="F24">
        <f t="shared" si="0"/>
        <v>0</v>
      </c>
      <c r="G24">
        <f t="shared" si="0"/>
        <v>0</v>
      </c>
      <c r="H24">
        <f t="shared" si="0"/>
        <v>0</v>
      </c>
      <c r="I24">
        <f t="shared" si="0"/>
        <v>0</v>
      </c>
      <c r="J24">
        <f t="shared" si="0"/>
        <v>0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0</v>
      </c>
      <c r="Q24">
        <f t="shared" si="0"/>
        <v>0</v>
      </c>
    </row>
    <row r="27" spans="1:18" x14ac:dyDescent="0.25">
      <c r="A27" t="s">
        <v>83</v>
      </c>
      <c r="B27" t="s">
        <v>84</v>
      </c>
      <c r="C27" t="s">
        <v>2</v>
      </c>
      <c r="D27" t="s">
        <v>3</v>
      </c>
      <c r="E27" t="s">
        <v>4</v>
      </c>
      <c r="F27" t="s">
        <v>85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86</v>
      </c>
      <c r="N27" t="s">
        <v>13</v>
      </c>
      <c r="O27" t="s">
        <v>14</v>
      </c>
      <c r="P27" t="s">
        <v>15</v>
      </c>
      <c r="Q27" t="s">
        <v>16</v>
      </c>
      <c r="R27" t="s">
        <v>87</v>
      </c>
    </row>
    <row r="28" spans="1:18" x14ac:dyDescent="0.25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25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25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25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HYPERLINK("https://app.clickup.com/t/869aa0t2j", "[wonga: data warehouse development &amp; migration onto snowflake project] Dim_loan_detail")</f>
        <v>[wonga: data warehouse development &amp; migration onto snowflake project] Dim_loan_detail</v>
      </c>
      <c r="F3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1" t="str">
        <f>HYPERLINK("https://app.clickup.com/t/869at2p0m", "[freshdesk] 1386 ZARONIA add a date UDF field")</f>
        <v>[freshdesk] 1386 ZARONIA add a date UDF field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25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D32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2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2" t="str">
        <f>HYPERLINK("https://app.clickup.com/t/869at2nzn", "[freshdesk] 1397 Error on Mart - URGENT")</f>
        <v>[freshdesk] 1397 Error on Mart - URGENT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25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HYPERLINK("https://app.clickup.com/t/869at2p0m", "[freshdesk] 1386 ZARONIA add a date UDF field")</f>
        <v>[freshdesk] 1386 ZARONIA add a date UDF field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25">
      <c r="B34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4" t="str">
        <f>HYPERLINK("https://app.clickup.com/t/869ahmf7u", "[certification] Salesforce Certified Agentforce Specialist")</f>
        <v>[certification] Salesforce Certified Agentforce Specialist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25">
      <c r="B35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5" t="str">
        <f>HYPERLINK("https://app.clickup.com/t/869ab1fx3", "[certification] AWS Data Engineer - Associate")</f>
        <v>[certification] AWS Data Engineer - Associate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25">
      <c r="B36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6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6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25">
      <c r="B37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7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7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25"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25">
      <c r="J39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25">
      <c r="J40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25">
      <c r="K4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25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25">
      <c r="K43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25">
      <c r="K44" t="str">
        <f>HYPERLINK("https://app.clickup.com/t/869a0c8wn", "[wonga: data warehouse development &amp; migration onto snowflake project] Finance report analysis for source field mappings")</f>
        <v>[wonga: data warehouse development &amp; migration onto snowflake project] Finance report analysis for source field mappings</v>
      </c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25">
      <c r="R45" t="str">
        <f>HYPERLINK("https://app.clickup.com/t/869af7qma", "[certification] SnowPro Core")</f>
        <v>[certification] SnowPro Core</v>
      </c>
    </row>
    <row r="46" spans="2:18" x14ac:dyDescent="0.25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25">
      <c r="R47" t="str">
        <f>HYPERLINK("https://app.clickup.com/t/869ab9g7u", "[certification] AWS Data Engineer - Associate")</f>
        <v>[certification] AWS Data Engineer - Associate</v>
      </c>
    </row>
    <row r="48" spans="2:18" x14ac:dyDescent="0.25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25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25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25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25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25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25">
      <c r="R54" t="str">
        <f>HYPERLINK("https://app.clickup.com/t/8695vxhyy", "[old mutual] token expired error")</f>
        <v>[old mutual] token expired error</v>
      </c>
    </row>
    <row r="55" spans="18:18" x14ac:dyDescent="0.25">
      <c r="R55" t="str">
        <f>HYPERLINK("https://app.clickup.com/t/8695vgpzt", "[old mutual] old mutual conversation")</f>
        <v>[old mutual] old mutual conversation</v>
      </c>
    </row>
    <row r="56" spans="18:18" x14ac:dyDescent="0.25">
      <c r="R56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  <row r="57" spans="18:18" x14ac:dyDescent="0.25">
      <c r="R57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58" spans="18:18" x14ac:dyDescent="0.25">
      <c r="R58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59" spans="18:18" x14ac:dyDescent="0.25">
      <c r="R5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0" spans="18:18" x14ac:dyDescent="0.25">
      <c r="R60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1" spans="18:18" x14ac:dyDescent="0.25">
      <c r="R61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62" spans="18:18" x14ac:dyDescent="0.25">
      <c r="R62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63" spans="18:18" x14ac:dyDescent="0.25">
      <c r="R63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3"/>
  <sheetViews>
    <sheetView workbookViewId="0"/>
  </sheetViews>
  <sheetFormatPr defaultRowHeight="15" x14ac:dyDescent="0.25"/>
  <cols>
    <col min="1" max="1" width="20" customWidth="1"/>
    <col min="2" max="18" width="50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E2" t="s">
        <v>18</v>
      </c>
      <c r="I2" t="s">
        <v>19</v>
      </c>
    </row>
    <row r="3" spans="1:17" x14ac:dyDescent="0.25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25">
      <c r="A4" t="s">
        <v>23</v>
      </c>
      <c r="B4" t="s">
        <v>24</v>
      </c>
      <c r="D4" t="s">
        <v>24</v>
      </c>
      <c r="E4" t="s">
        <v>88</v>
      </c>
      <c r="G4" t="s">
        <v>24</v>
      </c>
      <c r="K4" t="s">
        <v>24</v>
      </c>
      <c r="M4" t="s">
        <v>24</v>
      </c>
      <c r="N4" t="s">
        <v>24</v>
      </c>
      <c r="O4" t="s">
        <v>88</v>
      </c>
    </row>
    <row r="5" spans="1:17" x14ac:dyDescent="0.25">
      <c r="A5" t="s">
        <v>25</v>
      </c>
      <c r="B5" t="s">
        <v>27</v>
      </c>
      <c r="C5" t="s">
        <v>27</v>
      </c>
      <c r="D5" t="s">
        <v>27</v>
      </c>
      <c r="E5" t="s">
        <v>89</v>
      </c>
      <c r="F5" t="s">
        <v>27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O5" t="s">
        <v>88</v>
      </c>
      <c r="P5" t="s">
        <v>27</v>
      </c>
      <c r="Q5" t="s">
        <v>27</v>
      </c>
    </row>
    <row r="6" spans="1:17" x14ac:dyDescent="0.25">
      <c r="A6" t="s">
        <v>28</v>
      </c>
      <c r="B6" t="s">
        <v>90</v>
      </c>
      <c r="D6" t="s">
        <v>90</v>
      </c>
      <c r="F6" t="s">
        <v>91</v>
      </c>
      <c r="J6" t="s">
        <v>90</v>
      </c>
      <c r="L6" t="s">
        <v>92</v>
      </c>
      <c r="N6" t="s">
        <v>66</v>
      </c>
    </row>
    <row r="7" spans="1:17" x14ac:dyDescent="0.25">
      <c r="A7" t="s">
        <v>37</v>
      </c>
      <c r="B7" t="s">
        <v>93</v>
      </c>
      <c r="C7" t="s">
        <v>93</v>
      </c>
      <c r="D7" t="s">
        <v>93</v>
      </c>
      <c r="E7" t="s">
        <v>93</v>
      </c>
      <c r="J7" t="s">
        <v>94</v>
      </c>
      <c r="L7" t="s">
        <v>95</v>
      </c>
      <c r="M7" t="s">
        <v>93</v>
      </c>
      <c r="N7" t="s">
        <v>96</v>
      </c>
      <c r="P7" t="s">
        <v>93</v>
      </c>
    </row>
    <row r="8" spans="1:17" x14ac:dyDescent="0.25">
      <c r="A8" t="s">
        <v>42</v>
      </c>
      <c r="B8" t="s">
        <v>93</v>
      </c>
      <c r="C8" t="s">
        <v>93</v>
      </c>
      <c r="D8" t="s">
        <v>93</v>
      </c>
      <c r="E8" t="s">
        <v>97</v>
      </c>
      <c r="J8" t="s">
        <v>94</v>
      </c>
      <c r="L8" t="s">
        <v>98</v>
      </c>
      <c r="M8" t="s">
        <v>93</v>
      </c>
      <c r="N8" t="s">
        <v>66</v>
      </c>
      <c r="P8" t="s">
        <v>93</v>
      </c>
      <c r="Q8" t="s">
        <v>46</v>
      </c>
    </row>
    <row r="9" spans="1:17" x14ac:dyDescent="0.25">
      <c r="A9" t="s">
        <v>47</v>
      </c>
      <c r="E9" t="s">
        <v>99</v>
      </c>
      <c r="J9" t="s">
        <v>50</v>
      </c>
      <c r="K9" t="s">
        <v>100</v>
      </c>
      <c r="L9" t="s">
        <v>98</v>
      </c>
      <c r="N9" t="s">
        <v>66</v>
      </c>
      <c r="P9" t="s">
        <v>100</v>
      </c>
      <c r="Q9" t="s">
        <v>46</v>
      </c>
    </row>
    <row r="10" spans="1:17" x14ac:dyDescent="0.25">
      <c r="A10" t="s">
        <v>48</v>
      </c>
      <c r="E10" t="s">
        <v>99</v>
      </c>
      <c r="H10" t="s">
        <v>49</v>
      </c>
      <c r="J10" t="s">
        <v>50</v>
      </c>
      <c r="K10" t="s">
        <v>100</v>
      </c>
      <c r="N10" t="s">
        <v>101</v>
      </c>
      <c r="P10" t="s">
        <v>100</v>
      </c>
      <c r="Q10" t="s">
        <v>46</v>
      </c>
    </row>
    <row r="11" spans="1:17" x14ac:dyDescent="0.25">
      <c r="A11" t="s">
        <v>52</v>
      </c>
      <c r="E11" t="s">
        <v>99</v>
      </c>
      <c r="H11" t="s">
        <v>49</v>
      </c>
      <c r="K11" t="s">
        <v>100</v>
      </c>
      <c r="L11" t="s">
        <v>55</v>
      </c>
      <c r="N11" t="s">
        <v>101</v>
      </c>
      <c r="P11" t="s">
        <v>100</v>
      </c>
      <c r="Q11" t="s">
        <v>46</v>
      </c>
    </row>
    <row r="12" spans="1:17" x14ac:dyDescent="0.25">
      <c r="A12" t="s">
        <v>54</v>
      </c>
      <c r="D12" t="s">
        <v>102</v>
      </c>
      <c r="E12" t="s">
        <v>99</v>
      </c>
      <c r="H12" t="s">
        <v>49</v>
      </c>
      <c r="K12" t="s">
        <v>100</v>
      </c>
      <c r="L12" t="s">
        <v>55</v>
      </c>
      <c r="N12" t="s">
        <v>103</v>
      </c>
      <c r="P12" t="s">
        <v>100</v>
      </c>
      <c r="Q12" t="s">
        <v>46</v>
      </c>
    </row>
    <row r="13" spans="1:17" x14ac:dyDescent="0.25">
      <c r="A13" t="s">
        <v>57</v>
      </c>
      <c r="D13" t="s">
        <v>102</v>
      </c>
      <c r="E13" t="s">
        <v>99</v>
      </c>
      <c r="H13" t="s">
        <v>49</v>
      </c>
      <c r="L13" t="s">
        <v>58</v>
      </c>
      <c r="Q13" t="s">
        <v>60</v>
      </c>
    </row>
    <row r="14" spans="1:17" x14ac:dyDescent="0.25">
      <c r="A14" t="s">
        <v>61</v>
      </c>
      <c r="L14" t="s">
        <v>58</v>
      </c>
      <c r="N14" t="s">
        <v>56</v>
      </c>
      <c r="Q14" t="s">
        <v>60</v>
      </c>
    </row>
    <row r="15" spans="1:17" x14ac:dyDescent="0.25">
      <c r="A15" t="s">
        <v>63</v>
      </c>
      <c r="E15" t="s">
        <v>104</v>
      </c>
      <c r="L15" t="s">
        <v>58</v>
      </c>
      <c r="N15" t="s">
        <v>59</v>
      </c>
      <c r="Q15" t="s">
        <v>60</v>
      </c>
    </row>
    <row r="16" spans="1:17" x14ac:dyDescent="0.25">
      <c r="A16" t="s">
        <v>65</v>
      </c>
      <c r="E16" t="s">
        <v>104</v>
      </c>
      <c r="J16" t="s">
        <v>105</v>
      </c>
      <c r="P16" t="s">
        <v>67</v>
      </c>
    </row>
    <row r="17" spans="1:18" x14ac:dyDescent="0.25">
      <c r="A17" t="s">
        <v>68</v>
      </c>
      <c r="E17" t="s">
        <v>104</v>
      </c>
      <c r="J17" t="s">
        <v>105</v>
      </c>
      <c r="L17" t="s">
        <v>70</v>
      </c>
      <c r="P17" t="s">
        <v>67</v>
      </c>
    </row>
    <row r="18" spans="1:18" x14ac:dyDescent="0.25">
      <c r="A18" t="s">
        <v>71</v>
      </c>
      <c r="B18" t="s">
        <v>106</v>
      </c>
      <c r="C18" t="s">
        <v>107</v>
      </c>
      <c r="D18" t="s">
        <v>106</v>
      </c>
      <c r="E18" t="s">
        <v>104</v>
      </c>
      <c r="F18" t="s">
        <v>107</v>
      </c>
      <c r="G18" t="s">
        <v>73</v>
      </c>
      <c r="J18" t="s">
        <v>107</v>
      </c>
      <c r="K18" t="s">
        <v>24</v>
      </c>
      <c r="L18" t="s">
        <v>108</v>
      </c>
      <c r="M18" t="s">
        <v>24</v>
      </c>
      <c r="N18" t="s">
        <v>24</v>
      </c>
      <c r="P18" t="s">
        <v>67</v>
      </c>
      <c r="Q18" t="s">
        <v>75</v>
      </c>
    </row>
    <row r="19" spans="1:18" x14ac:dyDescent="0.25">
      <c r="A19" t="s">
        <v>76</v>
      </c>
      <c r="C19" t="s">
        <v>77</v>
      </c>
      <c r="E19" t="s">
        <v>109</v>
      </c>
      <c r="L19" t="s">
        <v>70</v>
      </c>
      <c r="N19" t="s">
        <v>79</v>
      </c>
      <c r="P19" t="s">
        <v>67</v>
      </c>
      <c r="Q19" t="s">
        <v>75</v>
      </c>
    </row>
    <row r="20" spans="1:18" x14ac:dyDescent="0.25">
      <c r="A20" t="s">
        <v>80</v>
      </c>
      <c r="E20" t="s">
        <v>109</v>
      </c>
    </row>
    <row r="21" spans="1:18" x14ac:dyDescent="0.25">
      <c r="A21" t="s">
        <v>81</v>
      </c>
      <c r="E21" t="s">
        <v>78</v>
      </c>
    </row>
    <row r="24" spans="1:18" x14ac:dyDescent="0.25">
      <c r="A24" t="s">
        <v>82</v>
      </c>
      <c r="B24">
        <f t="shared" ref="B24:Q24" si="0">ROUND(COUNTIF(B2:B19,"&lt;&gt;")/18,4)</f>
        <v>0.38890000000000002</v>
      </c>
      <c r="C24">
        <f t="shared" si="0"/>
        <v>0.33329999999999999</v>
      </c>
      <c r="D24">
        <f t="shared" si="0"/>
        <v>0.5</v>
      </c>
      <c r="E24">
        <f t="shared" si="0"/>
        <v>0.88890000000000002</v>
      </c>
      <c r="F24">
        <f t="shared" si="0"/>
        <v>0.22220000000000001</v>
      </c>
      <c r="G24">
        <f t="shared" si="0"/>
        <v>0.16669999999999999</v>
      </c>
      <c r="H24">
        <f t="shared" si="0"/>
        <v>0.27779999999999999</v>
      </c>
      <c r="I24">
        <f t="shared" si="0"/>
        <v>0.1111</v>
      </c>
      <c r="J24">
        <f t="shared" si="0"/>
        <v>0.55559999999999998</v>
      </c>
      <c r="K24">
        <f t="shared" si="0"/>
        <v>0.44440000000000002</v>
      </c>
      <c r="L24">
        <f t="shared" si="0"/>
        <v>0.77780000000000005</v>
      </c>
      <c r="M24">
        <f t="shared" si="0"/>
        <v>0.33329999999999999</v>
      </c>
      <c r="N24">
        <f t="shared" si="0"/>
        <v>0.77780000000000005</v>
      </c>
      <c r="O24">
        <f t="shared" si="0"/>
        <v>0.16669999999999999</v>
      </c>
      <c r="P24">
        <f t="shared" si="0"/>
        <v>0.66669999999999996</v>
      </c>
      <c r="Q24">
        <f t="shared" si="0"/>
        <v>0.66669999999999996</v>
      </c>
    </row>
    <row r="27" spans="1:18" x14ac:dyDescent="0.25">
      <c r="A27" t="s">
        <v>83</v>
      </c>
      <c r="B27" t="s">
        <v>84</v>
      </c>
      <c r="C27" t="s">
        <v>2</v>
      </c>
      <c r="D27" t="s">
        <v>3</v>
      </c>
      <c r="E27" t="s">
        <v>4</v>
      </c>
      <c r="F27" t="s">
        <v>85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86</v>
      </c>
      <c r="N27" t="s">
        <v>13</v>
      </c>
      <c r="O27" t="s">
        <v>14</v>
      </c>
      <c r="P27" t="s">
        <v>15</v>
      </c>
      <c r="Q27" t="s">
        <v>16</v>
      </c>
      <c r="R27" t="s">
        <v>87</v>
      </c>
    </row>
    <row r="28" spans="1:18" x14ac:dyDescent="0.25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25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25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25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HYPERLINK("https://app.clickup.com/t/869aa0t2j", "[wonga: data warehouse development &amp; migration onto snowflake project] Dim_loan_detail")</f>
        <v>[wonga: data warehouse development &amp; migration onto snowflake project] Dim_loan_detail</v>
      </c>
      <c r="F3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1" t="str">
        <f>HYPERLINK("https://app.clickup.com/t/869at2p0m", "[freshdesk] 1386 ZARONIA add a date UDF field")</f>
        <v>[freshdesk] 1386 ZARONIA add a date UDF field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25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D32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2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2" t="str">
        <f>HYPERLINK("https://app.clickup.com/t/869at2nzn", "[freshdesk] 1397 Error on Mart - URGENT")</f>
        <v>[freshdesk] 1397 Error on Mart - URGENT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25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HYPERLINK("https://app.clickup.com/t/869at2p0m", "[freshdesk] 1386 ZARONIA add a date UDF field")</f>
        <v>[freshdesk] 1386 ZARONIA add a date UDF field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25">
      <c r="B34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4" t="str">
        <f>HYPERLINK("https://app.clickup.com/t/869ahmf7u", "[certification] Salesforce Certified Agentforce Specialist")</f>
        <v>[certification] Salesforce Certified Agentforce Specialist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25">
      <c r="B35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5" t="str">
        <f>HYPERLINK("https://app.clickup.com/t/869ab1fx3", "[certification] AWS Data Engineer - Associate")</f>
        <v>[certification] AWS Data Engineer - Associate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25">
      <c r="B36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6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6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25">
      <c r="B37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7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7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25"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25">
      <c r="J39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25">
      <c r="J40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25">
      <c r="K4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25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25">
      <c r="K43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25">
      <c r="K44" t="str">
        <f>HYPERLINK("https://app.clickup.com/t/869a0c8wn", "[wonga: data warehouse development &amp; migration onto snowflake project] Finance report analysis for source field mappings")</f>
        <v>[wonga: data warehouse development &amp; migration onto snowflake project] Finance report analysis for source field mappings</v>
      </c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25">
      <c r="R45" t="str">
        <f>HYPERLINK("https://app.clickup.com/t/869af7qma", "[certification] SnowPro Core")</f>
        <v>[certification] SnowPro Core</v>
      </c>
    </row>
    <row r="46" spans="2:18" x14ac:dyDescent="0.25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25">
      <c r="R47" t="str">
        <f>HYPERLINK("https://app.clickup.com/t/869ab9g7u", "[certification] AWS Data Engineer - Associate")</f>
        <v>[certification] AWS Data Engineer - Associate</v>
      </c>
    </row>
    <row r="48" spans="2:18" x14ac:dyDescent="0.25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25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25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25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25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25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25">
      <c r="R54" t="str">
        <f>HYPERLINK("https://app.clickup.com/t/8695vxhyy", "[old mutual] token expired error")</f>
        <v>[old mutual] token expired error</v>
      </c>
    </row>
    <row r="55" spans="18:18" x14ac:dyDescent="0.25">
      <c r="R55" t="str">
        <f>HYPERLINK("https://app.clickup.com/t/8695vgpzt", "[old mutual] old mutual conversation")</f>
        <v>[old mutual] old mutual conversation</v>
      </c>
    </row>
    <row r="56" spans="18:18" x14ac:dyDescent="0.25">
      <c r="R56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  <row r="57" spans="18:18" x14ac:dyDescent="0.25">
      <c r="R57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58" spans="18:18" x14ac:dyDescent="0.25">
      <c r="R58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59" spans="18:18" x14ac:dyDescent="0.25">
      <c r="R5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0" spans="18:18" x14ac:dyDescent="0.25">
      <c r="R60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1" spans="18:18" x14ac:dyDescent="0.25">
      <c r="R61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62" spans="18:18" x14ac:dyDescent="0.25">
      <c r="R62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63" spans="18:18" x14ac:dyDescent="0.25">
      <c r="R63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R63"/>
  <sheetViews>
    <sheetView workbookViewId="0"/>
  </sheetViews>
  <sheetFormatPr defaultRowHeight="15" x14ac:dyDescent="0.25"/>
  <cols>
    <col min="1" max="1" width="20" customWidth="1"/>
    <col min="2" max="16" width="50" customWidth="1"/>
    <col min="17" max="17" width="48" customWidth="1"/>
    <col min="18" max="18" width="50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I2" t="s">
        <v>19</v>
      </c>
      <c r="L2" t="s">
        <v>126</v>
      </c>
    </row>
    <row r="3" spans="1:17" x14ac:dyDescent="0.25">
      <c r="A3" t="s">
        <v>20</v>
      </c>
      <c r="B3" t="s">
        <v>127</v>
      </c>
      <c r="C3" t="s">
        <v>21</v>
      </c>
      <c r="D3" t="s">
        <v>21</v>
      </c>
      <c r="E3" t="s">
        <v>127</v>
      </c>
      <c r="F3" t="s">
        <v>21</v>
      </c>
      <c r="G3" t="s">
        <v>127</v>
      </c>
      <c r="H3" t="s">
        <v>21</v>
      </c>
      <c r="I3" t="s">
        <v>127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25">
      <c r="A4" t="s">
        <v>23</v>
      </c>
      <c r="B4" t="s">
        <v>272</v>
      </c>
      <c r="F4" t="s">
        <v>272</v>
      </c>
      <c r="N4" t="s">
        <v>272</v>
      </c>
    </row>
    <row r="5" spans="1:17" x14ac:dyDescent="0.25">
      <c r="A5" t="s">
        <v>25</v>
      </c>
      <c r="B5" t="s">
        <v>272</v>
      </c>
      <c r="F5" t="s">
        <v>272</v>
      </c>
      <c r="G5" t="s">
        <v>203</v>
      </c>
      <c r="N5" t="s">
        <v>272</v>
      </c>
    </row>
    <row r="6" spans="1:17" x14ac:dyDescent="0.25">
      <c r="A6" t="s">
        <v>28</v>
      </c>
      <c r="B6" t="s">
        <v>273</v>
      </c>
      <c r="D6" t="s">
        <v>90</v>
      </c>
      <c r="F6" t="s">
        <v>274</v>
      </c>
      <c r="J6" t="s">
        <v>90</v>
      </c>
      <c r="L6" t="s">
        <v>92</v>
      </c>
      <c r="N6" t="s">
        <v>272</v>
      </c>
    </row>
    <row r="7" spans="1:17" x14ac:dyDescent="0.25">
      <c r="A7" t="s">
        <v>37</v>
      </c>
      <c r="B7" t="s">
        <v>24</v>
      </c>
      <c r="D7" t="s">
        <v>24</v>
      </c>
      <c r="G7" t="s">
        <v>24</v>
      </c>
      <c r="J7" t="s">
        <v>50</v>
      </c>
      <c r="K7" t="s">
        <v>24</v>
      </c>
      <c r="L7" t="s">
        <v>98</v>
      </c>
      <c r="M7" t="s">
        <v>24</v>
      </c>
      <c r="N7" t="s">
        <v>24</v>
      </c>
    </row>
    <row r="8" spans="1:17" x14ac:dyDescent="0.25">
      <c r="A8" t="s">
        <v>42</v>
      </c>
      <c r="C8" t="s">
        <v>134</v>
      </c>
      <c r="D8" t="s">
        <v>134</v>
      </c>
      <c r="I8" t="s">
        <v>134</v>
      </c>
      <c r="J8" t="s">
        <v>50</v>
      </c>
      <c r="L8" t="s">
        <v>98</v>
      </c>
      <c r="N8" t="s">
        <v>134</v>
      </c>
      <c r="Q8" t="s">
        <v>46</v>
      </c>
    </row>
    <row r="9" spans="1:17" x14ac:dyDescent="0.25">
      <c r="A9" t="s">
        <v>47</v>
      </c>
      <c r="D9" t="s">
        <v>314</v>
      </c>
      <c r="I9" t="s">
        <v>140</v>
      </c>
      <c r="J9" t="s">
        <v>50</v>
      </c>
      <c r="L9" t="s">
        <v>98</v>
      </c>
      <c r="N9" t="s">
        <v>103</v>
      </c>
      <c r="Q9" t="s">
        <v>46</v>
      </c>
    </row>
    <row r="10" spans="1:17" x14ac:dyDescent="0.25">
      <c r="A10" t="s">
        <v>48</v>
      </c>
      <c r="C10" t="s">
        <v>315</v>
      </c>
      <c r="G10" t="s">
        <v>143</v>
      </c>
      <c r="H10" t="s">
        <v>49</v>
      </c>
      <c r="J10" t="s">
        <v>50</v>
      </c>
      <c r="Q10" t="s">
        <v>46</v>
      </c>
    </row>
    <row r="11" spans="1:17" x14ac:dyDescent="0.25">
      <c r="A11" t="s">
        <v>52</v>
      </c>
      <c r="E11" t="s">
        <v>146</v>
      </c>
      <c r="G11" t="s">
        <v>145</v>
      </c>
      <c r="H11" t="s">
        <v>49</v>
      </c>
      <c r="L11" t="s">
        <v>55</v>
      </c>
      <c r="Q11" t="s">
        <v>46</v>
      </c>
    </row>
    <row r="12" spans="1:17" x14ac:dyDescent="0.25">
      <c r="A12" t="s">
        <v>54</v>
      </c>
      <c r="H12" t="s">
        <v>49</v>
      </c>
      <c r="L12" t="s">
        <v>55</v>
      </c>
      <c r="N12" t="s">
        <v>56</v>
      </c>
      <c r="Q12" t="s">
        <v>46</v>
      </c>
    </row>
    <row r="13" spans="1:17" x14ac:dyDescent="0.25">
      <c r="A13" t="s">
        <v>57</v>
      </c>
      <c r="F13" t="s">
        <v>316</v>
      </c>
      <c r="H13" t="s">
        <v>49</v>
      </c>
      <c r="L13" t="s">
        <v>58</v>
      </c>
      <c r="N13" t="s">
        <v>59</v>
      </c>
      <c r="Q13" t="s">
        <v>60</v>
      </c>
    </row>
    <row r="14" spans="1:17" x14ac:dyDescent="0.25">
      <c r="A14" t="s">
        <v>61</v>
      </c>
      <c r="G14" t="s">
        <v>317</v>
      </c>
      <c r="L14" t="s">
        <v>58</v>
      </c>
      <c r="N14" t="s">
        <v>101</v>
      </c>
      <c r="Q14" t="s">
        <v>60</v>
      </c>
    </row>
    <row r="15" spans="1:17" x14ac:dyDescent="0.25">
      <c r="A15" t="s">
        <v>63</v>
      </c>
      <c r="H15" t="s">
        <v>318</v>
      </c>
      <c r="L15" t="s">
        <v>58</v>
      </c>
      <c r="N15" t="s">
        <v>101</v>
      </c>
      <c r="Q15" t="s">
        <v>60</v>
      </c>
    </row>
    <row r="16" spans="1:17" x14ac:dyDescent="0.25">
      <c r="A16" t="s">
        <v>65</v>
      </c>
      <c r="B16" t="s">
        <v>319</v>
      </c>
      <c r="C16" t="s">
        <v>319</v>
      </c>
      <c r="D16" t="s">
        <v>319</v>
      </c>
      <c r="E16" t="s">
        <v>319</v>
      </c>
      <c r="F16" t="s">
        <v>319</v>
      </c>
      <c r="G16" t="s">
        <v>319</v>
      </c>
      <c r="H16" t="s">
        <v>319</v>
      </c>
      <c r="I16" t="s">
        <v>320</v>
      </c>
      <c r="J16" t="s">
        <v>321</v>
      </c>
      <c r="K16" t="s">
        <v>319</v>
      </c>
      <c r="L16" t="s">
        <v>319</v>
      </c>
      <c r="M16" t="s">
        <v>319</v>
      </c>
      <c r="N16" t="s">
        <v>66</v>
      </c>
      <c r="P16" t="s">
        <v>319</v>
      </c>
      <c r="Q16" t="s">
        <v>319</v>
      </c>
    </row>
    <row r="17" spans="1:18" x14ac:dyDescent="0.25">
      <c r="A17" t="s">
        <v>68</v>
      </c>
      <c r="B17" t="s">
        <v>319</v>
      </c>
      <c r="C17" t="s">
        <v>319</v>
      </c>
      <c r="D17" t="s">
        <v>319</v>
      </c>
      <c r="E17" t="s">
        <v>319</v>
      </c>
      <c r="F17" t="s">
        <v>319</v>
      </c>
      <c r="G17" t="s">
        <v>319</v>
      </c>
      <c r="H17" t="s">
        <v>319</v>
      </c>
      <c r="I17" t="s">
        <v>320</v>
      </c>
      <c r="J17" t="s">
        <v>321</v>
      </c>
      <c r="K17" t="s">
        <v>319</v>
      </c>
      <c r="L17" t="s">
        <v>319</v>
      </c>
      <c r="M17" t="s">
        <v>319</v>
      </c>
      <c r="N17" t="s">
        <v>66</v>
      </c>
      <c r="P17" t="s">
        <v>319</v>
      </c>
      <c r="Q17" t="s">
        <v>319</v>
      </c>
    </row>
    <row r="18" spans="1:18" x14ac:dyDescent="0.25">
      <c r="A18" t="s">
        <v>71</v>
      </c>
      <c r="B18" t="s">
        <v>322</v>
      </c>
      <c r="C18" t="s">
        <v>319</v>
      </c>
      <c r="D18" t="s">
        <v>322</v>
      </c>
      <c r="E18" t="s">
        <v>319</v>
      </c>
      <c r="F18" t="s">
        <v>319</v>
      </c>
      <c r="G18" t="s">
        <v>323</v>
      </c>
      <c r="H18" t="s">
        <v>319</v>
      </c>
      <c r="I18" t="s">
        <v>319</v>
      </c>
      <c r="J18" t="s">
        <v>321</v>
      </c>
      <c r="K18" t="s">
        <v>322</v>
      </c>
      <c r="L18" t="s">
        <v>319</v>
      </c>
      <c r="M18" t="s">
        <v>322</v>
      </c>
      <c r="N18" t="s">
        <v>24</v>
      </c>
      <c r="P18" t="s">
        <v>319</v>
      </c>
      <c r="Q18" t="s">
        <v>324</v>
      </c>
    </row>
    <row r="19" spans="1:18" x14ac:dyDescent="0.25">
      <c r="A19" t="s">
        <v>76</v>
      </c>
      <c r="C19" t="s">
        <v>77</v>
      </c>
      <c r="E19" t="s">
        <v>78</v>
      </c>
      <c r="N19" t="s">
        <v>79</v>
      </c>
      <c r="Q19" t="s">
        <v>75</v>
      </c>
    </row>
    <row r="20" spans="1:18" x14ac:dyDescent="0.25">
      <c r="A20" t="s">
        <v>80</v>
      </c>
      <c r="E20" t="s">
        <v>78</v>
      </c>
    </row>
    <row r="21" spans="1:18" x14ac:dyDescent="0.25">
      <c r="A21" t="s">
        <v>81</v>
      </c>
      <c r="E21" t="s">
        <v>78</v>
      </c>
    </row>
    <row r="24" spans="1:18" x14ac:dyDescent="0.25">
      <c r="A24" t="s">
        <v>82</v>
      </c>
      <c r="B24">
        <f t="shared" ref="B24:Q24" si="0">ROUND(COUNTIF(B2:B19,"&lt;&gt;")/18,4)</f>
        <v>0.44440000000000002</v>
      </c>
      <c r="C24">
        <f t="shared" si="0"/>
        <v>0.38890000000000002</v>
      </c>
      <c r="D24">
        <f t="shared" si="0"/>
        <v>0.44440000000000002</v>
      </c>
      <c r="E24">
        <f t="shared" si="0"/>
        <v>0.33329999999999999</v>
      </c>
      <c r="F24">
        <f t="shared" si="0"/>
        <v>0.44440000000000002</v>
      </c>
      <c r="G24">
        <f t="shared" si="0"/>
        <v>0.5</v>
      </c>
      <c r="H24">
        <f t="shared" si="0"/>
        <v>0.5</v>
      </c>
      <c r="I24">
        <f t="shared" si="0"/>
        <v>0.38890000000000002</v>
      </c>
      <c r="J24">
        <f t="shared" si="0"/>
        <v>0.5</v>
      </c>
      <c r="K24">
        <f t="shared" si="0"/>
        <v>0.27779999999999999</v>
      </c>
      <c r="L24">
        <f t="shared" si="0"/>
        <v>0.77780000000000005</v>
      </c>
      <c r="M24">
        <f t="shared" si="0"/>
        <v>0.27779999999999999</v>
      </c>
      <c r="N24">
        <f t="shared" si="0"/>
        <v>0.83330000000000004</v>
      </c>
      <c r="O24">
        <f t="shared" si="0"/>
        <v>5.5599999999999997E-2</v>
      </c>
      <c r="P24">
        <f t="shared" si="0"/>
        <v>0.22220000000000001</v>
      </c>
      <c r="Q24">
        <f t="shared" si="0"/>
        <v>0.72219999999999995</v>
      </c>
    </row>
    <row r="27" spans="1:18" x14ac:dyDescent="0.25">
      <c r="A27" t="s">
        <v>83</v>
      </c>
      <c r="B27" t="s">
        <v>84</v>
      </c>
      <c r="C27" t="s">
        <v>2</v>
      </c>
      <c r="D27" t="s">
        <v>3</v>
      </c>
      <c r="E27" t="s">
        <v>4</v>
      </c>
      <c r="F27" t="s">
        <v>85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86</v>
      </c>
      <c r="N27" t="s">
        <v>13</v>
      </c>
      <c r="O27" t="s">
        <v>14</v>
      </c>
      <c r="P27" t="s">
        <v>15</v>
      </c>
      <c r="Q27" t="s">
        <v>16</v>
      </c>
      <c r="R27" t="s">
        <v>87</v>
      </c>
    </row>
    <row r="28" spans="1:18" x14ac:dyDescent="0.25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25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25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25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HYPERLINK("https://app.clickup.com/t/869aa0t2j", "[wonga: data warehouse development &amp; migration onto snowflake project] Dim_loan_detail")</f>
        <v>[wonga: data warehouse development &amp; migration onto snowflake project] Dim_loan_detail</v>
      </c>
      <c r="F3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1" t="str">
        <f>HYPERLINK("https://app.clickup.com/t/869at2p0m", "[freshdesk] 1386 ZARONIA add a date UDF field")</f>
        <v>[freshdesk] 1386 ZARONIA add a date UDF field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25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D32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2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2" t="str">
        <f>HYPERLINK("https://app.clickup.com/t/869at2nzn", "[freshdesk] 1397 Error on Mart - URGENT")</f>
        <v>[freshdesk] 1397 Error on Mart - URGENT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25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HYPERLINK("https://app.clickup.com/t/869at2p0m", "[freshdesk] 1386 ZARONIA add a date UDF field")</f>
        <v>[freshdesk] 1386 ZARONIA add a date UDF field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25">
      <c r="B34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4" t="str">
        <f>HYPERLINK("https://app.clickup.com/t/869ahmf7u", "[certification] Salesforce Certified Agentforce Specialist")</f>
        <v>[certification] Salesforce Certified Agentforce Specialist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25">
      <c r="B35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5" t="str">
        <f>HYPERLINK("https://app.clickup.com/t/869ab1fx3", "[certification] AWS Data Engineer - Associate")</f>
        <v>[certification] AWS Data Engineer - Associate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25">
      <c r="B36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6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6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25">
      <c r="B37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7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7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25"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25">
      <c r="J39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25">
      <c r="J40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25">
      <c r="K4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25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25">
      <c r="K43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25">
      <c r="K44" t="str">
        <f>HYPERLINK("https://app.clickup.com/t/869a0c8wn", "[wonga: data warehouse development &amp; migration onto snowflake project] Finance report analysis for source field mappings")</f>
        <v>[wonga: data warehouse development &amp; migration onto snowflake project] Finance report analysis for source field mappings</v>
      </c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25">
      <c r="R45" t="str">
        <f>HYPERLINK("https://app.clickup.com/t/869af7qma", "[certification] SnowPro Core")</f>
        <v>[certification] SnowPro Core</v>
      </c>
    </row>
    <row r="46" spans="2:18" x14ac:dyDescent="0.25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25">
      <c r="R47" t="str">
        <f>HYPERLINK("https://app.clickup.com/t/869ab9g7u", "[certification] AWS Data Engineer - Associate")</f>
        <v>[certification] AWS Data Engineer - Associate</v>
      </c>
    </row>
    <row r="48" spans="2:18" x14ac:dyDescent="0.25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25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25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25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25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25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25">
      <c r="R54" t="str">
        <f>HYPERLINK("https://app.clickup.com/t/8695vxhyy", "[old mutual] token expired error")</f>
        <v>[old mutual] token expired error</v>
      </c>
    </row>
    <row r="55" spans="18:18" x14ac:dyDescent="0.25">
      <c r="R55" t="str">
        <f>HYPERLINK("https://app.clickup.com/t/8695vgpzt", "[old mutual] old mutual conversation")</f>
        <v>[old mutual] old mutual conversation</v>
      </c>
    </row>
    <row r="56" spans="18:18" x14ac:dyDescent="0.25">
      <c r="R56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  <row r="57" spans="18:18" x14ac:dyDescent="0.25">
      <c r="R57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58" spans="18:18" x14ac:dyDescent="0.25">
      <c r="R58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59" spans="18:18" x14ac:dyDescent="0.25">
      <c r="R5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0" spans="18:18" x14ac:dyDescent="0.25">
      <c r="R60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1" spans="18:18" x14ac:dyDescent="0.25">
      <c r="R61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62" spans="18:18" x14ac:dyDescent="0.25">
      <c r="R62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63" spans="18:18" x14ac:dyDescent="0.25">
      <c r="R63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R63"/>
  <sheetViews>
    <sheetView workbookViewId="0"/>
  </sheetViews>
  <sheetFormatPr defaultRowHeight="15" x14ac:dyDescent="0.25"/>
  <cols>
    <col min="1" max="1" width="20" customWidth="1"/>
    <col min="2" max="18" width="50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I2" t="s">
        <v>19</v>
      </c>
      <c r="L2" t="s">
        <v>126</v>
      </c>
    </row>
    <row r="3" spans="1:17" x14ac:dyDescent="0.25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25">
      <c r="A4" t="s">
        <v>23</v>
      </c>
      <c r="B4" t="s">
        <v>24</v>
      </c>
      <c r="D4" t="s">
        <v>24</v>
      </c>
      <c r="E4" t="s">
        <v>163</v>
      </c>
      <c r="G4" t="s">
        <v>24</v>
      </c>
      <c r="K4" t="s">
        <v>24</v>
      </c>
      <c r="M4" t="s">
        <v>24</v>
      </c>
      <c r="N4" t="s">
        <v>24</v>
      </c>
      <c r="O4" t="s">
        <v>163</v>
      </c>
    </row>
    <row r="5" spans="1:17" x14ac:dyDescent="0.25">
      <c r="A5" t="s">
        <v>25</v>
      </c>
      <c r="B5" t="s">
        <v>27</v>
      </c>
      <c r="C5" t="s">
        <v>27</v>
      </c>
      <c r="D5" t="s">
        <v>27</v>
      </c>
      <c r="E5" t="s">
        <v>27</v>
      </c>
      <c r="F5" t="s">
        <v>27</v>
      </c>
      <c r="G5" t="s">
        <v>203</v>
      </c>
      <c r="I5" t="s">
        <v>325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P5" t="s">
        <v>27</v>
      </c>
      <c r="Q5" t="s">
        <v>27</v>
      </c>
    </row>
    <row r="6" spans="1:17" x14ac:dyDescent="0.25">
      <c r="A6" t="s">
        <v>28</v>
      </c>
      <c r="B6" t="s">
        <v>90</v>
      </c>
      <c r="D6" t="s">
        <v>90</v>
      </c>
      <c r="F6" t="s">
        <v>91</v>
      </c>
      <c r="J6" t="s">
        <v>90</v>
      </c>
      <c r="L6" t="s">
        <v>92</v>
      </c>
      <c r="Q6" t="s">
        <v>326</v>
      </c>
    </row>
    <row r="7" spans="1:17" x14ac:dyDescent="0.25">
      <c r="A7" t="s">
        <v>37</v>
      </c>
      <c r="B7" t="s">
        <v>167</v>
      </c>
      <c r="E7" t="s">
        <v>174</v>
      </c>
      <c r="J7" t="s">
        <v>50</v>
      </c>
      <c r="L7" t="s">
        <v>98</v>
      </c>
      <c r="N7" t="s">
        <v>284</v>
      </c>
      <c r="O7" t="s">
        <v>167</v>
      </c>
    </row>
    <row r="8" spans="1:17" x14ac:dyDescent="0.25">
      <c r="A8" t="s">
        <v>42</v>
      </c>
      <c r="B8" t="s">
        <v>327</v>
      </c>
      <c r="E8" t="s">
        <v>174</v>
      </c>
      <c r="G8" t="s">
        <v>328</v>
      </c>
      <c r="J8" t="s">
        <v>50</v>
      </c>
      <c r="L8" t="s">
        <v>98</v>
      </c>
      <c r="O8" t="s">
        <v>167</v>
      </c>
      <c r="Q8" t="s">
        <v>46</v>
      </c>
    </row>
    <row r="9" spans="1:17" x14ac:dyDescent="0.25">
      <c r="A9" t="s">
        <v>47</v>
      </c>
      <c r="B9" t="s">
        <v>328</v>
      </c>
      <c r="G9" t="s">
        <v>328</v>
      </c>
      <c r="J9" t="s">
        <v>329</v>
      </c>
      <c r="L9" t="s">
        <v>98</v>
      </c>
      <c r="N9" t="s">
        <v>103</v>
      </c>
      <c r="Q9" t="s">
        <v>46</v>
      </c>
    </row>
    <row r="10" spans="1:17" x14ac:dyDescent="0.25">
      <c r="A10" t="s">
        <v>48</v>
      </c>
      <c r="B10" t="s">
        <v>178</v>
      </c>
      <c r="C10" t="s">
        <v>178</v>
      </c>
      <c r="D10" t="s">
        <v>178</v>
      </c>
      <c r="F10" t="s">
        <v>178</v>
      </c>
      <c r="H10" t="s">
        <v>49</v>
      </c>
      <c r="I10" t="s">
        <v>178</v>
      </c>
      <c r="J10" t="s">
        <v>50</v>
      </c>
      <c r="N10" t="s">
        <v>178</v>
      </c>
      <c r="Q10" t="s">
        <v>46</v>
      </c>
    </row>
    <row r="11" spans="1:17" x14ac:dyDescent="0.25">
      <c r="A11" t="s">
        <v>52</v>
      </c>
      <c r="H11" t="s">
        <v>49</v>
      </c>
      <c r="L11" t="s">
        <v>55</v>
      </c>
      <c r="Q11" t="s">
        <v>46</v>
      </c>
    </row>
    <row r="12" spans="1:17" x14ac:dyDescent="0.25">
      <c r="A12" t="s">
        <v>54</v>
      </c>
      <c r="H12" t="s">
        <v>49</v>
      </c>
      <c r="L12" t="s">
        <v>55</v>
      </c>
      <c r="N12" t="s">
        <v>56</v>
      </c>
      <c r="Q12" t="s">
        <v>46</v>
      </c>
    </row>
    <row r="13" spans="1:17" x14ac:dyDescent="0.25">
      <c r="A13" t="s">
        <v>57</v>
      </c>
      <c r="H13" t="s">
        <v>49</v>
      </c>
      <c r="K13" t="s">
        <v>330</v>
      </c>
      <c r="L13" t="s">
        <v>58</v>
      </c>
      <c r="N13" t="s">
        <v>59</v>
      </c>
      <c r="Q13" t="s">
        <v>60</v>
      </c>
    </row>
    <row r="14" spans="1:17" x14ac:dyDescent="0.25">
      <c r="A14" t="s">
        <v>61</v>
      </c>
      <c r="E14" t="s">
        <v>288</v>
      </c>
      <c r="L14" t="s">
        <v>331</v>
      </c>
      <c r="N14" t="s">
        <v>101</v>
      </c>
      <c r="O14" t="s">
        <v>288</v>
      </c>
      <c r="Q14" t="s">
        <v>60</v>
      </c>
    </row>
    <row r="15" spans="1:17" x14ac:dyDescent="0.25">
      <c r="A15" t="s">
        <v>63</v>
      </c>
      <c r="E15" t="s">
        <v>288</v>
      </c>
      <c r="L15" t="s">
        <v>58</v>
      </c>
      <c r="M15" t="s">
        <v>332</v>
      </c>
      <c r="N15" t="s">
        <v>101</v>
      </c>
      <c r="O15" t="s">
        <v>288</v>
      </c>
      <c r="Q15" t="s">
        <v>60</v>
      </c>
    </row>
    <row r="16" spans="1:17" x14ac:dyDescent="0.25">
      <c r="A16" t="s">
        <v>65</v>
      </c>
      <c r="N16" t="s">
        <v>66</v>
      </c>
    </row>
    <row r="17" spans="1:18" x14ac:dyDescent="0.25">
      <c r="A17" t="s">
        <v>68</v>
      </c>
      <c r="N17" t="s">
        <v>66</v>
      </c>
    </row>
    <row r="18" spans="1:18" x14ac:dyDescent="0.25">
      <c r="A18" t="s">
        <v>71</v>
      </c>
      <c r="B18" t="s">
        <v>24</v>
      </c>
      <c r="D18" t="s">
        <v>24</v>
      </c>
      <c r="G18" t="s">
        <v>73</v>
      </c>
      <c r="K18" t="s">
        <v>24</v>
      </c>
      <c r="M18" t="s">
        <v>24</v>
      </c>
      <c r="N18" t="s">
        <v>24</v>
      </c>
      <c r="Q18" t="s">
        <v>75</v>
      </c>
    </row>
    <row r="19" spans="1:18" x14ac:dyDescent="0.25">
      <c r="A19" t="s">
        <v>76</v>
      </c>
      <c r="C19" t="s">
        <v>77</v>
      </c>
      <c r="E19" t="s">
        <v>78</v>
      </c>
      <c r="N19" t="s">
        <v>79</v>
      </c>
      <c r="Q19" t="s">
        <v>75</v>
      </c>
    </row>
    <row r="20" spans="1:18" x14ac:dyDescent="0.25">
      <c r="A20" t="s">
        <v>80</v>
      </c>
      <c r="E20" t="s">
        <v>78</v>
      </c>
    </row>
    <row r="21" spans="1:18" x14ac:dyDescent="0.25">
      <c r="A21" t="s">
        <v>81</v>
      </c>
      <c r="E21" t="s">
        <v>78</v>
      </c>
    </row>
    <row r="24" spans="1:18" x14ac:dyDescent="0.25">
      <c r="A24" t="s">
        <v>82</v>
      </c>
      <c r="B24">
        <f t="shared" ref="B24:Q24" si="0">ROUND(COUNTIF(B2:B19,"&lt;&gt;")/18,4)</f>
        <v>0.5</v>
      </c>
      <c r="C24">
        <f t="shared" si="0"/>
        <v>0.22220000000000001</v>
      </c>
      <c r="D24">
        <f t="shared" si="0"/>
        <v>0.33329999999999999</v>
      </c>
      <c r="E24">
        <f t="shared" si="0"/>
        <v>0.44440000000000002</v>
      </c>
      <c r="F24">
        <f t="shared" si="0"/>
        <v>0.22220000000000001</v>
      </c>
      <c r="G24">
        <f t="shared" si="0"/>
        <v>0.33329999999999999</v>
      </c>
      <c r="H24">
        <f t="shared" si="0"/>
        <v>0.27779999999999999</v>
      </c>
      <c r="I24">
        <f t="shared" si="0"/>
        <v>0.22220000000000001</v>
      </c>
      <c r="J24">
        <f t="shared" si="0"/>
        <v>0.38890000000000002</v>
      </c>
      <c r="K24">
        <f t="shared" si="0"/>
        <v>0.27779999999999999</v>
      </c>
      <c r="L24">
        <f t="shared" si="0"/>
        <v>0.66669999999999996</v>
      </c>
      <c r="M24">
        <f t="shared" si="0"/>
        <v>0.27779999999999999</v>
      </c>
      <c r="N24">
        <f t="shared" si="0"/>
        <v>0.77780000000000005</v>
      </c>
      <c r="O24">
        <f t="shared" si="0"/>
        <v>0.33329999999999999</v>
      </c>
      <c r="P24">
        <f t="shared" si="0"/>
        <v>0.1111</v>
      </c>
      <c r="Q24">
        <f t="shared" si="0"/>
        <v>0.72219999999999995</v>
      </c>
    </row>
    <row r="27" spans="1:18" x14ac:dyDescent="0.25">
      <c r="A27" t="s">
        <v>83</v>
      </c>
      <c r="B27" t="s">
        <v>84</v>
      </c>
      <c r="C27" t="s">
        <v>2</v>
      </c>
      <c r="D27" t="s">
        <v>3</v>
      </c>
      <c r="E27" t="s">
        <v>4</v>
      </c>
      <c r="F27" t="s">
        <v>85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86</v>
      </c>
      <c r="N27" t="s">
        <v>13</v>
      </c>
      <c r="O27" t="s">
        <v>14</v>
      </c>
      <c r="P27" t="s">
        <v>15</v>
      </c>
      <c r="Q27" t="s">
        <v>16</v>
      </c>
      <c r="R27" t="s">
        <v>87</v>
      </c>
    </row>
    <row r="28" spans="1:18" x14ac:dyDescent="0.25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25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25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25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HYPERLINK("https://app.clickup.com/t/869aa0t2j", "[wonga: data warehouse development &amp; migration onto snowflake project] Dim_loan_detail")</f>
        <v>[wonga: data warehouse development &amp; migration onto snowflake project] Dim_loan_detail</v>
      </c>
      <c r="F3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1" t="str">
        <f>HYPERLINK("https://app.clickup.com/t/869at2p0m", "[freshdesk] 1386 ZARONIA add a date UDF field")</f>
        <v>[freshdesk] 1386 ZARONIA add a date UDF field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25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D32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2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2" t="str">
        <f>HYPERLINK("https://app.clickup.com/t/869at2nzn", "[freshdesk] 1397 Error on Mart - URGENT")</f>
        <v>[freshdesk] 1397 Error on Mart - URGENT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25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HYPERLINK("https://app.clickup.com/t/869at2p0m", "[freshdesk] 1386 ZARONIA add a date UDF field")</f>
        <v>[freshdesk] 1386 ZARONIA add a date UDF field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25">
      <c r="B34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4" t="str">
        <f>HYPERLINK("https://app.clickup.com/t/869ahmf7u", "[certification] Salesforce Certified Agentforce Specialist")</f>
        <v>[certification] Salesforce Certified Agentforce Specialist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25">
      <c r="B35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5" t="str">
        <f>HYPERLINK("https://app.clickup.com/t/869ab1fx3", "[certification] AWS Data Engineer - Associate")</f>
        <v>[certification] AWS Data Engineer - Associate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25">
      <c r="B36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6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6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25">
      <c r="B37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7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7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25"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25">
      <c r="J39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25">
      <c r="J40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25">
      <c r="K4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25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25">
      <c r="K43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25">
      <c r="K44" t="str">
        <f>HYPERLINK("https://app.clickup.com/t/869a0c8wn", "[wonga: data warehouse development &amp; migration onto snowflake project] Finance report analysis for source field mappings")</f>
        <v>[wonga: data warehouse development &amp; migration onto snowflake project] Finance report analysis for source field mappings</v>
      </c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25">
      <c r="R45" t="str">
        <f>HYPERLINK("https://app.clickup.com/t/869af7qma", "[certification] SnowPro Core")</f>
        <v>[certification] SnowPro Core</v>
      </c>
    </row>
    <row r="46" spans="2:18" x14ac:dyDescent="0.25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25">
      <c r="R47" t="str">
        <f>HYPERLINK("https://app.clickup.com/t/869ab9g7u", "[certification] AWS Data Engineer - Associate")</f>
        <v>[certification] AWS Data Engineer - Associate</v>
      </c>
    </row>
    <row r="48" spans="2:18" x14ac:dyDescent="0.25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25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25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25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25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25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25">
      <c r="R54" t="str">
        <f>HYPERLINK("https://app.clickup.com/t/8695vxhyy", "[old mutual] token expired error")</f>
        <v>[old mutual] token expired error</v>
      </c>
    </row>
    <row r="55" spans="18:18" x14ac:dyDescent="0.25">
      <c r="R55" t="str">
        <f>HYPERLINK("https://app.clickup.com/t/8695vgpzt", "[old mutual] old mutual conversation")</f>
        <v>[old mutual] old mutual conversation</v>
      </c>
    </row>
    <row r="56" spans="18:18" x14ac:dyDescent="0.25">
      <c r="R56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  <row r="57" spans="18:18" x14ac:dyDescent="0.25">
      <c r="R57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58" spans="18:18" x14ac:dyDescent="0.25">
      <c r="R58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59" spans="18:18" x14ac:dyDescent="0.25">
      <c r="R5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0" spans="18:18" x14ac:dyDescent="0.25">
      <c r="R60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1" spans="18:18" x14ac:dyDescent="0.25">
      <c r="R61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62" spans="18:18" x14ac:dyDescent="0.25">
      <c r="R62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63" spans="18:18" x14ac:dyDescent="0.25">
      <c r="R63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R63"/>
  <sheetViews>
    <sheetView workbookViewId="0"/>
  </sheetViews>
  <sheetFormatPr defaultRowHeight="15" x14ac:dyDescent="0.25"/>
  <cols>
    <col min="1" max="1" width="20" customWidth="1"/>
    <col min="2" max="18" width="50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I2" t="s">
        <v>19</v>
      </c>
      <c r="L2" t="s">
        <v>126</v>
      </c>
    </row>
    <row r="3" spans="1:17" x14ac:dyDescent="0.25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25">
      <c r="A4" t="s">
        <v>23</v>
      </c>
      <c r="B4" t="s">
        <v>24</v>
      </c>
      <c r="D4" t="s">
        <v>24</v>
      </c>
      <c r="G4" t="s">
        <v>24</v>
      </c>
      <c r="K4" t="s">
        <v>24</v>
      </c>
      <c r="M4" t="s">
        <v>24</v>
      </c>
      <c r="N4" t="s">
        <v>24</v>
      </c>
    </row>
    <row r="5" spans="1:17" x14ac:dyDescent="0.25">
      <c r="A5" t="s">
        <v>25</v>
      </c>
      <c r="B5" t="s">
        <v>290</v>
      </c>
      <c r="C5" t="s">
        <v>290</v>
      </c>
      <c r="D5" t="s">
        <v>290</v>
      </c>
      <c r="E5" t="s">
        <v>290</v>
      </c>
      <c r="F5" t="s">
        <v>290</v>
      </c>
      <c r="G5" t="s">
        <v>203</v>
      </c>
      <c r="J5" t="s">
        <v>290</v>
      </c>
      <c r="K5" t="s">
        <v>290</v>
      </c>
      <c r="L5" t="s">
        <v>290</v>
      </c>
      <c r="M5" t="s">
        <v>27</v>
      </c>
      <c r="N5" t="s">
        <v>290</v>
      </c>
      <c r="P5" t="s">
        <v>290</v>
      </c>
      <c r="Q5" t="s">
        <v>27</v>
      </c>
    </row>
    <row r="6" spans="1:17" x14ac:dyDescent="0.25">
      <c r="A6" t="s">
        <v>28</v>
      </c>
      <c r="B6" t="s">
        <v>206</v>
      </c>
      <c r="C6" t="s">
        <v>204</v>
      </c>
      <c r="D6" t="s">
        <v>206</v>
      </c>
      <c r="E6" t="s">
        <v>204</v>
      </c>
      <c r="F6" t="s">
        <v>292</v>
      </c>
      <c r="J6" t="s">
        <v>206</v>
      </c>
      <c r="K6" t="s">
        <v>204</v>
      </c>
      <c r="L6" t="s">
        <v>210</v>
      </c>
      <c r="N6" t="s">
        <v>293</v>
      </c>
      <c r="P6" t="s">
        <v>204</v>
      </c>
    </row>
    <row r="7" spans="1:17" x14ac:dyDescent="0.25">
      <c r="A7" t="s">
        <v>37</v>
      </c>
      <c r="B7" t="s">
        <v>204</v>
      </c>
      <c r="C7" t="s">
        <v>204</v>
      </c>
      <c r="D7" t="s">
        <v>204</v>
      </c>
      <c r="E7" t="s">
        <v>204</v>
      </c>
      <c r="F7" t="s">
        <v>204</v>
      </c>
      <c r="J7" t="s">
        <v>294</v>
      </c>
      <c r="K7" t="s">
        <v>204</v>
      </c>
      <c r="L7" t="s">
        <v>295</v>
      </c>
      <c r="N7" t="s">
        <v>204</v>
      </c>
      <c r="P7" t="s">
        <v>204</v>
      </c>
    </row>
    <row r="8" spans="1:17" x14ac:dyDescent="0.25">
      <c r="A8" t="s">
        <v>42</v>
      </c>
      <c r="B8" t="s">
        <v>204</v>
      </c>
      <c r="C8" t="s">
        <v>204</v>
      </c>
      <c r="D8" t="s">
        <v>204</v>
      </c>
      <c r="E8" t="s">
        <v>204</v>
      </c>
      <c r="F8" t="s">
        <v>204</v>
      </c>
      <c r="J8" t="s">
        <v>294</v>
      </c>
      <c r="K8" t="s">
        <v>296</v>
      </c>
      <c r="L8" t="s">
        <v>295</v>
      </c>
      <c r="N8" t="s">
        <v>204</v>
      </c>
      <c r="P8" t="s">
        <v>204</v>
      </c>
      <c r="Q8" t="s">
        <v>46</v>
      </c>
    </row>
    <row r="9" spans="1:17" x14ac:dyDescent="0.25">
      <c r="A9" t="s">
        <v>47</v>
      </c>
      <c r="B9" t="s">
        <v>333</v>
      </c>
      <c r="C9" t="s">
        <v>204</v>
      </c>
      <c r="D9" t="s">
        <v>204</v>
      </c>
      <c r="E9" t="s">
        <v>204</v>
      </c>
      <c r="F9" t="s">
        <v>204</v>
      </c>
      <c r="G9" t="s">
        <v>334</v>
      </c>
      <c r="J9" t="s">
        <v>294</v>
      </c>
      <c r="K9" t="s">
        <v>204</v>
      </c>
      <c r="L9" t="s">
        <v>295</v>
      </c>
      <c r="N9" t="s">
        <v>298</v>
      </c>
      <c r="O9" t="s">
        <v>220</v>
      </c>
      <c r="P9" t="s">
        <v>204</v>
      </c>
      <c r="Q9" t="s">
        <v>46</v>
      </c>
    </row>
    <row r="10" spans="1:17" x14ac:dyDescent="0.25">
      <c r="A10" t="s">
        <v>48</v>
      </c>
      <c r="B10" t="s">
        <v>335</v>
      </c>
      <c r="G10" t="s">
        <v>334</v>
      </c>
      <c r="H10" t="s">
        <v>49</v>
      </c>
      <c r="J10" t="s">
        <v>50</v>
      </c>
      <c r="Q10" t="s">
        <v>46</v>
      </c>
    </row>
    <row r="11" spans="1:17" x14ac:dyDescent="0.25">
      <c r="A11" t="s">
        <v>52</v>
      </c>
      <c r="B11" t="s">
        <v>336</v>
      </c>
      <c r="H11" t="s">
        <v>49</v>
      </c>
      <c r="L11" t="s">
        <v>55</v>
      </c>
      <c r="Q11" t="s">
        <v>46</v>
      </c>
    </row>
    <row r="12" spans="1:17" x14ac:dyDescent="0.25">
      <c r="A12" t="s">
        <v>54</v>
      </c>
      <c r="B12" t="s">
        <v>337</v>
      </c>
      <c r="H12" t="s">
        <v>49</v>
      </c>
      <c r="K12" t="s">
        <v>337</v>
      </c>
      <c r="L12" t="s">
        <v>55</v>
      </c>
      <c r="N12" t="s">
        <v>56</v>
      </c>
      <c r="Q12" t="s">
        <v>46</v>
      </c>
    </row>
    <row r="13" spans="1:17" x14ac:dyDescent="0.25">
      <c r="A13" t="s">
        <v>57</v>
      </c>
      <c r="B13" t="s">
        <v>337</v>
      </c>
      <c r="H13" t="s">
        <v>49</v>
      </c>
      <c r="K13" t="s">
        <v>337</v>
      </c>
      <c r="L13" t="s">
        <v>58</v>
      </c>
      <c r="N13" t="s">
        <v>59</v>
      </c>
      <c r="Q13" t="s">
        <v>60</v>
      </c>
    </row>
    <row r="14" spans="1:17" x14ac:dyDescent="0.25">
      <c r="A14" t="s">
        <v>61</v>
      </c>
      <c r="I14" t="s">
        <v>338</v>
      </c>
      <c r="L14" t="s">
        <v>58</v>
      </c>
      <c r="N14" t="s">
        <v>101</v>
      </c>
      <c r="Q14" t="s">
        <v>60</v>
      </c>
    </row>
    <row r="15" spans="1:17" x14ac:dyDescent="0.25">
      <c r="A15" t="s">
        <v>63</v>
      </c>
      <c r="I15" t="s">
        <v>338</v>
      </c>
      <c r="L15" t="s">
        <v>58</v>
      </c>
      <c r="N15" t="s">
        <v>101</v>
      </c>
      <c r="Q15" t="s">
        <v>60</v>
      </c>
    </row>
    <row r="16" spans="1:17" x14ac:dyDescent="0.25">
      <c r="A16" t="s">
        <v>65</v>
      </c>
      <c r="N16" t="s">
        <v>66</v>
      </c>
    </row>
    <row r="17" spans="1:18" x14ac:dyDescent="0.25">
      <c r="A17" t="s">
        <v>68</v>
      </c>
      <c r="N17" t="s">
        <v>66</v>
      </c>
    </row>
    <row r="18" spans="1:18" x14ac:dyDescent="0.25">
      <c r="A18" t="s">
        <v>71</v>
      </c>
      <c r="B18" t="s">
        <v>72</v>
      </c>
      <c r="D18" t="s">
        <v>24</v>
      </c>
      <c r="G18" t="s">
        <v>73</v>
      </c>
      <c r="K18" t="s">
        <v>24</v>
      </c>
      <c r="M18" t="s">
        <v>24</v>
      </c>
      <c r="N18" t="s">
        <v>24</v>
      </c>
      <c r="O18" t="s">
        <v>74</v>
      </c>
      <c r="Q18" t="s">
        <v>75</v>
      </c>
    </row>
    <row r="19" spans="1:18" x14ac:dyDescent="0.25">
      <c r="A19" t="s">
        <v>76</v>
      </c>
      <c r="B19" t="s">
        <v>74</v>
      </c>
      <c r="C19" t="s">
        <v>77</v>
      </c>
      <c r="E19" t="s">
        <v>78</v>
      </c>
      <c r="N19" t="s">
        <v>79</v>
      </c>
      <c r="O19" t="s">
        <v>74</v>
      </c>
      <c r="Q19" t="s">
        <v>75</v>
      </c>
    </row>
    <row r="20" spans="1:18" x14ac:dyDescent="0.25">
      <c r="A20" t="s">
        <v>80</v>
      </c>
      <c r="E20" t="s">
        <v>78</v>
      </c>
    </row>
    <row r="21" spans="1:18" x14ac:dyDescent="0.25">
      <c r="A21" t="s">
        <v>81</v>
      </c>
      <c r="E21" t="s">
        <v>78</v>
      </c>
    </row>
    <row r="24" spans="1:18" x14ac:dyDescent="0.25">
      <c r="A24" t="s">
        <v>82</v>
      </c>
      <c r="B24">
        <f t="shared" ref="B24:Q24" si="0">ROUND(COUNTIF(B2:B19,"&lt;&gt;")/18,4)</f>
        <v>0.72219999999999995</v>
      </c>
      <c r="C24">
        <f t="shared" si="0"/>
        <v>0.38890000000000002</v>
      </c>
      <c r="D24">
        <f t="shared" si="0"/>
        <v>0.44440000000000002</v>
      </c>
      <c r="E24">
        <f t="shared" si="0"/>
        <v>0.38890000000000002</v>
      </c>
      <c r="F24">
        <f t="shared" si="0"/>
        <v>0.33329999999999999</v>
      </c>
      <c r="G24">
        <f t="shared" si="0"/>
        <v>0.33329999999999999</v>
      </c>
      <c r="H24">
        <f t="shared" si="0"/>
        <v>0.27779999999999999</v>
      </c>
      <c r="I24">
        <f t="shared" si="0"/>
        <v>0.22220000000000001</v>
      </c>
      <c r="J24">
        <f t="shared" si="0"/>
        <v>0.38890000000000002</v>
      </c>
      <c r="K24">
        <f t="shared" si="0"/>
        <v>0.55559999999999998</v>
      </c>
      <c r="L24">
        <f t="shared" si="0"/>
        <v>0.66669999999999996</v>
      </c>
      <c r="M24">
        <f t="shared" si="0"/>
        <v>0.22220000000000001</v>
      </c>
      <c r="N24">
        <f t="shared" si="0"/>
        <v>0.83330000000000004</v>
      </c>
      <c r="O24">
        <f t="shared" si="0"/>
        <v>0.22220000000000001</v>
      </c>
      <c r="P24">
        <f t="shared" si="0"/>
        <v>0.33329999999999999</v>
      </c>
      <c r="Q24">
        <f t="shared" si="0"/>
        <v>0.66669999999999996</v>
      </c>
    </row>
    <row r="27" spans="1:18" x14ac:dyDescent="0.25">
      <c r="A27" t="s">
        <v>83</v>
      </c>
      <c r="B27" t="s">
        <v>84</v>
      </c>
      <c r="C27" t="s">
        <v>2</v>
      </c>
      <c r="D27" t="s">
        <v>3</v>
      </c>
      <c r="E27" t="s">
        <v>4</v>
      </c>
      <c r="F27" t="s">
        <v>85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86</v>
      </c>
      <c r="N27" t="s">
        <v>13</v>
      </c>
      <c r="O27" t="s">
        <v>14</v>
      </c>
      <c r="P27" t="s">
        <v>15</v>
      </c>
      <c r="Q27" t="s">
        <v>16</v>
      </c>
      <c r="R27" t="s">
        <v>87</v>
      </c>
    </row>
    <row r="28" spans="1:18" x14ac:dyDescent="0.25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25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25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25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HYPERLINK("https://app.clickup.com/t/869aa0t2j", "[wonga: data warehouse development &amp; migration onto snowflake project] Dim_loan_detail")</f>
        <v>[wonga: data warehouse development &amp; migration onto snowflake project] Dim_loan_detail</v>
      </c>
      <c r="F3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1" t="str">
        <f>HYPERLINK("https://app.clickup.com/t/869at2p0m", "[freshdesk] 1386 ZARONIA add a date UDF field")</f>
        <v>[freshdesk] 1386 ZARONIA add a date UDF field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25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D32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2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2" t="str">
        <f>HYPERLINK("https://app.clickup.com/t/869at2nzn", "[freshdesk] 1397 Error on Mart - URGENT")</f>
        <v>[freshdesk] 1397 Error on Mart - URGENT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25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HYPERLINK("https://app.clickup.com/t/869at2p0m", "[freshdesk] 1386 ZARONIA add a date UDF field")</f>
        <v>[freshdesk] 1386 ZARONIA add a date UDF field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25">
      <c r="B34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4" t="str">
        <f>HYPERLINK("https://app.clickup.com/t/869ahmf7u", "[certification] Salesforce Certified Agentforce Specialist")</f>
        <v>[certification] Salesforce Certified Agentforce Specialist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25">
      <c r="B35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5" t="str">
        <f>HYPERLINK("https://app.clickup.com/t/869ab1fx3", "[certification] AWS Data Engineer - Associate")</f>
        <v>[certification] AWS Data Engineer - Associate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25">
      <c r="B36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6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6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25">
      <c r="B37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7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7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25"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25">
      <c r="J39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25">
      <c r="J40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25">
      <c r="K4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25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25">
      <c r="K43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25">
      <c r="K44" t="str">
        <f>HYPERLINK("https://app.clickup.com/t/869a0c8wn", "[wonga: data warehouse development &amp; migration onto snowflake project] Finance report analysis for source field mappings")</f>
        <v>[wonga: data warehouse development &amp; migration onto snowflake project] Finance report analysis for source field mappings</v>
      </c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25">
      <c r="R45" t="str">
        <f>HYPERLINK("https://app.clickup.com/t/869af7qma", "[certification] SnowPro Core")</f>
        <v>[certification] SnowPro Core</v>
      </c>
    </row>
    <row r="46" spans="2:18" x14ac:dyDescent="0.25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25">
      <c r="R47" t="str">
        <f>HYPERLINK("https://app.clickup.com/t/869ab9g7u", "[certification] AWS Data Engineer - Associate")</f>
        <v>[certification] AWS Data Engineer - Associate</v>
      </c>
    </row>
    <row r="48" spans="2:18" x14ac:dyDescent="0.25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25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25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25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25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25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25">
      <c r="R54" t="str">
        <f>HYPERLINK("https://app.clickup.com/t/8695vxhyy", "[old mutual] token expired error")</f>
        <v>[old mutual] token expired error</v>
      </c>
    </row>
    <row r="55" spans="18:18" x14ac:dyDescent="0.25">
      <c r="R55" t="str">
        <f>HYPERLINK("https://app.clickup.com/t/8695vgpzt", "[old mutual] old mutual conversation")</f>
        <v>[old mutual] old mutual conversation</v>
      </c>
    </row>
    <row r="56" spans="18:18" x14ac:dyDescent="0.25">
      <c r="R56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  <row r="57" spans="18:18" x14ac:dyDescent="0.25">
      <c r="R57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58" spans="18:18" x14ac:dyDescent="0.25">
      <c r="R58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59" spans="18:18" x14ac:dyDescent="0.25">
      <c r="R5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0" spans="18:18" x14ac:dyDescent="0.25">
      <c r="R60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1" spans="18:18" x14ac:dyDescent="0.25">
      <c r="R61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62" spans="18:18" x14ac:dyDescent="0.25">
      <c r="R62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63" spans="18:18" x14ac:dyDescent="0.25">
      <c r="R63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R63"/>
  <sheetViews>
    <sheetView workbookViewId="0"/>
  </sheetViews>
  <sheetFormatPr defaultRowHeight="15" x14ac:dyDescent="0.25"/>
  <cols>
    <col min="1" max="1" width="20" customWidth="1"/>
    <col min="2" max="18" width="50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I2" t="s">
        <v>19</v>
      </c>
      <c r="L2" t="s">
        <v>126</v>
      </c>
    </row>
    <row r="3" spans="1:17" x14ac:dyDescent="0.25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25">
      <c r="A4" t="s">
        <v>23</v>
      </c>
      <c r="B4" t="s">
        <v>229</v>
      </c>
      <c r="D4" t="s">
        <v>24</v>
      </c>
      <c r="G4" t="s">
        <v>24</v>
      </c>
      <c r="K4" t="s">
        <v>24</v>
      </c>
      <c r="M4" t="s">
        <v>24</v>
      </c>
      <c r="N4" t="s">
        <v>24</v>
      </c>
    </row>
    <row r="5" spans="1:17" x14ac:dyDescent="0.25">
      <c r="A5" t="s">
        <v>25</v>
      </c>
      <c r="B5" t="s">
        <v>230</v>
      </c>
      <c r="C5" t="s">
        <v>27</v>
      </c>
      <c r="D5" t="s">
        <v>27</v>
      </c>
      <c r="E5" t="s">
        <v>27</v>
      </c>
      <c r="F5" t="s">
        <v>27</v>
      </c>
      <c r="G5" t="s">
        <v>203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P5" t="s">
        <v>27</v>
      </c>
      <c r="Q5" t="s">
        <v>27</v>
      </c>
    </row>
    <row r="6" spans="1:17" x14ac:dyDescent="0.25">
      <c r="A6" t="s">
        <v>28</v>
      </c>
      <c r="B6" t="s">
        <v>233</v>
      </c>
      <c r="D6" t="s">
        <v>90</v>
      </c>
      <c r="F6" t="s">
        <v>91</v>
      </c>
      <c r="J6" t="s">
        <v>90</v>
      </c>
      <c r="L6" t="s">
        <v>92</v>
      </c>
    </row>
    <row r="7" spans="1:17" x14ac:dyDescent="0.25">
      <c r="A7" t="s">
        <v>37</v>
      </c>
      <c r="B7" t="s">
        <v>239</v>
      </c>
      <c r="J7" t="s">
        <v>50</v>
      </c>
      <c r="L7" t="s">
        <v>98</v>
      </c>
    </row>
    <row r="8" spans="1:17" x14ac:dyDescent="0.25">
      <c r="A8" t="s">
        <v>42</v>
      </c>
      <c r="B8" t="s">
        <v>239</v>
      </c>
      <c r="J8" t="s">
        <v>50</v>
      </c>
      <c r="L8" t="s">
        <v>98</v>
      </c>
      <c r="Q8" t="s">
        <v>46</v>
      </c>
    </row>
    <row r="9" spans="1:17" x14ac:dyDescent="0.25">
      <c r="A9" t="s">
        <v>47</v>
      </c>
      <c r="B9" t="s">
        <v>239</v>
      </c>
      <c r="J9" t="s">
        <v>50</v>
      </c>
      <c r="L9" t="s">
        <v>98</v>
      </c>
      <c r="N9" t="s">
        <v>103</v>
      </c>
      <c r="Q9" t="s">
        <v>46</v>
      </c>
    </row>
    <row r="10" spans="1:17" x14ac:dyDescent="0.25">
      <c r="A10" t="s">
        <v>48</v>
      </c>
      <c r="B10" t="s">
        <v>239</v>
      </c>
      <c r="H10" t="s">
        <v>49</v>
      </c>
      <c r="J10" t="s">
        <v>50</v>
      </c>
      <c r="Q10" t="s">
        <v>46</v>
      </c>
    </row>
    <row r="11" spans="1:17" x14ac:dyDescent="0.25">
      <c r="A11" t="s">
        <v>52</v>
      </c>
      <c r="B11" t="s">
        <v>239</v>
      </c>
      <c r="H11" t="s">
        <v>49</v>
      </c>
      <c r="L11" t="s">
        <v>55</v>
      </c>
      <c r="Q11" t="s">
        <v>46</v>
      </c>
    </row>
    <row r="12" spans="1:17" x14ac:dyDescent="0.25">
      <c r="A12" t="s">
        <v>54</v>
      </c>
      <c r="B12" t="s">
        <v>239</v>
      </c>
      <c r="H12" t="s">
        <v>49</v>
      </c>
      <c r="L12" t="s">
        <v>55</v>
      </c>
      <c r="N12" t="s">
        <v>56</v>
      </c>
      <c r="Q12" t="s">
        <v>46</v>
      </c>
    </row>
    <row r="13" spans="1:17" x14ac:dyDescent="0.25">
      <c r="A13" t="s">
        <v>57</v>
      </c>
      <c r="B13" t="s">
        <v>339</v>
      </c>
      <c r="F13" t="s">
        <v>340</v>
      </c>
      <c r="H13" t="s">
        <v>49</v>
      </c>
      <c r="K13" t="s">
        <v>340</v>
      </c>
      <c r="L13" t="s">
        <v>58</v>
      </c>
      <c r="N13" t="s">
        <v>341</v>
      </c>
      <c r="Q13" t="s">
        <v>60</v>
      </c>
    </row>
    <row r="14" spans="1:17" x14ac:dyDescent="0.25">
      <c r="A14" t="s">
        <v>61</v>
      </c>
      <c r="B14" t="s">
        <v>339</v>
      </c>
      <c r="F14" t="s">
        <v>340</v>
      </c>
      <c r="K14" t="s">
        <v>340</v>
      </c>
      <c r="L14" t="s">
        <v>253</v>
      </c>
      <c r="N14" t="s">
        <v>342</v>
      </c>
      <c r="Q14" t="s">
        <v>60</v>
      </c>
    </row>
    <row r="15" spans="1:17" x14ac:dyDescent="0.25">
      <c r="A15" t="s">
        <v>63</v>
      </c>
      <c r="B15" t="s">
        <v>239</v>
      </c>
      <c r="L15" t="s">
        <v>58</v>
      </c>
      <c r="N15" t="s">
        <v>101</v>
      </c>
      <c r="Q15" t="s">
        <v>60</v>
      </c>
    </row>
    <row r="16" spans="1:17" x14ac:dyDescent="0.25">
      <c r="A16" t="s">
        <v>65</v>
      </c>
      <c r="B16" t="s">
        <v>239</v>
      </c>
      <c r="N16" t="s">
        <v>66</v>
      </c>
    </row>
    <row r="17" spans="1:18" x14ac:dyDescent="0.25">
      <c r="A17" t="s">
        <v>68</v>
      </c>
      <c r="B17" t="s">
        <v>239</v>
      </c>
      <c r="N17" t="s">
        <v>66</v>
      </c>
    </row>
    <row r="18" spans="1:18" x14ac:dyDescent="0.25">
      <c r="A18" t="s">
        <v>71</v>
      </c>
      <c r="B18" t="s">
        <v>24</v>
      </c>
      <c r="D18" t="s">
        <v>24</v>
      </c>
      <c r="G18" t="s">
        <v>73</v>
      </c>
      <c r="K18" t="s">
        <v>24</v>
      </c>
      <c r="M18" t="s">
        <v>24</v>
      </c>
      <c r="N18" t="s">
        <v>24</v>
      </c>
      <c r="Q18" t="s">
        <v>75</v>
      </c>
    </row>
    <row r="19" spans="1:18" x14ac:dyDescent="0.25">
      <c r="A19" t="s">
        <v>76</v>
      </c>
      <c r="C19" t="s">
        <v>77</v>
      </c>
      <c r="E19" t="s">
        <v>78</v>
      </c>
      <c r="N19" t="s">
        <v>79</v>
      </c>
      <c r="Q19" t="s">
        <v>75</v>
      </c>
    </row>
    <row r="20" spans="1:18" x14ac:dyDescent="0.25">
      <c r="A20" t="s">
        <v>80</v>
      </c>
      <c r="E20" t="s">
        <v>78</v>
      </c>
    </row>
    <row r="21" spans="1:18" x14ac:dyDescent="0.25">
      <c r="A21" t="s">
        <v>81</v>
      </c>
      <c r="E21" t="s">
        <v>78</v>
      </c>
    </row>
    <row r="24" spans="1:18" x14ac:dyDescent="0.25">
      <c r="A24" t="s">
        <v>82</v>
      </c>
      <c r="B24">
        <f t="shared" ref="B24:Q24" si="0">ROUND(COUNTIF(B2:B19,"&lt;&gt;")/18,4)</f>
        <v>0.88890000000000002</v>
      </c>
      <c r="C24">
        <f t="shared" si="0"/>
        <v>0.16669999999999999</v>
      </c>
      <c r="D24">
        <f t="shared" si="0"/>
        <v>0.27779999999999999</v>
      </c>
      <c r="E24">
        <f t="shared" si="0"/>
        <v>0.16669999999999999</v>
      </c>
      <c r="F24">
        <f t="shared" si="0"/>
        <v>0.27779999999999999</v>
      </c>
      <c r="G24">
        <f t="shared" si="0"/>
        <v>0.22220000000000001</v>
      </c>
      <c r="H24">
        <f t="shared" si="0"/>
        <v>0.27779999999999999</v>
      </c>
      <c r="I24">
        <f t="shared" si="0"/>
        <v>0.1111</v>
      </c>
      <c r="J24">
        <f t="shared" si="0"/>
        <v>0.38890000000000002</v>
      </c>
      <c r="K24">
        <f t="shared" si="0"/>
        <v>0.33329999999999999</v>
      </c>
      <c r="L24">
        <f t="shared" si="0"/>
        <v>0.66669999999999996</v>
      </c>
      <c r="M24">
        <f t="shared" si="0"/>
        <v>0.22220000000000001</v>
      </c>
      <c r="N24">
        <f t="shared" si="0"/>
        <v>0.66669999999999996</v>
      </c>
      <c r="O24">
        <f t="shared" si="0"/>
        <v>5.5599999999999997E-2</v>
      </c>
      <c r="P24">
        <f t="shared" si="0"/>
        <v>0.1111</v>
      </c>
      <c r="Q24">
        <f t="shared" si="0"/>
        <v>0.66669999999999996</v>
      </c>
    </row>
    <row r="27" spans="1:18" x14ac:dyDescent="0.25">
      <c r="A27" t="s">
        <v>83</v>
      </c>
      <c r="B27" t="s">
        <v>84</v>
      </c>
      <c r="C27" t="s">
        <v>2</v>
      </c>
      <c r="D27" t="s">
        <v>3</v>
      </c>
      <c r="E27" t="s">
        <v>4</v>
      </c>
      <c r="F27" t="s">
        <v>85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86</v>
      </c>
      <c r="N27" t="s">
        <v>13</v>
      </c>
      <c r="O27" t="s">
        <v>14</v>
      </c>
      <c r="P27" t="s">
        <v>15</v>
      </c>
      <c r="Q27" t="s">
        <v>16</v>
      </c>
      <c r="R27" t="s">
        <v>87</v>
      </c>
    </row>
    <row r="28" spans="1:18" x14ac:dyDescent="0.25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25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25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25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HYPERLINK("https://app.clickup.com/t/869aa0t2j", "[wonga: data warehouse development &amp; migration onto snowflake project] Dim_loan_detail")</f>
        <v>[wonga: data warehouse development &amp; migration onto snowflake project] Dim_loan_detail</v>
      </c>
      <c r="F3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1" t="str">
        <f>HYPERLINK("https://app.clickup.com/t/869at2p0m", "[freshdesk] 1386 ZARONIA add a date UDF field")</f>
        <v>[freshdesk] 1386 ZARONIA add a date UDF field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25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D32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2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2" t="str">
        <f>HYPERLINK("https://app.clickup.com/t/869at2nzn", "[freshdesk] 1397 Error on Mart - URGENT")</f>
        <v>[freshdesk] 1397 Error on Mart - URGENT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25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HYPERLINK("https://app.clickup.com/t/869at2p0m", "[freshdesk] 1386 ZARONIA add a date UDF field")</f>
        <v>[freshdesk] 1386 ZARONIA add a date UDF field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25">
      <c r="B34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4" t="str">
        <f>HYPERLINK("https://app.clickup.com/t/869ahmf7u", "[certification] Salesforce Certified Agentforce Specialist")</f>
        <v>[certification] Salesforce Certified Agentforce Specialist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25">
      <c r="B35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5" t="str">
        <f>HYPERLINK("https://app.clickup.com/t/869ab1fx3", "[certification] AWS Data Engineer - Associate")</f>
        <v>[certification] AWS Data Engineer - Associate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25">
      <c r="B36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6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6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25">
      <c r="B37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7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7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25"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25">
      <c r="J39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25">
      <c r="J40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25">
      <c r="K4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25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25">
      <c r="K43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25">
      <c r="K44" t="str">
        <f>HYPERLINK("https://app.clickup.com/t/869a0c8wn", "[wonga: data warehouse development &amp; migration onto snowflake project] Finance report analysis for source field mappings")</f>
        <v>[wonga: data warehouse development &amp; migration onto snowflake project] Finance report analysis for source field mappings</v>
      </c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25">
      <c r="R45" t="str">
        <f>HYPERLINK("https://app.clickup.com/t/869af7qma", "[certification] SnowPro Core")</f>
        <v>[certification] SnowPro Core</v>
      </c>
    </row>
    <row r="46" spans="2:18" x14ac:dyDescent="0.25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25">
      <c r="R47" t="str">
        <f>HYPERLINK("https://app.clickup.com/t/869ab9g7u", "[certification] AWS Data Engineer - Associate")</f>
        <v>[certification] AWS Data Engineer - Associate</v>
      </c>
    </row>
    <row r="48" spans="2:18" x14ac:dyDescent="0.25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25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25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25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25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25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25">
      <c r="R54" t="str">
        <f>HYPERLINK("https://app.clickup.com/t/8695vxhyy", "[old mutual] token expired error")</f>
        <v>[old mutual] token expired error</v>
      </c>
    </row>
    <row r="55" spans="18:18" x14ac:dyDescent="0.25">
      <c r="R55" t="str">
        <f>HYPERLINK("https://app.clickup.com/t/8695vgpzt", "[old mutual] old mutual conversation")</f>
        <v>[old mutual] old mutual conversation</v>
      </c>
    </row>
    <row r="56" spans="18:18" x14ac:dyDescent="0.25">
      <c r="R56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  <row r="57" spans="18:18" x14ac:dyDescent="0.25">
      <c r="R57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58" spans="18:18" x14ac:dyDescent="0.25">
      <c r="R58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59" spans="18:18" x14ac:dyDescent="0.25">
      <c r="R5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0" spans="18:18" x14ac:dyDescent="0.25">
      <c r="R60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1" spans="18:18" x14ac:dyDescent="0.25">
      <c r="R61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62" spans="18:18" x14ac:dyDescent="0.25">
      <c r="R62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63" spans="18:18" x14ac:dyDescent="0.25">
      <c r="R63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R63"/>
  <sheetViews>
    <sheetView workbookViewId="0"/>
  </sheetViews>
  <sheetFormatPr defaultRowHeight="15" x14ac:dyDescent="0.25"/>
  <cols>
    <col min="1" max="1" width="20" customWidth="1"/>
    <col min="2" max="18" width="50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I2" t="s">
        <v>19</v>
      </c>
      <c r="L2" t="s">
        <v>126</v>
      </c>
    </row>
    <row r="3" spans="1:17" x14ac:dyDescent="0.25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21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25">
      <c r="A4" t="s">
        <v>23</v>
      </c>
      <c r="B4" t="s">
        <v>24</v>
      </c>
      <c r="D4" t="s">
        <v>24</v>
      </c>
      <c r="G4" t="s">
        <v>24</v>
      </c>
      <c r="K4" t="s">
        <v>24</v>
      </c>
      <c r="M4" t="s">
        <v>24</v>
      </c>
      <c r="N4" t="s">
        <v>24</v>
      </c>
    </row>
    <row r="5" spans="1:17" x14ac:dyDescent="0.25">
      <c r="A5" t="s">
        <v>25</v>
      </c>
      <c r="B5" t="s">
        <v>110</v>
      </c>
      <c r="D5" t="s">
        <v>110</v>
      </c>
      <c r="E5" t="s">
        <v>110</v>
      </c>
      <c r="F5" t="s">
        <v>110</v>
      </c>
      <c r="G5" t="s">
        <v>203</v>
      </c>
      <c r="I5" t="s">
        <v>110</v>
      </c>
      <c r="J5" t="s">
        <v>110</v>
      </c>
      <c r="O5" t="s">
        <v>110</v>
      </c>
    </row>
    <row r="6" spans="1:17" x14ac:dyDescent="0.25">
      <c r="A6" t="s">
        <v>28</v>
      </c>
      <c r="B6" t="s">
        <v>90</v>
      </c>
      <c r="D6" t="s">
        <v>90</v>
      </c>
      <c r="F6" t="s">
        <v>91</v>
      </c>
      <c r="J6" t="s">
        <v>90</v>
      </c>
      <c r="L6" t="s">
        <v>92</v>
      </c>
    </row>
    <row r="7" spans="1:17" x14ac:dyDescent="0.25">
      <c r="A7" t="s">
        <v>37</v>
      </c>
      <c r="J7" t="s">
        <v>50</v>
      </c>
      <c r="L7" t="s">
        <v>98</v>
      </c>
    </row>
    <row r="8" spans="1:17" x14ac:dyDescent="0.25">
      <c r="A8" t="s">
        <v>42</v>
      </c>
      <c r="J8" t="s">
        <v>50</v>
      </c>
      <c r="L8" t="s">
        <v>98</v>
      </c>
      <c r="N8" t="s">
        <v>115</v>
      </c>
      <c r="Q8" t="s">
        <v>46</v>
      </c>
    </row>
    <row r="9" spans="1:17" x14ac:dyDescent="0.25">
      <c r="A9" t="s">
        <v>47</v>
      </c>
      <c r="J9" t="s">
        <v>50</v>
      </c>
      <c r="L9" t="s">
        <v>98</v>
      </c>
      <c r="N9" t="s">
        <v>103</v>
      </c>
      <c r="Q9" t="s">
        <v>46</v>
      </c>
    </row>
    <row r="10" spans="1:17" x14ac:dyDescent="0.25">
      <c r="A10" t="s">
        <v>48</v>
      </c>
      <c r="B10" t="s">
        <v>117</v>
      </c>
      <c r="G10" t="s">
        <v>117</v>
      </c>
      <c r="H10" t="s">
        <v>49</v>
      </c>
      <c r="J10" t="s">
        <v>50</v>
      </c>
      <c r="K10" t="s">
        <v>117</v>
      </c>
      <c r="N10" t="s">
        <v>117</v>
      </c>
      <c r="Q10" t="s">
        <v>46</v>
      </c>
    </row>
    <row r="11" spans="1:17" x14ac:dyDescent="0.25">
      <c r="A11" t="s">
        <v>52</v>
      </c>
      <c r="H11" t="s">
        <v>49</v>
      </c>
      <c r="L11" t="s">
        <v>55</v>
      </c>
      <c r="Q11" t="s">
        <v>46</v>
      </c>
    </row>
    <row r="12" spans="1:17" x14ac:dyDescent="0.25">
      <c r="A12" t="s">
        <v>54</v>
      </c>
      <c r="H12" t="s">
        <v>49</v>
      </c>
      <c r="L12" t="s">
        <v>55</v>
      </c>
      <c r="N12" t="s">
        <v>56</v>
      </c>
      <c r="Q12" t="s">
        <v>46</v>
      </c>
    </row>
    <row r="13" spans="1:17" x14ac:dyDescent="0.25">
      <c r="A13" t="s">
        <v>57</v>
      </c>
      <c r="B13" t="s">
        <v>121</v>
      </c>
      <c r="C13" t="s">
        <v>121</v>
      </c>
      <c r="D13" t="s">
        <v>121</v>
      </c>
      <c r="E13" t="s">
        <v>121</v>
      </c>
      <c r="F13" t="s">
        <v>121</v>
      </c>
      <c r="H13" t="s">
        <v>49</v>
      </c>
      <c r="J13" t="s">
        <v>121</v>
      </c>
      <c r="K13" t="s">
        <v>121</v>
      </c>
      <c r="L13" t="s">
        <v>312</v>
      </c>
      <c r="M13" t="s">
        <v>121</v>
      </c>
      <c r="N13" t="s">
        <v>343</v>
      </c>
      <c r="P13" t="s">
        <v>121</v>
      </c>
      <c r="Q13" t="s">
        <v>123</v>
      </c>
    </row>
    <row r="14" spans="1:17" x14ac:dyDescent="0.25">
      <c r="A14" t="s">
        <v>61</v>
      </c>
      <c r="B14" t="s">
        <v>121</v>
      </c>
      <c r="C14" t="s">
        <v>121</v>
      </c>
      <c r="D14" t="s">
        <v>121</v>
      </c>
      <c r="E14" t="s">
        <v>121</v>
      </c>
      <c r="F14" t="s">
        <v>121</v>
      </c>
      <c r="J14" t="s">
        <v>121</v>
      </c>
      <c r="K14" t="s">
        <v>121</v>
      </c>
      <c r="L14" t="s">
        <v>312</v>
      </c>
      <c r="M14" t="s">
        <v>121</v>
      </c>
      <c r="N14" t="s">
        <v>313</v>
      </c>
      <c r="P14" t="s">
        <v>121</v>
      </c>
      <c r="Q14" t="s">
        <v>123</v>
      </c>
    </row>
    <row r="15" spans="1:17" x14ac:dyDescent="0.25">
      <c r="A15" t="s">
        <v>63</v>
      </c>
      <c r="B15" t="s">
        <v>121</v>
      </c>
      <c r="C15" t="s">
        <v>121</v>
      </c>
      <c r="D15" t="s">
        <v>121</v>
      </c>
      <c r="E15" t="s">
        <v>121</v>
      </c>
      <c r="F15" t="s">
        <v>121</v>
      </c>
      <c r="J15" t="s">
        <v>121</v>
      </c>
      <c r="K15" t="s">
        <v>121</v>
      </c>
      <c r="L15" t="s">
        <v>312</v>
      </c>
      <c r="M15" t="s">
        <v>121</v>
      </c>
      <c r="N15" t="s">
        <v>313</v>
      </c>
      <c r="P15" t="s">
        <v>121</v>
      </c>
      <c r="Q15" t="s">
        <v>123</v>
      </c>
    </row>
    <row r="16" spans="1:17" x14ac:dyDescent="0.25">
      <c r="A16" t="s">
        <v>65</v>
      </c>
      <c r="B16" t="s">
        <v>124</v>
      </c>
      <c r="C16" t="s">
        <v>124</v>
      </c>
      <c r="D16" t="s">
        <v>124</v>
      </c>
      <c r="E16" t="s">
        <v>124</v>
      </c>
      <c r="F16" t="s">
        <v>124</v>
      </c>
      <c r="G16" t="s">
        <v>124</v>
      </c>
      <c r="H16" t="s">
        <v>124</v>
      </c>
      <c r="I16" t="s">
        <v>124</v>
      </c>
      <c r="J16" t="s">
        <v>124</v>
      </c>
      <c r="K16" t="s">
        <v>124</v>
      </c>
      <c r="L16" t="s">
        <v>124</v>
      </c>
      <c r="M16" t="s">
        <v>124</v>
      </c>
      <c r="N16" t="s">
        <v>344</v>
      </c>
      <c r="O16" t="s">
        <v>124</v>
      </c>
      <c r="P16" t="s">
        <v>124</v>
      </c>
      <c r="Q16" t="s">
        <v>124</v>
      </c>
    </row>
    <row r="17" spans="1:18" x14ac:dyDescent="0.25">
      <c r="A17" t="s">
        <v>68</v>
      </c>
      <c r="B17" t="s">
        <v>124</v>
      </c>
      <c r="C17" t="s">
        <v>124</v>
      </c>
      <c r="D17" t="s">
        <v>124</v>
      </c>
      <c r="E17" t="s">
        <v>124</v>
      </c>
      <c r="F17" t="s">
        <v>124</v>
      </c>
      <c r="G17" t="s">
        <v>124</v>
      </c>
      <c r="H17" t="s">
        <v>124</v>
      </c>
      <c r="I17" t="s">
        <v>124</v>
      </c>
      <c r="J17" t="s">
        <v>124</v>
      </c>
      <c r="K17" t="s">
        <v>124</v>
      </c>
      <c r="L17" t="s">
        <v>124</v>
      </c>
      <c r="M17" t="s">
        <v>124</v>
      </c>
      <c r="N17" t="s">
        <v>344</v>
      </c>
      <c r="O17" t="s">
        <v>124</v>
      </c>
      <c r="P17" t="s">
        <v>124</v>
      </c>
      <c r="Q17" t="s">
        <v>124</v>
      </c>
    </row>
    <row r="18" spans="1:18" x14ac:dyDescent="0.25">
      <c r="A18" t="s">
        <v>71</v>
      </c>
      <c r="B18" t="s">
        <v>24</v>
      </c>
      <c r="D18" t="s">
        <v>24</v>
      </c>
      <c r="G18" t="s">
        <v>73</v>
      </c>
      <c r="K18" t="s">
        <v>24</v>
      </c>
      <c r="M18" t="s">
        <v>24</v>
      </c>
      <c r="N18" t="s">
        <v>24</v>
      </c>
      <c r="Q18" t="s">
        <v>75</v>
      </c>
    </row>
    <row r="19" spans="1:18" x14ac:dyDescent="0.25">
      <c r="A19" t="s">
        <v>76</v>
      </c>
      <c r="C19" t="s">
        <v>77</v>
      </c>
      <c r="N19" t="s">
        <v>79</v>
      </c>
      <c r="Q19" t="s">
        <v>75</v>
      </c>
    </row>
    <row r="20" spans="1:18" x14ac:dyDescent="0.25">
      <c r="A20" t="s">
        <v>80</v>
      </c>
    </row>
    <row r="21" spans="1:18" x14ac:dyDescent="0.25">
      <c r="A21" t="s">
        <v>81</v>
      </c>
    </row>
    <row r="24" spans="1:18" x14ac:dyDescent="0.25">
      <c r="A24" t="s">
        <v>82</v>
      </c>
      <c r="B24">
        <f t="shared" ref="B24:Q24" si="0">ROUND(COUNTIF(B2:B19,"&lt;&gt;")/18,4)</f>
        <v>0.61109999999999998</v>
      </c>
      <c r="C24">
        <f t="shared" si="0"/>
        <v>0.38890000000000002</v>
      </c>
      <c r="D24">
        <f t="shared" si="0"/>
        <v>0.55559999999999998</v>
      </c>
      <c r="E24">
        <f t="shared" si="0"/>
        <v>0.38890000000000002</v>
      </c>
      <c r="F24">
        <f t="shared" si="0"/>
        <v>0.44440000000000002</v>
      </c>
      <c r="G24">
        <f t="shared" si="0"/>
        <v>0.38890000000000002</v>
      </c>
      <c r="H24">
        <f t="shared" si="0"/>
        <v>0.38890000000000002</v>
      </c>
      <c r="I24">
        <f t="shared" si="0"/>
        <v>0.27779999999999999</v>
      </c>
      <c r="J24">
        <f t="shared" si="0"/>
        <v>0.66669999999999996</v>
      </c>
      <c r="K24">
        <f t="shared" si="0"/>
        <v>0.5</v>
      </c>
      <c r="L24">
        <f t="shared" si="0"/>
        <v>0.72219999999999995</v>
      </c>
      <c r="M24">
        <f t="shared" si="0"/>
        <v>0.44440000000000002</v>
      </c>
      <c r="N24">
        <f t="shared" si="0"/>
        <v>0.72219999999999995</v>
      </c>
      <c r="O24">
        <f t="shared" si="0"/>
        <v>0.22220000000000001</v>
      </c>
      <c r="P24">
        <f t="shared" si="0"/>
        <v>0.33329999999999999</v>
      </c>
      <c r="Q24">
        <f t="shared" si="0"/>
        <v>0.72219999999999995</v>
      </c>
    </row>
    <row r="27" spans="1:18" x14ac:dyDescent="0.25">
      <c r="A27" t="s">
        <v>83</v>
      </c>
      <c r="B27" t="s">
        <v>84</v>
      </c>
      <c r="C27" t="s">
        <v>2</v>
      </c>
      <c r="D27" t="s">
        <v>3</v>
      </c>
      <c r="E27" t="s">
        <v>4</v>
      </c>
      <c r="F27" t="s">
        <v>85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86</v>
      </c>
      <c r="N27" t="s">
        <v>13</v>
      </c>
      <c r="O27" t="s">
        <v>14</v>
      </c>
      <c r="P27" t="s">
        <v>15</v>
      </c>
      <c r="Q27" t="s">
        <v>16</v>
      </c>
      <c r="R27" t="s">
        <v>87</v>
      </c>
    </row>
    <row r="28" spans="1:18" x14ac:dyDescent="0.25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25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25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25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HYPERLINK("https://app.clickup.com/t/869aa0t2j", "[wonga: data warehouse development &amp; migration onto snowflake project] Dim_loan_detail")</f>
        <v>[wonga: data warehouse development &amp; migration onto snowflake project] Dim_loan_detail</v>
      </c>
      <c r="F3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1" t="str">
        <f>HYPERLINK("https://app.clickup.com/t/869at2p0m", "[freshdesk] 1386 ZARONIA add a date UDF field")</f>
        <v>[freshdesk] 1386 ZARONIA add a date UDF field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25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D32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2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2" t="str">
        <f>HYPERLINK("https://app.clickup.com/t/869at2nzn", "[freshdesk] 1397 Error on Mart - URGENT")</f>
        <v>[freshdesk] 1397 Error on Mart - URGENT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25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HYPERLINK("https://app.clickup.com/t/869at2p0m", "[freshdesk] 1386 ZARONIA add a date UDF field")</f>
        <v>[freshdesk] 1386 ZARONIA add a date UDF field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25">
      <c r="B34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4" t="str">
        <f>HYPERLINK("https://app.clickup.com/t/869ahmf7u", "[certification] Salesforce Certified Agentforce Specialist")</f>
        <v>[certification] Salesforce Certified Agentforce Specialist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25">
      <c r="B35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5" t="str">
        <f>HYPERLINK("https://app.clickup.com/t/869ab1fx3", "[certification] AWS Data Engineer - Associate")</f>
        <v>[certification] AWS Data Engineer - Associate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25">
      <c r="B36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6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6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25">
      <c r="B37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7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7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25"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25">
      <c r="J39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25">
      <c r="J40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25">
      <c r="K4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25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25">
      <c r="K43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25">
      <c r="K44" t="str">
        <f>HYPERLINK("https://app.clickup.com/t/869a0c8wn", "[wonga: data warehouse development &amp; migration onto snowflake project] Finance report analysis for source field mappings")</f>
        <v>[wonga: data warehouse development &amp; migration onto snowflake project] Finance report analysis for source field mappings</v>
      </c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25">
      <c r="R45" t="str">
        <f>HYPERLINK("https://app.clickup.com/t/869af7qma", "[certification] SnowPro Core")</f>
        <v>[certification] SnowPro Core</v>
      </c>
    </row>
    <row r="46" spans="2:18" x14ac:dyDescent="0.25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25">
      <c r="R47" t="str">
        <f>HYPERLINK("https://app.clickup.com/t/869ab9g7u", "[certification] AWS Data Engineer - Associate")</f>
        <v>[certification] AWS Data Engineer - Associate</v>
      </c>
    </row>
    <row r="48" spans="2:18" x14ac:dyDescent="0.25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25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25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25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25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25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25">
      <c r="R54" t="str">
        <f>HYPERLINK("https://app.clickup.com/t/8695vxhyy", "[old mutual] token expired error")</f>
        <v>[old mutual] token expired error</v>
      </c>
    </row>
    <row r="55" spans="18:18" x14ac:dyDescent="0.25">
      <c r="R55" t="str">
        <f>HYPERLINK("https://app.clickup.com/t/8695vgpzt", "[old mutual] old mutual conversation")</f>
        <v>[old mutual] old mutual conversation</v>
      </c>
    </row>
    <row r="56" spans="18:18" x14ac:dyDescent="0.25">
      <c r="R56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  <row r="57" spans="18:18" x14ac:dyDescent="0.25">
      <c r="R57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58" spans="18:18" x14ac:dyDescent="0.25">
      <c r="R58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59" spans="18:18" x14ac:dyDescent="0.25">
      <c r="R5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0" spans="18:18" x14ac:dyDescent="0.25">
      <c r="R60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1" spans="18:18" x14ac:dyDescent="0.25">
      <c r="R61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62" spans="18:18" x14ac:dyDescent="0.25">
      <c r="R62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63" spans="18:18" x14ac:dyDescent="0.25">
      <c r="R63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R63"/>
  <sheetViews>
    <sheetView workbookViewId="0"/>
  </sheetViews>
  <sheetFormatPr defaultRowHeight="15" x14ac:dyDescent="0.25"/>
  <cols>
    <col min="1" max="1" width="20" customWidth="1"/>
    <col min="2" max="4" width="50" customWidth="1"/>
    <col min="5" max="5" width="35" customWidth="1"/>
    <col min="6" max="12" width="50" customWidth="1"/>
    <col min="13" max="14" width="35" customWidth="1"/>
    <col min="15" max="16" width="50" customWidth="1"/>
    <col min="17" max="17" width="35" customWidth="1"/>
    <col min="18" max="18" width="50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</row>
    <row r="3" spans="1:17" x14ac:dyDescent="0.25">
      <c r="A3" t="s">
        <v>20</v>
      </c>
    </row>
    <row r="4" spans="1:17" x14ac:dyDescent="0.25">
      <c r="A4" t="s">
        <v>23</v>
      </c>
    </row>
    <row r="5" spans="1:17" x14ac:dyDescent="0.25">
      <c r="A5" t="s">
        <v>25</v>
      </c>
    </row>
    <row r="6" spans="1:17" x14ac:dyDescent="0.25">
      <c r="A6" t="s">
        <v>28</v>
      </c>
    </row>
    <row r="7" spans="1:17" x14ac:dyDescent="0.25">
      <c r="A7" t="s">
        <v>37</v>
      </c>
    </row>
    <row r="8" spans="1:17" x14ac:dyDescent="0.25">
      <c r="A8" t="s">
        <v>42</v>
      </c>
    </row>
    <row r="9" spans="1:17" x14ac:dyDescent="0.25">
      <c r="A9" t="s">
        <v>47</v>
      </c>
    </row>
    <row r="10" spans="1:17" x14ac:dyDescent="0.25">
      <c r="A10" t="s">
        <v>48</v>
      </c>
    </row>
    <row r="11" spans="1:17" x14ac:dyDescent="0.25">
      <c r="A11" t="s">
        <v>52</v>
      </c>
    </row>
    <row r="12" spans="1:17" x14ac:dyDescent="0.25">
      <c r="A12" t="s">
        <v>54</v>
      </c>
    </row>
    <row r="13" spans="1:17" x14ac:dyDescent="0.25">
      <c r="A13" t="s">
        <v>57</v>
      </c>
    </row>
    <row r="14" spans="1:17" x14ac:dyDescent="0.25">
      <c r="A14" t="s">
        <v>61</v>
      </c>
    </row>
    <row r="15" spans="1:17" x14ac:dyDescent="0.25">
      <c r="A15" t="s">
        <v>63</v>
      </c>
    </row>
    <row r="16" spans="1:17" x14ac:dyDescent="0.25">
      <c r="A16" t="s">
        <v>65</v>
      </c>
    </row>
    <row r="17" spans="1:18" x14ac:dyDescent="0.25">
      <c r="A17" t="s">
        <v>68</v>
      </c>
    </row>
    <row r="18" spans="1:18" x14ac:dyDescent="0.25">
      <c r="A18" t="s">
        <v>71</v>
      </c>
    </row>
    <row r="19" spans="1:18" x14ac:dyDescent="0.25">
      <c r="A19" t="s">
        <v>76</v>
      </c>
      <c r="C19" t="s">
        <v>77</v>
      </c>
    </row>
    <row r="20" spans="1:18" x14ac:dyDescent="0.25">
      <c r="A20" t="s">
        <v>80</v>
      </c>
    </row>
    <row r="21" spans="1:18" x14ac:dyDescent="0.25">
      <c r="A21" t="s">
        <v>81</v>
      </c>
    </row>
    <row r="24" spans="1:18" x14ac:dyDescent="0.25">
      <c r="A24" t="s">
        <v>82</v>
      </c>
      <c r="B24">
        <f t="shared" ref="B24:Q24" si="0">ROUND(COUNTIF(B2:B19,"&lt;&gt;")/18,4)</f>
        <v>0</v>
      </c>
      <c r="C24">
        <f t="shared" si="0"/>
        <v>5.5599999999999997E-2</v>
      </c>
      <c r="D24">
        <f t="shared" si="0"/>
        <v>0</v>
      </c>
      <c r="E24">
        <f t="shared" si="0"/>
        <v>0</v>
      </c>
      <c r="F24">
        <f t="shared" si="0"/>
        <v>0</v>
      </c>
      <c r="G24">
        <f t="shared" si="0"/>
        <v>0</v>
      </c>
      <c r="H24">
        <f t="shared" si="0"/>
        <v>0</v>
      </c>
      <c r="I24">
        <f t="shared" si="0"/>
        <v>0</v>
      </c>
      <c r="J24">
        <f t="shared" si="0"/>
        <v>0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0</v>
      </c>
      <c r="Q24">
        <f t="shared" si="0"/>
        <v>0</v>
      </c>
    </row>
    <row r="27" spans="1:18" x14ac:dyDescent="0.25">
      <c r="A27" t="s">
        <v>83</v>
      </c>
      <c r="B27" t="s">
        <v>84</v>
      </c>
      <c r="C27" t="s">
        <v>2</v>
      </c>
      <c r="D27" t="s">
        <v>3</v>
      </c>
      <c r="E27" t="s">
        <v>4</v>
      </c>
      <c r="F27" t="s">
        <v>85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86</v>
      </c>
      <c r="N27" t="s">
        <v>13</v>
      </c>
      <c r="O27" t="s">
        <v>14</v>
      </c>
      <c r="P27" t="s">
        <v>15</v>
      </c>
      <c r="Q27" t="s">
        <v>16</v>
      </c>
      <c r="R27" t="s">
        <v>87</v>
      </c>
    </row>
    <row r="28" spans="1:18" x14ac:dyDescent="0.25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25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25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25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HYPERLINK("https://app.clickup.com/t/869aa0t2j", "[wonga: data warehouse development &amp; migration onto snowflake project] Dim_loan_detail")</f>
        <v>[wonga: data warehouse development &amp; migration onto snowflake project] Dim_loan_detail</v>
      </c>
      <c r="F3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1" t="str">
        <f>HYPERLINK("https://app.clickup.com/t/869at2p0m", "[freshdesk] 1386 ZARONIA add a date UDF field")</f>
        <v>[freshdesk] 1386 ZARONIA add a date UDF field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25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D32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2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2" t="str">
        <f>HYPERLINK("https://app.clickup.com/t/869at2nzn", "[freshdesk] 1397 Error on Mart - URGENT")</f>
        <v>[freshdesk] 1397 Error on Mart - URGENT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25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HYPERLINK("https://app.clickup.com/t/869at2p0m", "[freshdesk] 1386 ZARONIA add a date UDF field")</f>
        <v>[freshdesk] 1386 ZARONIA add a date UDF field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25">
      <c r="B34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4" t="str">
        <f>HYPERLINK("https://app.clickup.com/t/869ahmf7u", "[certification] Salesforce Certified Agentforce Specialist")</f>
        <v>[certification] Salesforce Certified Agentforce Specialist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25">
      <c r="B35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5" t="str">
        <f>HYPERLINK("https://app.clickup.com/t/869ab1fx3", "[certification] AWS Data Engineer - Associate")</f>
        <v>[certification] AWS Data Engineer - Associate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25">
      <c r="B36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6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6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25">
      <c r="B37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7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7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25"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25">
      <c r="J39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25">
      <c r="J40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25">
      <c r="K4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25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25">
      <c r="K43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25">
      <c r="K44" t="str">
        <f>HYPERLINK("https://app.clickup.com/t/869a0c8wn", "[wonga: data warehouse development &amp; migration onto snowflake project] Finance report analysis for source field mappings")</f>
        <v>[wonga: data warehouse development &amp; migration onto snowflake project] Finance report analysis for source field mappings</v>
      </c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25">
      <c r="R45" t="str">
        <f>HYPERLINK("https://app.clickup.com/t/869af7qma", "[certification] SnowPro Core")</f>
        <v>[certification] SnowPro Core</v>
      </c>
    </row>
    <row r="46" spans="2:18" x14ac:dyDescent="0.25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25">
      <c r="R47" t="str">
        <f>HYPERLINK("https://app.clickup.com/t/869ab9g7u", "[certification] AWS Data Engineer - Associate")</f>
        <v>[certification] AWS Data Engineer - Associate</v>
      </c>
    </row>
    <row r="48" spans="2:18" x14ac:dyDescent="0.25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25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25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25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25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25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25">
      <c r="R54" t="str">
        <f>HYPERLINK("https://app.clickup.com/t/8695vxhyy", "[old mutual] token expired error")</f>
        <v>[old mutual] token expired error</v>
      </c>
    </row>
    <row r="55" spans="18:18" x14ac:dyDescent="0.25">
      <c r="R55" t="str">
        <f>HYPERLINK("https://app.clickup.com/t/8695vgpzt", "[old mutual] old mutual conversation")</f>
        <v>[old mutual] old mutual conversation</v>
      </c>
    </row>
    <row r="56" spans="18:18" x14ac:dyDescent="0.25">
      <c r="R56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  <row r="57" spans="18:18" x14ac:dyDescent="0.25">
      <c r="R57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58" spans="18:18" x14ac:dyDescent="0.25">
      <c r="R58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59" spans="18:18" x14ac:dyDescent="0.25">
      <c r="R5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0" spans="18:18" x14ac:dyDescent="0.25">
      <c r="R60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1" spans="18:18" x14ac:dyDescent="0.25">
      <c r="R61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62" spans="18:18" x14ac:dyDescent="0.25">
      <c r="R62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63" spans="18:18" x14ac:dyDescent="0.25">
      <c r="R63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R63"/>
  <sheetViews>
    <sheetView workbookViewId="0"/>
  </sheetViews>
  <sheetFormatPr defaultRowHeight="15" x14ac:dyDescent="0.25"/>
  <cols>
    <col min="1" max="1" width="20" customWidth="1"/>
    <col min="2" max="4" width="50" customWidth="1"/>
    <col min="5" max="5" width="35" customWidth="1"/>
    <col min="6" max="12" width="50" customWidth="1"/>
    <col min="13" max="14" width="35" customWidth="1"/>
    <col min="15" max="16" width="50" customWidth="1"/>
    <col min="17" max="17" width="35" customWidth="1"/>
    <col min="18" max="18" width="50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</row>
    <row r="3" spans="1:17" x14ac:dyDescent="0.25">
      <c r="A3" t="s">
        <v>20</v>
      </c>
    </row>
    <row r="4" spans="1:17" x14ac:dyDescent="0.25">
      <c r="A4" t="s">
        <v>23</v>
      </c>
    </row>
    <row r="5" spans="1:17" x14ac:dyDescent="0.25">
      <c r="A5" t="s">
        <v>25</v>
      </c>
    </row>
    <row r="6" spans="1:17" x14ac:dyDescent="0.25">
      <c r="A6" t="s">
        <v>28</v>
      </c>
    </row>
    <row r="7" spans="1:17" x14ac:dyDescent="0.25">
      <c r="A7" t="s">
        <v>37</v>
      </c>
    </row>
    <row r="8" spans="1:17" x14ac:dyDescent="0.25">
      <c r="A8" t="s">
        <v>42</v>
      </c>
    </row>
    <row r="9" spans="1:17" x14ac:dyDescent="0.25">
      <c r="A9" t="s">
        <v>47</v>
      </c>
    </row>
    <row r="10" spans="1:17" x14ac:dyDescent="0.25">
      <c r="A10" t="s">
        <v>48</v>
      </c>
    </row>
    <row r="11" spans="1:17" x14ac:dyDescent="0.25">
      <c r="A11" t="s">
        <v>52</v>
      </c>
    </row>
    <row r="12" spans="1:17" x14ac:dyDescent="0.25">
      <c r="A12" t="s">
        <v>54</v>
      </c>
    </row>
    <row r="13" spans="1:17" x14ac:dyDescent="0.25">
      <c r="A13" t="s">
        <v>57</v>
      </c>
    </row>
    <row r="14" spans="1:17" x14ac:dyDescent="0.25">
      <c r="A14" t="s">
        <v>61</v>
      </c>
    </row>
    <row r="15" spans="1:17" x14ac:dyDescent="0.25">
      <c r="A15" t="s">
        <v>63</v>
      </c>
    </row>
    <row r="16" spans="1:17" x14ac:dyDescent="0.25">
      <c r="A16" t="s">
        <v>65</v>
      </c>
    </row>
    <row r="17" spans="1:18" x14ac:dyDescent="0.25">
      <c r="A17" t="s">
        <v>68</v>
      </c>
    </row>
    <row r="18" spans="1:18" x14ac:dyDescent="0.25">
      <c r="A18" t="s">
        <v>71</v>
      </c>
    </row>
    <row r="19" spans="1:18" x14ac:dyDescent="0.25">
      <c r="A19" t="s">
        <v>76</v>
      </c>
      <c r="C19" t="s">
        <v>77</v>
      </c>
    </row>
    <row r="20" spans="1:18" x14ac:dyDescent="0.25">
      <c r="A20" t="s">
        <v>80</v>
      </c>
    </row>
    <row r="21" spans="1:18" x14ac:dyDescent="0.25">
      <c r="A21" t="s">
        <v>81</v>
      </c>
    </row>
    <row r="24" spans="1:18" x14ac:dyDescent="0.25">
      <c r="A24" t="s">
        <v>82</v>
      </c>
      <c r="B24">
        <f t="shared" ref="B24:Q24" si="0">ROUND(COUNTIF(B2:B19,"&lt;&gt;")/18,4)</f>
        <v>0</v>
      </c>
      <c r="C24">
        <f t="shared" si="0"/>
        <v>5.5599999999999997E-2</v>
      </c>
      <c r="D24">
        <f t="shared" si="0"/>
        <v>0</v>
      </c>
      <c r="E24">
        <f t="shared" si="0"/>
        <v>0</v>
      </c>
      <c r="F24">
        <f t="shared" si="0"/>
        <v>0</v>
      </c>
      <c r="G24">
        <f t="shared" si="0"/>
        <v>0</v>
      </c>
      <c r="H24">
        <f t="shared" si="0"/>
        <v>0</v>
      </c>
      <c r="I24">
        <f t="shared" si="0"/>
        <v>0</v>
      </c>
      <c r="J24">
        <f t="shared" si="0"/>
        <v>0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0</v>
      </c>
      <c r="Q24">
        <f t="shared" si="0"/>
        <v>0</v>
      </c>
    </row>
    <row r="27" spans="1:18" x14ac:dyDescent="0.25">
      <c r="A27" t="s">
        <v>83</v>
      </c>
      <c r="B27" t="s">
        <v>84</v>
      </c>
      <c r="C27" t="s">
        <v>2</v>
      </c>
      <c r="D27" t="s">
        <v>3</v>
      </c>
      <c r="E27" t="s">
        <v>4</v>
      </c>
      <c r="F27" t="s">
        <v>85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86</v>
      </c>
      <c r="N27" t="s">
        <v>13</v>
      </c>
      <c r="O27" t="s">
        <v>14</v>
      </c>
      <c r="P27" t="s">
        <v>15</v>
      </c>
      <c r="Q27" t="s">
        <v>16</v>
      </c>
      <c r="R27" t="s">
        <v>87</v>
      </c>
    </row>
    <row r="28" spans="1:18" x14ac:dyDescent="0.25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25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25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25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HYPERLINK("https://app.clickup.com/t/869aa0t2j", "[wonga: data warehouse development &amp; migration onto snowflake project] Dim_loan_detail")</f>
        <v>[wonga: data warehouse development &amp; migration onto snowflake project] Dim_loan_detail</v>
      </c>
      <c r="F3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1" t="str">
        <f>HYPERLINK("https://app.clickup.com/t/869at2p0m", "[freshdesk] 1386 ZARONIA add a date UDF field")</f>
        <v>[freshdesk] 1386 ZARONIA add a date UDF field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25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D32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2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2" t="str">
        <f>HYPERLINK("https://app.clickup.com/t/869at2nzn", "[freshdesk] 1397 Error on Mart - URGENT")</f>
        <v>[freshdesk] 1397 Error on Mart - URGENT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25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HYPERLINK("https://app.clickup.com/t/869at2p0m", "[freshdesk] 1386 ZARONIA add a date UDF field")</f>
        <v>[freshdesk] 1386 ZARONIA add a date UDF field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25">
      <c r="B34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4" t="str">
        <f>HYPERLINK("https://app.clickup.com/t/869ahmf7u", "[certification] Salesforce Certified Agentforce Specialist")</f>
        <v>[certification] Salesforce Certified Agentforce Specialist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25">
      <c r="B35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5" t="str">
        <f>HYPERLINK("https://app.clickup.com/t/869ab1fx3", "[certification] AWS Data Engineer - Associate")</f>
        <v>[certification] AWS Data Engineer - Associate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25">
      <c r="B36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6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6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25">
      <c r="B37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7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7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25"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25">
      <c r="J39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25">
      <c r="J40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25">
      <c r="K4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25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25">
      <c r="K43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25">
      <c r="K44" t="str">
        <f>HYPERLINK("https://app.clickup.com/t/869a0c8wn", "[wonga: data warehouse development &amp; migration onto snowflake project] Finance report analysis for source field mappings")</f>
        <v>[wonga: data warehouse development &amp; migration onto snowflake project] Finance report analysis for source field mappings</v>
      </c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25">
      <c r="R45" t="str">
        <f>HYPERLINK("https://app.clickup.com/t/869af7qma", "[certification] SnowPro Core")</f>
        <v>[certification] SnowPro Core</v>
      </c>
    </row>
    <row r="46" spans="2:18" x14ac:dyDescent="0.25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25">
      <c r="R47" t="str">
        <f>HYPERLINK("https://app.clickup.com/t/869ab9g7u", "[certification] AWS Data Engineer - Associate")</f>
        <v>[certification] AWS Data Engineer - Associate</v>
      </c>
    </row>
    <row r="48" spans="2:18" x14ac:dyDescent="0.25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25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25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25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25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25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25">
      <c r="R54" t="str">
        <f>HYPERLINK("https://app.clickup.com/t/8695vxhyy", "[old mutual] token expired error")</f>
        <v>[old mutual] token expired error</v>
      </c>
    </row>
    <row r="55" spans="18:18" x14ac:dyDescent="0.25">
      <c r="R55" t="str">
        <f>HYPERLINK("https://app.clickup.com/t/8695vgpzt", "[old mutual] old mutual conversation")</f>
        <v>[old mutual] old mutual conversation</v>
      </c>
    </row>
    <row r="56" spans="18:18" x14ac:dyDescent="0.25">
      <c r="R56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  <row r="57" spans="18:18" x14ac:dyDescent="0.25">
      <c r="R57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58" spans="18:18" x14ac:dyDescent="0.25">
      <c r="R58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59" spans="18:18" x14ac:dyDescent="0.25">
      <c r="R5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0" spans="18:18" x14ac:dyDescent="0.25">
      <c r="R60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1" spans="18:18" x14ac:dyDescent="0.25">
      <c r="R61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62" spans="18:18" x14ac:dyDescent="0.25">
      <c r="R62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63" spans="18:18" x14ac:dyDescent="0.25">
      <c r="R63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R63"/>
  <sheetViews>
    <sheetView topLeftCell="C1" workbookViewId="0"/>
  </sheetViews>
  <sheetFormatPr defaultRowHeight="15" x14ac:dyDescent="0.25"/>
  <cols>
    <col min="1" max="1" width="20" customWidth="1"/>
    <col min="2" max="18" width="50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I2" t="s">
        <v>19</v>
      </c>
      <c r="L2" t="s">
        <v>126</v>
      </c>
    </row>
    <row r="3" spans="1:17" x14ac:dyDescent="0.25">
      <c r="A3" t="s">
        <v>20</v>
      </c>
      <c r="B3" t="s">
        <v>127</v>
      </c>
      <c r="C3" t="s">
        <v>21</v>
      </c>
      <c r="D3" t="s">
        <v>21</v>
      </c>
      <c r="E3" t="s">
        <v>127</v>
      </c>
      <c r="F3" t="s">
        <v>21</v>
      </c>
      <c r="G3" t="s">
        <v>127</v>
      </c>
      <c r="H3" t="s">
        <v>21</v>
      </c>
      <c r="I3" t="s">
        <v>127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25">
      <c r="A4" t="s">
        <v>23</v>
      </c>
      <c r="B4" t="s">
        <v>272</v>
      </c>
      <c r="F4" t="s">
        <v>272</v>
      </c>
      <c r="N4" t="s">
        <v>272</v>
      </c>
    </row>
    <row r="5" spans="1:17" x14ac:dyDescent="0.25">
      <c r="A5" t="s">
        <v>25</v>
      </c>
      <c r="B5" t="s">
        <v>272</v>
      </c>
      <c r="F5" t="s">
        <v>272</v>
      </c>
      <c r="G5" t="s">
        <v>203</v>
      </c>
      <c r="N5" t="s">
        <v>272</v>
      </c>
    </row>
    <row r="6" spans="1:17" x14ac:dyDescent="0.25">
      <c r="A6" t="s">
        <v>28</v>
      </c>
      <c r="B6" t="s">
        <v>273</v>
      </c>
      <c r="D6" t="s">
        <v>90</v>
      </c>
      <c r="F6" t="s">
        <v>274</v>
      </c>
      <c r="J6" t="s">
        <v>90</v>
      </c>
      <c r="L6" t="s">
        <v>92</v>
      </c>
      <c r="N6" t="s">
        <v>272</v>
      </c>
    </row>
    <row r="7" spans="1:17" x14ac:dyDescent="0.25">
      <c r="A7" t="s">
        <v>37</v>
      </c>
      <c r="B7" t="s">
        <v>24</v>
      </c>
      <c r="D7" t="s">
        <v>24</v>
      </c>
      <c r="G7" t="s">
        <v>24</v>
      </c>
      <c r="J7" t="s">
        <v>50</v>
      </c>
      <c r="K7" t="s">
        <v>24</v>
      </c>
      <c r="L7" t="s">
        <v>98</v>
      </c>
      <c r="M7" t="s">
        <v>24</v>
      </c>
      <c r="N7" t="s">
        <v>24</v>
      </c>
    </row>
    <row r="8" spans="1:17" x14ac:dyDescent="0.25">
      <c r="A8" t="s">
        <v>42</v>
      </c>
      <c r="C8" t="s">
        <v>134</v>
      </c>
      <c r="D8" t="s">
        <v>134</v>
      </c>
      <c r="I8" t="s">
        <v>134</v>
      </c>
      <c r="J8" t="s">
        <v>50</v>
      </c>
      <c r="L8" t="s">
        <v>98</v>
      </c>
      <c r="N8" t="s">
        <v>134</v>
      </c>
      <c r="Q8" t="s">
        <v>46</v>
      </c>
    </row>
    <row r="9" spans="1:17" x14ac:dyDescent="0.25">
      <c r="A9" t="s">
        <v>47</v>
      </c>
      <c r="J9" t="s">
        <v>50</v>
      </c>
      <c r="L9" t="s">
        <v>98</v>
      </c>
      <c r="N9" t="s">
        <v>103</v>
      </c>
      <c r="Q9" t="s">
        <v>46</v>
      </c>
    </row>
    <row r="10" spans="1:17" x14ac:dyDescent="0.25">
      <c r="A10" t="s">
        <v>48</v>
      </c>
      <c r="G10" t="s">
        <v>143</v>
      </c>
      <c r="H10" t="s">
        <v>49</v>
      </c>
      <c r="J10" t="s">
        <v>50</v>
      </c>
      <c r="Q10" t="s">
        <v>46</v>
      </c>
    </row>
    <row r="11" spans="1:17" x14ac:dyDescent="0.25">
      <c r="A11" t="s">
        <v>52</v>
      </c>
      <c r="B11" t="s">
        <v>276</v>
      </c>
      <c r="G11" t="s">
        <v>145</v>
      </c>
      <c r="H11" t="s">
        <v>49</v>
      </c>
      <c r="L11" t="s">
        <v>55</v>
      </c>
      <c r="N11" t="s">
        <v>276</v>
      </c>
      <c r="Q11" t="s">
        <v>46</v>
      </c>
    </row>
    <row r="12" spans="1:17" x14ac:dyDescent="0.25">
      <c r="A12" t="s">
        <v>54</v>
      </c>
      <c r="H12" t="s">
        <v>49</v>
      </c>
      <c r="L12" t="s">
        <v>55</v>
      </c>
      <c r="N12" t="s">
        <v>56</v>
      </c>
      <c r="Q12" t="s">
        <v>46</v>
      </c>
    </row>
    <row r="13" spans="1:17" x14ac:dyDescent="0.25">
      <c r="A13" t="s">
        <v>57</v>
      </c>
      <c r="H13" t="s">
        <v>49</v>
      </c>
      <c r="L13" t="s">
        <v>58</v>
      </c>
      <c r="N13" t="s">
        <v>59</v>
      </c>
      <c r="Q13" t="s">
        <v>60</v>
      </c>
    </row>
    <row r="14" spans="1:17" x14ac:dyDescent="0.25">
      <c r="A14" t="s">
        <v>61</v>
      </c>
      <c r="L14" t="s">
        <v>58</v>
      </c>
      <c r="N14" t="s">
        <v>101</v>
      </c>
      <c r="Q14" t="s">
        <v>60</v>
      </c>
    </row>
    <row r="15" spans="1:17" x14ac:dyDescent="0.25">
      <c r="A15" t="s">
        <v>63</v>
      </c>
      <c r="I15" t="s">
        <v>277</v>
      </c>
      <c r="L15" t="s">
        <v>58</v>
      </c>
      <c r="N15" t="s">
        <v>101</v>
      </c>
      <c r="Q15" t="s">
        <v>60</v>
      </c>
    </row>
    <row r="16" spans="1:17" x14ac:dyDescent="0.25">
      <c r="A16" t="s">
        <v>65</v>
      </c>
      <c r="B16" t="s">
        <v>279</v>
      </c>
      <c r="E16" t="s">
        <v>279</v>
      </c>
      <c r="F16" t="s">
        <v>279</v>
      </c>
      <c r="H16" t="s">
        <v>279</v>
      </c>
      <c r="I16" t="s">
        <v>277</v>
      </c>
      <c r="L16" t="s">
        <v>279</v>
      </c>
      <c r="M16" t="s">
        <v>279</v>
      </c>
      <c r="N16" t="s">
        <v>66</v>
      </c>
      <c r="O16" t="s">
        <v>279</v>
      </c>
      <c r="P16" t="s">
        <v>279</v>
      </c>
      <c r="Q16" t="s">
        <v>279</v>
      </c>
    </row>
    <row r="17" spans="1:18" x14ac:dyDescent="0.25">
      <c r="A17" t="s">
        <v>68</v>
      </c>
      <c r="B17" t="s">
        <v>279</v>
      </c>
      <c r="E17" t="s">
        <v>279</v>
      </c>
      <c r="F17" t="s">
        <v>279</v>
      </c>
      <c r="H17" t="s">
        <v>279</v>
      </c>
      <c r="I17" t="s">
        <v>280</v>
      </c>
      <c r="L17" t="s">
        <v>279</v>
      </c>
      <c r="M17" t="s">
        <v>279</v>
      </c>
      <c r="N17" t="s">
        <v>66</v>
      </c>
      <c r="O17" t="s">
        <v>279</v>
      </c>
      <c r="P17" t="s">
        <v>279</v>
      </c>
      <c r="Q17" t="s">
        <v>279</v>
      </c>
    </row>
    <row r="18" spans="1:18" x14ac:dyDescent="0.25">
      <c r="A18" t="s">
        <v>71</v>
      </c>
      <c r="B18" t="s">
        <v>24</v>
      </c>
      <c r="D18" t="s">
        <v>24</v>
      </c>
      <c r="G18" t="s">
        <v>73</v>
      </c>
      <c r="K18" t="s">
        <v>24</v>
      </c>
      <c r="M18" t="s">
        <v>24</v>
      </c>
      <c r="N18" t="s">
        <v>24</v>
      </c>
      <c r="Q18" t="s">
        <v>75</v>
      </c>
    </row>
    <row r="19" spans="1:18" x14ac:dyDescent="0.25">
      <c r="A19" t="s">
        <v>76</v>
      </c>
      <c r="C19" t="s">
        <v>77</v>
      </c>
      <c r="E19" t="s">
        <v>78</v>
      </c>
      <c r="N19" t="s">
        <v>79</v>
      </c>
      <c r="Q19" t="s">
        <v>75</v>
      </c>
    </row>
    <row r="20" spans="1:18" x14ac:dyDescent="0.25">
      <c r="A20" t="s">
        <v>80</v>
      </c>
      <c r="E20" t="s">
        <v>78</v>
      </c>
    </row>
    <row r="21" spans="1:18" x14ac:dyDescent="0.25">
      <c r="A21" t="s">
        <v>81</v>
      </c>
      <c r="E21" t="s">
        <v>78</v>
      </c>
    </row>
    <row r="24" spans="1:18" x14ac:dyDescent="0.25">
      <c r="A24" t="s">
        <v>82</v>
      </c>
      <c r="B24">
        <f t="shared" ref="B24:Q24" si="0">ROUND(COUNTIF(B2:B19,"&lt;&gt;")/18,4)</f>
        <v>0.5</v>
      </c>
      <c r="C24">
        <f t="shared" si="0"/>
        <v>0.16669999999999999</v>
      </c>
      <c r="D24">
        <f t="shared" si="0"/>
        <v>0.27779999999999999</v>
      </c>
      <c r="E24">
        <f t="shared" si="0"/>
        <v>0.22220000000000001</v>
      </c>
      <c r="F24">
        <f t="shared" si="0"/>
        <v>0.33329999999999999</v>
      </c>
      <c r="G24">
        <f t="shared" si="0"/>
        <v>0.33329999999999999</v>
      </c>
      <c r="H24">
        <f t="shared" si="0"/>
        <v>0.38890000000000002</v>
      </c>
      <c r="I24">
        <f t="shared" si="0"/>
        <v>0.33329999999999999</v>
      </c>
      <c r="J24">
        <f t="shared" si="0"/>
        <v>0.33329999999999999</v>
      </c>
      <c r="K24">
        <f t="shared" si="0"/>
        <v>0.16669999999999999</v>
      </c>
      <c r="L24">
        <f t="shared" si="0"/>
        <v>0.72219999999999995</v>
      </c>
      <c r="M24">
        <f t="shared" si="0"/>
        <v>0.27779999999999999</v>
      </c>
      <c r="N24">
        <f t="shared" si="0"/>
        <v>0.88890000000000002</v>
      </c>
      <c r="O24">
        <f t="shared" si="0"/>
        <v>0.16669999999999999</v>
      </c>
      <c r="P24">
        <f t="shared" si="0"/>
        <v>0.16669999999999999</v>
      </c>
      <c r="Q24">
        <f t="shared" si="0"/>
        <v>0.72219999999999995</v>
      </c>
    </row>
    <row r="27" spans="1:18" x14ac:dyDescent="0.25">
      <c r="A27" t="s">
        <v>83</v>
      </c>
      <c r="B27" t="s">
        <v>84</v>
      </c>
      <c r="C27" t="s">
        <v>2</v>
      </c>
      <c r="D27" t="s">
        <v>3</v>
      </c>
      <c r="E27" t="s">
        <v>4</v>
      </c>
      <c r="F27" t="s">
        <v>85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86</v>
      </c>
      <c r="N27" t="s">
        <v>13</v>
      </c>
      <c r="O27" t="s">
        <v>14</v>
      </c>
      <c r="P27" t="s">
        <v>15</v>
      </c>
      <c r="Q27" t="s">
        <v>16</v>
      </c>
      <c r="R27" t="s">
        <v>87</v>
      </c>
    </row>
    <row r="28" spans="1:18" x14ac:dyDescent="0.25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25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25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25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HYPERLINK("https://app.clickup.com/t/869aa0t2j", "[wonga: data warehouse development &amp; migration onto snowflake project] Dim_loan_detail")</f>
        <v>[wonga: data warehouse development &amp; migration onto snowflake project] Dim_loan_detail</v>
      </c>
      <c r="F3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1" t="str">
        <f>HYPERLINK("https://app.clickup.com/t/869at2p0m", "[freshdesk] 1386 ZARONIA add a date UDF field")</f>
        <v>[freshdesk] 1386 ZARONIA add a date UDF field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25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D32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2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2" t="str">
        <f>HYPERLINK("https://app.clickup.com/t/869at2nzn", "[freshdesk] 1397 Error on Mart - URGENT")</f>
        <v>[freshdesk] 1397 Error on Mart - URGENT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25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HYPERLINK("https://app.clickup.com/t/869at2p0m", "[freshdesk] 1386 ZARONIA add a date UDF field")</f>
        <v>[freshdesk] 1386 ZARONIA add a date UDF field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25">
      <c r="B34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4" t="str">
        <f>HYPERLINK("https://app.clickup.com/t/869ahmf7u", "[certification] Salesforce Certified Agentforce Specialist")</f>
        <v>[certification] Salesforce Certified Agentforce Specialist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25">
      <c r="B35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5" t="str">
        <f>HYPERLINK("https://app.clickup.com/t/869ab1fx3", "[certification] AWS Data Engineer - Associate")</f>
        <v>[certification] AWS Data Engineer - Associate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25">
      <c r="B36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6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6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25">
      <c r="B37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7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7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25"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25">
      <c r="J39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25">
      <c r="J40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25">
      <c r="K4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25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25">
      <c r="K43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25">
      <c r="K44" t="str">
        <f>HYPERLINK("https://app.clickup.com/t/869a0c8wn", "[wonga: data warehouse development &amp; migration onto snowflake project] Finance report analysis for source field mappings")</f>
        <v>[wonga: data warehouse development &amp; migration onto snowflake project] Finance report analysis for source field mappings</v>
      </c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25">
      <c r="R45" t="str">
        <f>HYPERLINK("https://app.clickup.com/t/869af7qma", "[certification] SnowPro Core")</f>
        <v>[certification] SnowPro Core</v>
      </c>
    </row>
    <row r="46" spans="2:18" x14ac:dyDescent="0.25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25">
      <c r="R47" t="str">
        <f>HYPERLINK("https://app.clickup.com/t/869ab9g7u", "[certification] AWS Data Engineer - Associate")</f>
        <v>[certification] AWS Data Engineer - Associate</v>
      </c>
    </row>
    <row r="48" spans="2:18" x14ac:dyDescent="0.25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25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25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25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25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25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25">
      <c r="R54" t="str">
        <f>HYPERLINK("https://app.clickup.com/t/8695vxhyy", "[old mutual] token expired error")</f>
        <v>[old mutual] token expired error</v>
      </c>
    </row>
    <row r="55" spans="18:18" x14ac:dyDescent="0.25">
      <c r="R55" t="str">
        <f>HYPERLINK("https://app.clickup.com/t/8695vgpzt", "[old mutual] old mutual conversation")</f>
        <v>[old mutual] old mutual conversation</v>
      </c>
    </row>
    <row r="56" spans="18:18" x14ac:dyDescent="0.25">
      <c r="R56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  <row r="57" spans="18:18" x14ac:dyDescent="0.25">
      <c r="R57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58" spans="18:18" x14ac:dyDescent="0.25">
      <c r="R58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59" spans="18:18" x14ac:dyDescent="0.25">
      <c r="R5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0" spans="18:18" x14ac:dyDescent="0.25">
      <c r="R60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1" spans="18:18" x14ac:dyDescent="0.25">
      <c r="R61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62" spans="18:18" x14ac:dyDescent="0.25">
      <c r="R62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63" spans="18:18" x14ac:dyDescent="0.25">
      <c r="R63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63"/>
  <sheetViews>
    <sheetView workbookViewId="0"/>
  </sheetViews>
  <sheetFormatPr defaultRowHeight="15" x14ac:dyDescent="0.25"/>
  <cols>
    <col min="1" max="1" width="20" customWidth="1"/>
    <col min="2" max="18" width="50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I2" t="s">
        <v>19</v>
      </c>
      <c r="L2" t="s">
        <v>126</v>
      </c>
    </row>
    <row r="3" spans="1:17" x14ac:dyDescent="0.25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25">
      <c r="A4" t="s">
        <v>23</v>
      </c>
      <c r="B4" t="s">
        <v>24</v>
      </c>
      <c r="D4" t="s">
        <v>24</v>
      </c>
      <c r="G4" t="s">
        <v>24</v>
      </c>
      <c r="K4" t="s">
        <v>24</v>
      </c>
      <c r="M4" t="s">
        <v>24</v>
      </c>
      <c r="N4" t="s">
        <v>24</v>
      </c>
    </row>
    <row r="5" spans="1:17" x14ac:dyDescent="0.25">
      <c r="A5" t="s">
        <v>25</v>
      </c>
      <c r="B5" t="s">
        <v>27</v>
      </c>
      <c r="C5" t="s">
        <v>27</v>
      </c>
      <c r="D5" t="s">
        <v>27</v>
      </c>
      <c r="E5" t="s">
        <v>27</v>
      </c>
      <c r="F5" t="s">
        <v>27</v>
      </c>
      <c r="G5" t="s">
        <v>203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P5" t="s">
        <v>27</v>
      </c>
      <c r="Q5" t="s">
        <v>27</v>
      </c>
    </row>
    <row r="6" spans="1:17" x14ac:dyDescent="0.25">
      <c r="A6" t="s">
        <v>28</v>
      </c>
      <c r="B6" t="s">
        <v>345</v>
      </c>
      <c r="D6" t="s">
        <v>90</v>
      </c>
      <c r="F6" t="s">
        <v>91</v>
      </c>
      <c r="J6" t="s">
        <v>90</v>
      </c>
      <c r="L6" t="s">
        <v>92</v>
      </c>
    </row>
    <row r="7" spans="1:17" x14ac:dyDescent="0.25">
      <c r="A7" t="s">
        <v>37</v>
      </c>
      <c r="B7" t="s">
        <v>346</v>
      </c>
      <c r="J7" t="s">
        <v>50</v>
      </c>
      <c r="L7" t="s">
        <v>98</v>
      </c>
      <c r="N7" t="s">
        <v>284</v>
      </c>
    </row>
    <row r="8" spans="1:17" x14ac:dyDescent="0.25">
      <c r="A8" t="s">
        <v>42</v>
      </c>
      <c r="B8" t="s">
        <v>347</v>
      </c>
      <c r="G8" t="s">
        <v>348</v>
      </c>
      <c r="J8" t="s">
        <v>50</v>
      </c>
      <c r="K8" t="s">
        <v>349</v>
      </c>
      <c r="L8" t="s">
        <v>98</v>
      </c>
      <c r="Q8" t="s">
        <v>46</v>
      </c>
    </row>
    <row r="9" spans="1:17" x14ac:dyDescent="0.25">
      <c r="A9" t="s">
        <v>47</v>
      </c>
      <c r="B9" t="s">
        <v>348</v>
      </c>
      <c r="G9" t="s">
        <v>348</v>
      </c>
      <c r="J9" t="s">
        <v>50</v>
      </c>
      <c r="K9" t="s">
        <v>349</v>
      </c>
      <c r="L9" t="s">
        <v>98</v>
      </c>
      <c r="N9" t="s">
        <v>103</v>
      </c>
      <c r="Q9" t="s">
        <v>46</v>
      </c>
    </row>
    <row r="10" spans="1:17" x14ac:dyDescent="0.25">
      <c r="A10" t="s">
        <v>48</v>
      </c>
      <c r="B10" t="s">
        <v>178</v>
      </c>
      <c r="C10" t="s">
        <v>178</v>
      </c>
      <c r="D10" t="s">
        <v>178</v>
      </c>
      <c r="F10" t="s">
        <v>178</v>
      </c>
      <c r="H10" t="s">
        <v>49</v>
      </c>
      <c r="I10" t="s">
        <v>178</v>
      </c>
      <c r="J10" t="s">
        <v>50</v>
      </c>
      <c r="N10" t="s">
        <v>178</v>
      </c>
      <c r="Q10" t="s">
        <v>46</v>
      </c>
    </row>
    <row r="11" spans="1:17" x14ac:dyDescent="0.25">
      <c r="A11" t="s">
        <v>52</v>
      </c>
      <c r="H11" t="s">
        <v>49</v>
      </c>
      <c r="L11" t="s">
        <v>55</v>
      </c>
      <c r="Q11" t="s">
        <v>46</v>
      </c>
    </row>
    <row r="12" spans="1:17" x14ac:dyDescent="0.25">
      <c r="A12" t="s">
        <v>54</v>
      </c>
      <c r="E12" t="s">
        <v>288</v>
      </c>
      <c r="H12" t="s">
        <v>49</v>
      </c>
      <c r="L12" t="s">
        <v>55</v>
      </c>
      <c r="N12" t="s">
        <v>56</v>
      </c>
      <c r="O12" t="s">
        <v>288</v>
      </c>
      <c r="Q12" t="s">
        <v>46</v>
      </c>
    </row>
    <row r="13" spans="1:17" x14ac:dyDescent="0.25">
      <c r="A13" t="s">
        <v>57</v>
      </c>
      <c r="E13" t="s">
        <v>288</v>
      </c>
      <c r="H13" t="s">
        <v>49</v>
      </c>
      <c r="L13" t="s">
        <v>58</v>
      </c>
      <c r="N13" t="s">
        <v>59</v>
      </c>
      <c r="O13" t="s">
        <v>288</v>
      </c>
      <c r="Q13" t="s">
        <v>60</v>
      </c>
    </row>
    <row r="14" spans="1:17" x14ac:dyDescent="0.25">
      <c r="A14" t="s">
        <v>61</v>
      </c>
      <c r="L14" t="s">
        <v>58</v>
      </c>
      <c r="N14" t="s">
        <v>101</v>
      </c>
      <c r="Q14" t="s">
        <v>60</v>
      </c>
    </row>
    <row r="15" spans="1:17" x14ac:dyDescent="0.25">
      <c r="A15" t="s">
        <v>63</v>
      </c>
      <c r="L15" t="s">
        <v>58</v>
      </c>
      <c r="N15" t="s">
        <v>101</v>
      </c>
      <c r="Q15" t="s">
        <v>60</v>
      </c>
    </row>
    <row r="16" spans="1:17" x14ac:dyDescent="0.25">
      <c r="A16" t="s">
        <v>65</v>
      </c>
      <c r="N16" t="s">
        <v>66</v>
      </c>
    </row>
    <row r="17" spans="1:18" x14ac:dyDescent="0.25">
      <c r="A17" t="s">
        <v>68</v>
      </c>
      <c r="N17" t="s">
        <v>66</v>
      </c>
    </row>
    <row r="18" spans="1:18" x14ac:dyDescent="0.25">
      <c r="A18" t="s">
        <v>71</v>
      </c>
      <c r="B18" t="s">
        <v>24</v>
      </c>
      <c r="D18" t="s">
        <v>24</v>
      </c>
      <c r="G18" t="s">
        <v>73</v>
      </c>
      <c r="K18" t="s">
        <v>24</v>
      </c>
      <c r="M18" t="s">
        <v>24</v>
      </c>
      <c r="N18" t="s">
        <v>24</v>
      </c>
      <c r="Q18" t="s">
        <v>75</v>
      </c>
    </row>
    <row r="19" spans="1:18" x14ac:dyDescent="0.25">
      <c r="A19" t="s">
        <v>76</v>
      </c>
      <c r="C19" t="s">
        <v>77</v>
      </c>
      <c r="E19" t="s">
        <v>78</v>
      </c>
      <c r="N19" t="s">
        <v>79</v>
      </c>
      <c r="Q19" t="s">
        <v>75</v>
      </c>
    </row>
    <row r="20" spans="1:18" x14ac:dyDescent="0.25">
      <c r="A20" t="s">
        <v>80</v>
      </c>
      <c r="E20" t="s">
        <v>78</v>
      </c>
    </row>
    <row r="21" spans="1:18" x14ac:dyDescent="0.25">
      <c r="A21" t="s">
        <v>81</v>
      </c>
      <c r="E21" t="s">
        <v>78</v>
      </c>
    </row>
    <row r="24" spans="1:18" x14ac:dyDescent="0.25">
      <c r="A24" t="s">
        <v>82</v>
      </c>
      <c r="B24">
        <f t="shared" ref="B24:Q24" si="0">ROUND(COUNTIF(B2:B19,"&lt;&gt;")/18,4)</f>
        <v>0.5</v>
      </c>
      <c r="C24">
        <f t="shared" si="0"/>
        <v>0.22220000000000001</v>
      </c>
      <c r="D24">
        <f t="shared" si="0"/>
        <v>0.33329999999999999</v>
      </c>
      <c r="E24">
        <f t="shared" si="0"/>
        <v>0.27779999999999999</v>
      </c>
      <c r="F24">
        <f t="shared" si="0"/>
        <v>0.22220000000000001</v>
      </c>
      <c r="G24">
        <f t="shared" si="0"/>
        <v>0.33329999999999999</v>
      </c>
      <c r="H24">
        <f t="shared" si="0"/>
        <v>0.27779999999999999</v>
      </c>
      <c r="I24">
        <f t="shared" si="0"/>
        <v>0.16669999999999999</v>
      </c>
      <c r="J24">
        <f t="shared" si="0"/>
        <v>0.38890000000000002</v>
      </c>
      <c r="K24">
        <f t="shared" si="0"/>
        <v>0.33329999999999999</v>
      </c>
      <c r="L24">
        <f t="shared" si="0"/>
        <v>0.66669999999999996</v>
      </c>
      <c r="M24">
        <f t="shared" si="0"/>
        <v>0.22220000000000001</v>
      </c>
      <c r="N24">
        <f t="shared" si="0"/>
        <v>0.77780000000000005</v>
      </c>
      <c r="O24">
        <f t="shared" si="0"/>
        <v>0.16669999999999999</v>
      </c>
      <c r="P24">
        <f t="shared" si="0"/>
        <v>0.1111</v>
      </c>
      <c r="Q24">
        <f t="shared" si="0"/>
        <v>0.66669999999999996</v>
      </c>
    </row>
    <row r="27" spans="1:18" x14ac:dyDescent="0.25">
      <c r="A27" t="s">
        <v>83</v>
      </c>
      <c r="B27" t="s">
        <v>84</v>
      </c>
      <c r="C27" t="s">
        <v>2</v>
      </c>
      <c r="D27" t="s">
        <v>3</v>
      </c>
      <c r="E27" t="s">
        <v>4</v>
      </c>
      <c r="F27" t="s">
        <v>85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86</v>
      </c>
      <c r="N27" t="s">
        <v>13</v>
      </c>
      <c r="O27" t="s">
        <v>14</v>
      </c>
      <c r="P27" t="s">
        <v>15</v>
      </c>
      <c r="Q27" t="s">
        <v>16</v>
      </c>
      <c r="R27" t="s">
        <v>87</v>
      </c>
    </row>
    <row r="28" spans="1:18" x14ac:dyDescent="0.25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25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25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25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HYPERLINK("https://app.clickup.com/t/869aa0t2j", "[wonga: data warehouse development &amp; migration onto snowflake project] Dim_loan_detail")</f>
        <v>[wonga: data warehouse development &amp; migration onto snowflake project] Dim_loan_detail</v>
      </c>
      <c r="F3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1" t="str">
        <f>HYPERLINK("https://app.clickup.com/t/869at2p0m", "[freshdesk] 1386 ZARONIA add a date UDF field")</f>
        <v>[freshdesk] 1386 ZARONIA add a date UDF field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25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D32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2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2" t="str">
        <f>HYPERLINK("https://app.clickup.com/t/869at2nzn", "[freshdesk] 1397 Error on Mart - URGENT")</f>
        <v>[freshdesk] 1397 Error on Mart - URGENT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25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HYPERLINK("https://app.clickup.com/t/869at2p0m", "[freshdesk] 1386 ZARONIA add a date UDF field")</f>
        <v>[freshdesk] 1386 ZARONIA add a date UDF field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25">
      <c r="B34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4" t="str">
        <f>HYPERLINK("https://app.clickup.com/t/869ahmf7u", "[certification] Salesforce Certified Agentforce Specialist")</f>
        <v>[certification] Salesforce Certified Agentforce Specialist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25">
      <c r="B35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5" t="str">
        <f>HYPERLINK("https://app.clickup.com/t/869ab1fx3", "[certification] AWS Data Engineer - Associate")</f>
        <v>[certification] AWS Data Engineer - Associate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25">
      <c r="B36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6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6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25">
      <c r="B37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7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7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25"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25">
      <c r="J39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25">
      <c r="J40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25">
      <c r="K4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25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25">
      <c r="K43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25">
      <c r="K44" t="str">
        <f>HYPERLINK("https://app.clickup.com/t/869a0c8wn", "[wonga: data warehouse development &amp; migration onto snowflake project] Finance report analysis for source field mappings")</f>
        <v>[wonga: data warehouse development &amp; migration onto snowflake project] Finance report analysis for source field mappings</v>
      </c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25">
      <c r="R45" t="str">
        <f>HYPERLINK("https://app.clickup.com/t/869af7qma", "[certification] SnowPro Core")</f>
        <v>[certification] SnowPro Core</v>
      </c>
    </row>
    <row r="46" spans="2:18" x14ac:dyDescent="0.25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25">
      <c r="R47" t="str">
        <f>HYPERLINK("https://app.clickup.com/t/869ab9g7u", "[certification] AWS Data Engineer - Associate")</f>
        <v>[certification] AWS Data Engineer - Associate</v>
      </c>
    </row>
    <row r="48" spans="2:18" x14ac:dyDescent="0.25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25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25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25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25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25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25">
      <c r="R54" t="str">
        <f>HYPERLINK("https://app.clickup.com/t/8695vxhyy", "[old mutual] token expired error")</f>
        <v>[old mutual] token expired error</v>
      </c>
    </row>
    <row r="55" spans="18:18" x14ac:dyDescent="0.25">
      <c r="R55" t="str">
        <f>HYPERLINK("https://app.clickup.com/t/8695vgpzt", "[old mutual] old mutual conversation")</f>
        <v>[old mutual] old mutual conversation</v>
      </c>
    </row>
    <row r="56" spans="18:18" x14ac:dyDescent="0.25">
      <c r="R56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  <row r="57" spans="18:18" x14ac:dyDescent="0.25">
      <c r="R57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58" spans="18:18" x14ac:dyDescent="0.25">
      <c r="R58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59" spans="18:18" x14ac:dyDescent="0.25">
      <c r="R5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0" spans="18:18" x14ac:dyDescent="0.25">
      <c r="R60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1" spans="18:18" x14ac:dyDescent="0.25">
      <c r="R61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62" spans="18:18" x14ac:dyDescent="0.25">
      <c r="R62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63" spans="18:18" x14ac:dyDescent="0.25">
      <c r="R63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R63"/>
  <sheetViews>
    <sheetView workbookViewId="0"/>
  </sheetViews>
  <sheetFormatPr defaultRowHeight="15" x14ac:dyDescent="0.25"/>
  <cols>
    <col min="1" max="1" width="20" customWidth="1"/>
    <col min="2" max="18" width="50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I2" t="s">
        <v>19</v>
      </c>
      <c r="L2" t="s">
        <v>126</v>
      </c>
    </row>
    <row r="3" spans="1:17" x14ac:dyDescent="0.25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25">
      <c r="A4" t="s">
        <v>23</v>
      </c>
      <c r="B4" t="s">
        <v>24</v>
      </c>
      <c r="D4" t="s">
        <v>24</v>
      </c>
      <c r="G4" t="s">
        <v>24</v>
      </c>
      <c r="K4" t="s">
        <v>24</v>
      </c>
      <c r="M4" t="s">
        <v>24</v>
      </c>
      <c r="N4" t="s">
        <v>24</v>
      </c>
    </row>
    <row r="5" spans="1:17" x14ac:dyDescent="0.25">
      <c r="A5" t="s">
        <v>25</v>
      </c>
      <c r="B5" t="s">
        <v>290</v>
      </c>
      <c r="C5" t="s">
        <v>290</v>
      </c>
      <c r="D5" t="s">
        <v>290</v>
      </c>
      <c r="E5" t="s">
        <v>290</v>
      </c>
      <c r="F5" t="s">
        <v>290</v>
      </c>
      <c r="G5" t="s">
        <v>203</v>
      </c>
      <c r="J5" t="s">
        <v>290</v>
      </c>
      <c r="K5" t="s">
        <v>290</v>
      </c>
      <c r="L5" t="s">
        <v>290</v>
      </c>
      <c r="M5" t="s">
        <v>27</v>
      </c>
      <c r="N5" t="s">
        <v>290</v>
      </c>
      <c r="P5" t="s">
        <v>290</v>
      </c>
      <c r="Q5" t="s">
        <v>27</v>
      </c>
    </row>
    <row r="6" spans="1:17" x14ac:dyDescent="0.25">
      <c r="A6" t="s">
        <v>28</v>
      </c>
      <c r="B6" t="s">
        <v>206</v>
      </c>
      <c r="C6" t="s">
        <v>291</v>
      </c>
      <c r="D6" t="s">
        <v>206</v>
      </c>
      <c r="E6" t="s">
        <v>291</v>
      </c>
      <c r="F6" t="s">
        <v>292</v>
      </c>
      <c r="G6" t="s">
        <v>32</v>
      </c>
      <c r="H6" t="s">
        <v>32</v>
      </c>
      <c r="I6" t="s">
        <v>32</v>
      </c>
      <c r="J6" t="s">
        <v>206</v>
      </c>
      <c r="K6" t="s">
        <v>204</v>
      </c>
      <c r="L6" t="s">
        <v>210</v>
      </c>
      <c r="M6" t="s">
        <v>32</v>
      </c>
      <c r="N6" t="s">
        <v>293</v>
      </c>
      <c r="P6" t="s">
        <v>204</v>
      </c>
      <c r="Q6" t="s">
        <v>32</v>
      </c>
    </row>
    <row r="7" spans="1:17" x14ac:dyDescent="0.25">
      <c r="A7" t="s">
        <v>37</v>
      </c>
      <c r="B7" t="s">
        <v>204</v>
      </c>
      <c r="C7" t="s">
        <v>291</v>
      </c>
      <c r="D7" t="s">
        <v>204</v>
      </c>
      <c r="E7" t="s">
        <v>291</v>
      </c>
      <c r="F7" t="s">
        <v>204</v>
      </c>
      <c r="G7" t="s">
        <v>32</v>
      </c>
      <c r="H7" t="s">
        <v>32</v>
      </c>
      <c r="I7" t="s">
        <v>32</v>
      </c>
      <c r="J7" t="s">
        <v>294</v>
      </c>
      <c r="K7" t="s">
        <v>204</v>
      </c>
      <c r="L7" t="s">
        <v>295</v>
      </c>
      <c r="M7" t="s">
        <v>32</v>
      </c>
      <c r="N7" t="s">
        <v>204</v>
      </c>
      <c r="P7" t="s">
        <v>204</v>
      </c>
      <c r="Q7" t="s">
        <v>32</v>
      </c>
    </row>
    <row r="8" spans="1:17" x14ac:dyDescent="0.25">
      <c r="A8" t="s">
        <v>42</v>
      </c>
      <c r="B8" t="s">
        <v>204</v>
      </c>
      <c r="C8" t="s">
        <v>204</v>
      </c>
      <c r="D8" t="s">
        <v>204</v>
      </c>
      <c r="E8" t="s">
        <v>204</v>
      </c>
      <c r="F8" t="s">
        <v>204</v>
      </c>
      <c r="J8" t="s">
        <v>294</v>
      </c>
      <c r="K8" t="s">
        <v>296</v>
      </c>
      <c r="L8" t="s">
        <v>295</v>
      </c>
      <c r="N8" t="s">
        <v>204</v>
      </c>
      <c r="P8" t="s">
        <v>204</v>
      </c>
      <c r="Q8" t="s">
        <v>46</v>
      </c>
    </row>
    <row r="9" spans="1:17" x14ac:dyDescent="0.25">
      <c r="A9" t="s">
        <v>47</v>
      </c>
      <c r="B9" t="s">
        <v>204</v>
      </c>
      <c r="C9" t="s">
        <v>204</v>
      </c>
      <c r="D9" t="s">
        <v>204</v>
      </c>
      <c r="E9" t="s">
        <v>204</v>
      </c>
      <c r="F9" t="s">
        <v>204</v>
      </c>
      <c r="J9" t="s">
        <v>294</v>
      </c>
      <c r="K9" t="s">
        <v>204</v>
      </c>
      <c r="L9" t="s">
        <v>295</v>
      </c>
      <c r="N9" t="s">
        <v>298</v>
      </c>
      <c r="P9" t="s">
        <v>204</v>
      </c>
      <c r="Q9" t="s">
        <v>46</v>
      </c>
    </row>
    <row r="10" spans="1:17" x14ac:dyDescent="0.25">
      <c r="A10" t="s">
        <v>48</v>
      </c>
      <c r="H10" t="s">
        <v>49</v>
      </c>
      <c r="J10" t="s">
        <v>50</v>
      </c>
      <c r="Q10" t="s">
        <v>46</v>
      </c>
    </row>
    <row r="11" spans="1:17" x14ac:dyDescent="0.25">
      <c r="A11" t="s">
        <v>52</v>
      </c>
      <c r="H11" t="s">
        <v>49</v>
      </c>
      <c r="L11" t="s">
        <v>55</v>
      </c>
      <c r="Q11" t="s">
        <v>46</v>
      </c>
    </row>
    <row r="12" spans="1:17" x14ac:dyDescent="0.25">
      <c r="A12" t="s">
        <v>54</v>
      </c>
      <c r="H12" t="s">
        <v>49</v>
      </c>
      <c r="L12" t="s">
        <v>55</v>
      </c>
      <c r="N12" t="s">
        <v>56</v>
      </c>
      <c r="Q12" t="s">
        <v>46</v>
      </c>
    </row>
    <row r="13" spans="1:17" x14ac:dyDescent="0.25">
      <c r="A13" t="s">
        <v>57</v>
      </c>
      <c r="H13" t="s">
        <v>49</v>
      </c>
      <c r="L13" t="s">
        <v>58</v>
      </c>
      <c r="N13" t="s">
        <v>59</v>
      </c>
      <c r="Q13" t="s">
        <v>60</v>
      </c>
    </row>
    <row r="14" spans="1:17" x14ac:dyDescent="0.25">
      <c r="A14" t="s">
        <v>61</v>
      </c>
      <c r="L14" t="s">
        <v>58</v>
      </c>
      <c r="N14" t="s">
        <v>101</v>
      </c>
      <c r="Q14" t="s">
        <v>60</v>
      </c>
    </row>
    <row r="15" spans="1:17" x14ac:dyDescent="0.25">
      <c r="A15" t="s">
        <v>63</v>
      </c>
      <c r="L15" t="s">
        <v>58</v>
      </c>
      <c r="N15" t="s">
        <v>101</v>
      </c>
      <c r="Q15" t="s">
        <v>60</v>
      </c>
    </row>
    <row r="16" spans="1:17" x14ac:dyDescent="0.25">
      <c r="A16" t="s">
        <v>65</v>
      </c>
      <c r="N16" t="s">
        <v>66</v>
      </c>
    </row>
    <row r="17" spans="1:18" x14ac:dyDescent="0.25">
      <c r="A17" t="s">
        <v>68</v>
      </c>
      <c r="N17" t="s">
        <v>66</v>
      </c>
    </row>
    <row r="18" spans="1:18" x14ac:dyDescent="0.25">
      <c r="A18" t="s">
        <v>71</v>
      </c>
      <c r="B18" t="s">
        <v>72</v>
      </c>
      <c r="D18" t="s">
        <v>24</v>
      </c>
      <c r="G18" t="s">
        <v>73</v>
      </c>
      <c r="K18" t="s">
        <v>24</v>
      </c>
      <c r="M18" t="s">
        <v>24</v>
      </c>
      <c r="N18" t="s">
        <v>24</v>
      </c>
      <c r="O18" t="s">
        <v>74</v>
      </c>
      <c r="Q18" t="s">
        <v>75</v>
      </c>
    </row>
    <row r="19" spans="1:18" x14ac:dyDescent="0.25">
      <c r="A19" t="s">
        <v>76</v>
      </c>
      <c r="B19" t="s">
        <v>74</v>
      </c>
      <c r="C19" t="s">
        <v>77</v>
      </c>
      <c r="E19" t="s">
        <v>78</v>
      </c>
      <c r="N19" t="s">
        <v>79</v>
      </c>
      <c r="O19" t="s">
        <v>74</v>
      </c>
      <c r="Q19" t="s">
        <v>75</v>
      </c>
    </row>
    <row r="20" spans="1:18" x14ac:dyDescent="0.25">
      <c r="A20" t="s">
        <v>80</v>
      </c>
      <c r="E20" t="s">
        <v>78</v>
      </c>
    </row>
    <row r="21" spans="1:18" x14ac:dyDescent="0.25">
      <c r="A21" t="s">
        <v>81</v>
      </c>
      <c r="E21" t="s">
        <v>78</v>
      </c>
    </row>
    <row r="24" spans="1:18" x14ac:dyDescent="0.25">
      <c r="A24" t="s">
        <v>82</v>
      </c>
      <c r="B24">
        <f t="shared" ref="B24:Q24" si="0">ROUND(COUNTIF(B2:B19,"&lt;&gt;")/18,4)</f>
        <v>0.5</v>
      </c>
      <c r="C24">
        <f t="shared" si="0"/>
        <v>0.38890000000000002</v>
      </c>
      <c r="D24">
        <f t="shared" si="0"/>
        <v>0.44440000000000002</v>
      </c>
      <c r="E24">
        <f t="shared" si="0"/>
        <v>0.38890000000000002</v>
      </c>
      <c r="F24">
        <f t="shared" si="0"/>
        <v>0.33329999999999999</v>
      </c>
      <c r="G24">
        <f t="shared" si="0"/>
        <v>0.33329999999999999</v>
      </c>
      <c r="H24">
        <f t="shared" si="0"/>
        <v>0.38890000000000002</v>
      </c>
      <c r="I24">
        <f t="shared" si="0"/>
        <v>0.22220000000000001</v>
      </c>
      <c r="J24">
        <f t="shared" si="0"/>
        <v>0.38890000000000002</v>
      </c>
      <c r="K24">
        <f t="shared" si="0"/>
        <v>0.44440000000000002</v>
      </c>
      <c r="L24">
        <f t="shared" si="0"/>
        <v>0.66669999999999996</v>
      </c>
      <c r="M24">
        <f t="shared" si="0"/>
        <v>0.33329999999999999</v>
      </c>
      <c r="N24">
        <f t="shared" si="0"/>
        <v>0.83330000000000004</v>
      </c>
      <c r="O24">
        <f t="shared" si="0"/>
        <v>0.16669999999999999</v>
      </c>
      <c r="P24">
        <f t="shared" si="0"/>
        <v>0.33329999999999999</v>
      </c>
      <c r="Q24">
        <f t="shared" si="0"/>
        <v>0.77780000000000005</v>
      </c>
    </row>
    <row r="27" spans="1:18" x14ac:dyDescent="0.25">
      <c r="A27" t="s">
        <v>83</v>
      </c>
      <c r="B27" t="s">
        <v>84</v>
      </c>
      <c r="C27" t="s">
        <v>2</v>
      </c>
      <c r="D27" t="s">
        <v>3</v>
      </c>
      <c r="E27" t="s">
        <v>4</v>
      </c>
      <c r="F27" t="s">
        <v>85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86</v>
      </c>
      <c r="N27" t="s">
        <v>13</v>
      </c>
      <c r="O27" t="s">
        <v>14</v>
      </c>
      <c r="P27" t="s">
        <v>15</v>
      </c>
      <c r="Q27" t="s">
        <v>16</v>
      </c>
      <c r="R27" t="s">
        <v>87</v>
      </c>
    </row>
    <row r="28" spans="1:18" x14ac:dyDescent="0.25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25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25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25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HYPERLINK("https://app.clickup.com/t/869aa0t2j", "[wonga: data warehouse development &amp; migration onto snowflake project] Dim_loan_detail")</f>
        <v>[wonga: data warehouse development &amp; migration onto snowflake project] Dim_loan_detail</v>
      </c>
      <c r="F3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1" t="str">
        <f>HYPERLINK("https://app.clickup.com/t/869at2p0m", "[freshdesk] 1386 ZARONIA add a date UDF field")</f>
        <v>[freshdesk] 1386 ZARONIA add a date UDF field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25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D32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2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2" t="str">
        <f>HYPERLINK("https://app.clickup.com/t/869at2nzn", "[freshdesk] 1397 Error on Mart - URGENT")</f>
        <v>[freshdesk] 1397 Error on Mart - URGENT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25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HYPERLINK("https://app.clickup.com/t/869at2p0m", "[freshdesk] 1386 ZARONIA add a date UDF field")</f>
        <v>[freshdesk] 1386 ZARONIA add a date UDF field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25">
      <c r="B34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4" t="str">
        <f>HYPERLINK("https://app.clickup.com/t/869ahmf7u", "[certification] Salesforce Certified Agentforce Specialist")</f>
        <v>[certification] Salesforce Certified Agentforce Specialist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25">
      <c r="B35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5" t="str">
        <f>HYPERLINK("https://app.clickup.com/t/869ab1fx3", "[certification] AWS Data Engineer - Associate")</f>
        <v>[certification] AWS Data Engineer - Associate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25">
      <c r="B36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6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6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25">
      <c r="B37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7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7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25"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25">
      <c r="J39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25">
      <c r="J40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25">
      <c r="K4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25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25">
      <c r="K43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25">
      <c r="K44" t="str">
        <f>HYPERLINK("https://app.clickup.com/t/869a0c8wn", "[wonga: data warehouse development &amp; migration onto snowflake project] Finance report analysis for source field mappings")</f>
        <v>[wonga: data warehouse development &amp; migration onto snowflake project] Finance report analysis for source field mappings</v>
      </c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25">
      <c r="R45" t="str">
        <f>HYPERLINK("https://app.clickup.com/t/869af7qma", "[certification] SnowPro Core")</f>
        <v>[certification] SnowPro Core</v>
      </c>
    </row>
    <row r="46" spans="2:18" x14ac:dyDescent="0.25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25">
      <c r="R47" t="str">
        <f>HYPERLINK("https://app.clickup.com/t/869ab9g7u", "[certification] AWS Data Engineer - Associate")</f>
        <v>[certification] AWS Data Engineer - Associate</v>
      </c>
    </row>
    <row r="48" spans="2:18" x14ac:dyDescent="0.25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25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25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25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25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25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25">
      <c r="R54" t="str">
        <f>HYPERLINK("https://app.clickup.com/t/8695vxhyy", "[old mutual] token expired error")</f>
        <v>[old mutual] token expired error</v>
      </c>
    </row>
    <row r="55" spans="18:18" x14ac:dyDescent="0.25">
      <c r="R55" t="str">
        <f>HYPERLINK("https://app.clickup.com/t/8695vgpzt", "[old mutual] old mutual conversation")</f>
        <v>[old mutual] old mutual conversation</v>
      </c>
    </row>
    <row r="56" spans="18:18" x14ac:dyDescent="0.25">
      <c r="R56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  <row r="57" spans="18:18" x14ac:dyDescent="0.25">
      <c r="R57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58" spans="18:18" x14ac:dyDescent="0.25">
      <c r="R58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59" spans="18:18" x14ac:dyDescent="0.25">
      <c r="R5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0" spans="18:18" x14ac:dyDescent="0.25">
      <c r="R60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1" spans="18:18" x14ac:dyDescent="0.25">
      <c r="R61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62" spans="18:18" x14ac:dyDescent="0.25">
      <c r="R62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63" spans="18:18" x14ac:dyDescent="0.25">
      <c r="R63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3"/>
  <sheetViews>
    <sheetView workbookViewId="0"/>
  </sheetViews>
  <sheetFormatPr defaultRowHeight="15" x14ac:dyDescent="0.25"/>
  <cols>
    <col min="1" max="1" width="20" customWidth="1"/>
    <col min="2" max="18" width="50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I2" t="s">
        <v>19</v>
      </c>
    </row>
    <row r="3" spans="1:17" x14ac:dyDescent="0.25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21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25">
      <c r="A4" t="s">
        <v>23</v>
      </c>
      <c r="B4" t="s">
        <v>24</v>
      </c>
      <c r="D4" t="s">
        <v>24</v>
      </c>
      <c r="G4" t="s">
        <v>24</v>
      </c>
      <c r="K4" t="s">
        <v>24</v>
      </c>
      <c r="M4" t="s">
        <v>24</v>
      </c>
      <c r="N4" t="s">
        <v>24</v>
      </c>
    </row>
    <row r="5" spans="1:17" x14ac:dyDescent="0.25">
      <c r="A5" t="s">
        <v>25</v>
      </c>
      <c r="B5" t="s">
        <v>110</v>
      </c>
      <c r="D5" t="s">
        <v>110</v>
      </c>
      <c r="E5" t="s">
        <v>110</v>
      </c>
      <c r="F5" t="s">
        <v>110</v>
      </c>
      <c r="I5" t="s">
        <v>110</v>
      </c>
      <c r="J5" t="s">
        <v>110</v>
      </c>
      <c r="N5" t="s">
        <v>66</v>
      </c>
      <c r="O5" t="s">
        <v>110</v>
      </c>
    </row>
    <row r="6" spans="1:17" x14ac:dyDescent="0.25">
      <c r="A6" t="s">
        <v>28</v>
      </c>
      <c r="B6" t="s">
        <v>90</v>
      </c>
      <c r="D6" t="s">
        <v>90</v>
      </c>
      <c r="E6" t="s">
        <v>111</v>
      </c>
      <c r="F6" t="s">
        <v>91</v>
      </c>
      <c r="H6" t="s">
        <v>112</v>
      </c>
      <c r="J6" t="s">
        <v>90</v>
      </c>
      <c r="L6" t="s">
        <v>92</v>
      </c>
      <c r="N6" t="s">
        <v>113</v>
      </c>
    </row>
    <row r="7" spans="1:17" x14ac:dyDescent="0.25">
      <c r="A7" t="s">
        <v>37</v>
      </c>
      <c r="J7" t="s">
        <v>50</v>
      </c>
      <c r="L7" t="s">
        <v>98</v>
      </c>
    </row>
    <row r="8" spans="1:17" x14ac:dyDescent="0.25">
      <c r="A8" t="s">
        <v>42</v>
      </c>
      <c r="J8" t="s">
        <v>50</v>
      </c>
      <c r="L8" t="s">
        <v>114</v>
      </c>
      <c r="N8" t="s">
        <v>115</v>
      </c>
      <c r="Q8" t="s">
        <v>46</v>
      </c>
    </row>
    <row r="9" spans="1:17" x14ac:dyDescent="0.25">
      <c r="A9" t="s">
        <v>47</v>
      </c>
      <c r="E9" t="s">
        <v>116</v>
      </c>
      <c r="J9" t="s">
        <v>50</v>
      </c>
      <c r="L9" t="s">
        <v>98</v>
      </c>
      <c r="N9" t="s">
        <v>103</v>
      </c>
      <c r="Q9" t="s">
        <v>46</v>
      </c>
    </row>
    <row r="10" spans="1:17" x14ac:dyDescent="0.25">
      <c r="A10" t="s">
        <v>48</v>
      </c>
      <c r="B10" t="s">
        <v>117</v>
      </c>
      <c r="E10" t="s">
        <v>116</v>
      </c>
      <c r="G10" t="s">
        <v>117</v>
      </c>
      <c r="H10" t="s">
        <v>49</v>
      </c>
      <c r="J10" t="s">
        <v>50</v>
      </c>
      <c r="K10" t="s">
        <v>117</v>
      </c>
      <c r="N10" t="s">
        <v>117</v>
      </c>
      <c r="Q10" t="s">
        <v>46</v>
      </c>
    </row>
    <row r="11" spans="1:17" x14ac:dyDescent="0.25">
      <c r="A11" t="s">
        <v>52</v>
      </c>
      <c r="E11" t="s">
        <v>118</v>
      </c>
      <c r="H11" t="s">
        <v>49</v>
      </c>
      <c r="L11" t="s">
        <v>55</v>
      </c>
      <c r="N11" t="s">
        <v>119</v>
      </c>
      <c r="Q11" t="s">
        <v>46</v>
      </c>
    </row>
    <row r="12" spans="1:17" x14ac:dyDescent="0.25">
      <c r="A12" t="s">
        <v>54</v>
      </c>
      <c r="E12" t="s">
        <v>118</v>
      </c>
      <c r="H12" t="s">
        <v>49</v>
      </c>
      <c r="L12" t="s">
        <v>55</v>
      </c>
      <c r="N12" t="s">
        <v>120</v>
      </c>
      <c r="Q12" t="s">
        <v>46</v>
      </c>
    </row>
    <row r="13" spans="1:17" x14ac:dyDescent="0.25">
      <c r="A13" t="s">
        <v>57</v>
      </c>
      <c r="C13" t="s">
        <v>121</v>
      </c>
      <c r="D13" t="s">
        <v>121</v>
      </c>
      <c r="E13" t="s">
        <v>122</v>
      </c>
      <c r="F13" t="s">
        <v>121</v>
      </c>
      <c r="H13" t="s">
        <v>49</v>
      </c>
      <c r="J13" t="s">
        <v>121</v>
      </c>
      <c r="K13" t="s">
        <v>121</v>
      </c>
      <c r="L13" t="s">
        <v>121</v>
      </c>
      <c r="M13" t="s">
        <v>121</v>
      </c>
      <c r="N13" t="s">
        <v>121</v>
      </c>
      <c r="P13" t="s">
        <v>121</v>
      </c>
      <c r="Q13" t="s">
        <v>123</v>
      </c>
    </row>
    <row r="14" spans="1:17" x14ac:dyDescent="0.25">
      <c r="A14" t="s">
        <v>61</v>
      </c>
      <c r="C14" t="s">
        <v>121</v>
      </c>
      <c r="D14" t="s">
        <v>121</v>
      </c>
      <c r="E14" t="s">
        <v>122</v>
      </c>
      <c r="F14" t="s">
        <v>121</v>
      </c>
      <c r="J14" t="s">
        <v>121</v>
      </c>
      <c r="K14" t="s">
        <v>121</v>
      </c>
      <c r="L14" t="s">
        <v>121</v>
      </c>
      <c r="M14" t="s">
        <v>121</v>
      </c>
      <c r="N14" t="s">
        <v>121</v>
      </c>
      <c r="P14" t="s">
        <v>121</v>
      </c>
      <c r="Q14" t="s">
        <v>123</v>
      </c>
    </row>
    <row r="15" spans="1:17" x14ac:dyDescent="0.25">
      <c r="A15" t="s">
        <v>63</v>
      </c>
      <c r="C15" t="s">
        <v>121</v>
      </c>
      <c r="D15" t="s">
        <v>121</v>
      </c>
      <c r="E15" t="s">
        <v>122</v>
      </c>
      <c r="F15" t="s">
        <v>121</v>
      </c>
      <c r="J15" t="s">
        <v>121</v>
      </c>
      <c r="K15" t="s">
        <v>121</v>
      </c>
      <c r="L15" t="s">
        <v>121</v>
      </c>
      <c r="M15" t="s">
        <v>121</v>
      </c>
      <c r="N15" t="s">
        <v>121</v>
      </c>
      <c r="P15" t="s">
        <v>121</v>
      </c>
      <c r="Q15" t="s">
        <v>123</v>
      </c>
    </row>
    <row r="16" spans="1:17" x14ac:dyDescent="0.25">
      <c r="A16" t="s">
        <v>65</v>
      </c>
      <c r="B16" t="s">
        <v>124</v>
      </c>
      <c r="C16" t="s">
        <v>124</v>
      </c>
      <c r="D16" t="s">
        <v>124</v>
      </c>
      <c r="E16" t="s">
        <v>124</v>
      </c>
      <c r="F16" t="s">
        <v>124</v>
      </c>
      <c r="G16" t="s">
        <v>124</v>
      </c>
      <c r="H16" t="s">
        <v>124</v>
      </c>
      <c r="I16" t="s">
        <v>124</v>
      </c>
      <c r="J16" t="s">
        <v>124</v>
      </c>
      <c r="K16" t="s">
        <v>124</v>
      </c>
      <c r="L16" t="s">
        <v>124</v>
      </c>
      <c r="M16" t="s">
        <v>124</v>
      </c>
      <c r="N16" t="s">
        <v>124</v>
      </c>
      <c r="O16" t="s">
        <v>124</v>
      </c>
      <c r="P16" t="s">
        <v>124</v>
      </c>
      <c r="Q16" t="s">
        <v>124</v>
      </c>
    </row>
    <row r="17" spans="1:18" x14ac:dyDescent="0.25">
      <c r="A17" t="s">
        <v>68</v>
      </c>
      <c r="B17" t="s">
        <v>124</v>
      </c>
      <c r="C17" t="s">
        <v>124</v>
      </c>
      <c r="D17" t="s">
        <v>124</v>
      </c>
      <c r="E17" t="s">
        <v>124</v>
      </c>
      <c r="F17" t="s">
        <v>124</v>
      </c>
      <c r="G17" t="s">
        <v>124</v>
      </c>
      <c r="H17" t="s">
        <v>124</v>
      </c>
      <c r="I17" t="s">
        <v>124</v>
      </c>
      <c r="J17" t="s">
        <v>124</v>
      </c>
      <c r="K17" t="s">
        <v>124</v>
      </c>
      <c r="L17" t="s">
        <v>125</v>
      </c>
      <c r="M17" t="s">
        <v>124</v>
      </c>
      <c r="N17" t="s">
        <v>124</v>
      </c>
      <c r="O17" t="s">
        <v>124</v>
      </c>
      <c r="P17" t="s">
        <v>124</v>
      </c>
      <c r="Q17" t="s">
        <v>124</v>
      </c>
    </row>
    <row r="18" spans="1:18" x14ac:dyDescent="0.25">
      <c r="A18" t="s">
        <v>71</v>
      </c>
      <c r="B18" t="s">
        <v>24</v>
      </c>
      <c r="D18" t="s">
        <v>24</v>
      </c>
      <c r="G18" t="s">
        <v>73</v>
      </c>
      <c r="K18" t="s">
        <v>24</v>
      </c>
      <c r="L18" t="s">
        <v>70</v>
      </c>
      <c r="M18" t="s">
        <v>24</v>
      </c>
      <c r="N18" t="s">
        <v>24</v>
      </c>
      <c r="Q18" t="s">
        <v>75</v>
      </c>
    </row>
    <row r="19" spans="1:18" x14ac:dyDescent="0.25">
      <c r="A19" t="s">
        <v>76</v>
      </c>
      <c r="C19" t="s">
        <v>77</v>
      </c>
      <c r="L19" t="s">
        <v>70</v>
      </c>
      <c r="N19" t="s">
        <v>79</v>
      </c>
      <c r="Q19" t="s">
        <v>75</v>
      </c>
    </row>
    <row r="20" spans="1:18" x14ac:dyDescent="0.25">
      <c r="A20" t="s">
        <v>80</v>
      </c>
    </row>
    <row r="21" spans="1:18" x14ac:dyDescent="0.25">
      <c r="A21" t="s">
        <v>81</v>
      </c>
    </row>
    <row r="24" spans="1:18" x14ac:dyDescent="0.25">
      <c r="A24" t="s">
        <v>82</v>
      </c>
      <c r="B24">
        <f t="shared" ref="B24:Q24" si="0">ROUND(COUNTIF(B2:B19,"&lt;&gt;")/18,4)</f>
        <v>0.44440000000000002</v>
      </c>
      <c r="C24">
        <f t="shared" si="0"/>
        <v>0.38890000000000002</v>
      </c>
      <c r="D24">
        <f t="shared" si="0"/>
        <v>0.55559999999999998</v>
      </c>
      <c r="E24">
        <f t="shared" si="0"/>
        <v>0.66669999999999996</v>
      </c>
      <c r="F24">
        <f t="shared" si="0"/>
        <v>0.44440000000000002</v>
      </c>
      <c r="G24">
        <f t="shared" si="0"/>
        <v>0.33329999999999999</v>
      </c>
      <c r="H24">
        <f t="shared" si="0"/>
        <v>0.44440000000000002</v>
      </c>
      <c r="I24">
        <f t="shared" si="0"/>
        <v>0.27779999999999999</v>
      </c>
      <c r="J24">
        <f t="shared" si="0"/>
        <v>0.66669999999999996</v>
      </c>
      <c r="K24">
        <f t="shared" si="0"/>
        <v>0.5</v>
      </c>
      <c r="L24">
        <f t="shared" si="0"/>
        <v>0.77780000000000005</v>
      </c>
      <c r="M24">
        <f t="shared" si="0"/>
        <v>0.44440000000000002</v>
      </c>
      <c r="N24">
        <f t="shared" si="0"/>
        <v>0.88890000000000002</v>
      </c>
      <c r="O24">
        <f t="shared" si="0"/>
        <v>0.22220000000000001</v>
      </c>
      <c r="P24">
        <f t="shared" si="0"/>
        <v>0.33329999999999999</v>
      </c>
      <c r="Q24">
        <f t="shared" si="0"/>
        <v>0.72219999999999995</v>
      </c>
    </row>
    <row r="27" spans="1:18" x14ac:dyDescent="0.25">
      <c r="A27" t="s">
        <v>83</v>
      </c>
      <c r="B27" t="s">
        <v>84</v>
      </c>
      <c r="C27" t="s">
        <v>2</v>
      </c>
      <c r="D27" t="s">
        <v>3</v>
      </c>
      <c r="E27" t="s">
        <v>4</v>
      </c>
      <c r="F27" t="s">
        <v>85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86</v>
      </c>
      <c r="N27" t="s">
        <v>13</v>
      </c>
      <c r="O27" t="s">
        <v>14</v>
      </c>
      <c r="P27" t="s">
        <v>15</v>
      </c>
      <c r="Q27" t="s">
        <v>16</v>
      </c>
      <c r="R27" t="s">
        <v>87</v>
      </c>
    </row>
    <row r="28" spans="1:18" x14ac:dyDescent="0.25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25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25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25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HYPERLINK("https://app.clickup.com/t/869aa0t2j", "[wonga: data warehouse development &amp; migration onto snowflake project] Dim_loan_detail")</f>
        <v>[wonga: data warehouse development &amp; migration onto snowflake project] Dim_loan_detail</v>
      </c>
      <c r="F3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1" t="str">
        <f>HYPERLINK("https://app.clickup.com/t/869at2p0m", "[freshdesk] 1386 ZARONIA add a date UDF field")</f>
        <v>[freshdesk] 1386 ZARONIA add a date UDF field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25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D32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2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2" t="str">
        <f>HYPERLINK("https://app.clickup.com/t/869at2nzn", "[freshdesk] 1397 Error on Mart - URGENT")</f>
        <v>[freshdesk] 1397 Error on Mart - URGENT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25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HYPERLINK("https://app.clickup.com/t/869at2p0m", "[freshdesk] 1386 ZARONIA add a date UDF field")</f>
        <v>[freshdesk] 1386 ZARONIA add a date UDF field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25">
      <c r="B34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4" t="str">
        <f>HYPERLINK("https://app.clickup.com/t/869ahmf7u", "[certification] Salesforce Certified Agentforce Specialist")</f>
        <v>[certification] Salesforce Certified Agentforce Specialist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25">
      <c r="B35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5" t="str">
        <f>HYPERLINK("https://app.clickup.com/t/869ab1fx3", "[certification] AWS Data Engineer - Associate")</f>
        <v>[certification] AWS Data Engineer - Associate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25">
      <c r="B36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6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6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25">
      <c r="B37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7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7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25"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25">
      <c r="J39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25">
      <c r="J40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25">
      <c r="K4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25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25">
      <c r="K43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25">
      <c r="K44" t="str">
        <f>HYPERLINK("https://app.clickup.com/t/869a0c8wn", "[wonga: data warehouse development &amp; migration onto snowflake project] Finance report analysis for source field mappings")</f>
        <v>[wonga: data warehouse development &amp; migration onto snowflake project] Finance report analysis for source field mappings</v>
      </c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25">
      <c r="R45" t="str">
        <f>HYPERLINK("https://app.clickup.com/t/869af7qma", "[certification] SnowPro Core")</f>
        <v>[certification] SnowPro Core</v>
      </c>
    </row>
    <row r="46" spans="2:18" x14ac:dyDescent="0.25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25">
      <c r="R47" t="str">
        <f>HYPERLINK("https://app.clickup.com/t/869ab9g7u", "[certification] AWS Data Engineer - Associate")</f>
        <v>[certification] AWS Data Engineer - Associate</v>
      </c>
    </row>
    <row r="48" spans="2:18" x14ac:dyDescent="0.25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25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25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25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25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25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25">
      <c r="R54" t="str">
        <f>HYPERLINK("https://app.clickup.com/t/8695vxhyy", "[old mutual] token expired error")</f>
        <v>[old mutual] token expired error</v>
      </c>
    </row>
    <row r="55" spans="18:18" x14ac:dyDescent="0.25">
      <c r="R55" t="str">
        <f>HYPERLINK("https://app.clickup.com/t/8695vgpzt", "[old mutual] old mutual conversation")</f>
        <v>[old mutual] old mutual conversation</v>
      </c>
    </row>
    <row r="56" spans="18:18" x14ac:dyDescent="0.25">
      <c r="R56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  <row r="57" spans="18:18" x14ac:dyDescent="0.25">
      <c r="R57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58" spans="18:18" x14ac:dyDescent="0.25">
      <c r="R58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59" spans="18:18" x14ac:dyDescent="0.25">
      <c r="R5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0" spans="18:18" x14ac:dyDescent="0.25">
      <c r="R60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1" spans="18:18" x14ac:dyDescent="0.25">
      <c r="R61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62" spans="18:18" x14ac:dyDescent="0.25">
      <c r="R62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63" spans="18:18" x14ac:dyDescent="0.25">
      <c r="R63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R63"/>
  <sheetViews>
    <sheetView workbookViewId="0"/>
  </sheetViews>
  <sheetFormatPr defaultRowHeight="15" x14ac:dyDescent="0.25"/>
  <cols>
    <col min="1" max="1" width="20" customWidth="1"/>
    <col min="2" max="18" width="50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I2" t="s">
        <v>19</v>
      </c>
      <c r="L2" t="s">
        <v>126</v>
      </c>
    </row>
    <row r="3" spans="1:17" x14ac:dyDescent="0.25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25">
      <c r="A4" t="s">
        <v>23</v>
      </c>
      <c r="B4" t="s">
        <v>229</v>
      </c>
      <c r="D4" t="s">
        <v>24</v>
      </c>
      <c r="G4" t="s">
        <v>24</v>
      </c>
      <c r="K4" t="s">
        <v>24</v>
      </c>
      <c r="M4" t="s">
        <v>24</v>
      </c>
      <c r="N4" t="s">
        <v>24</v>
      </c>
    </row>
    <row r="5" spans="1:17" x14ac:dyDescent="0.25">
      <c r="A5" t="s">
        <v>25</v>
      </c>
      <c r="B5" t="s">
        <v>230</v>
      </c>
      <c r="C5" t="s">
        <v>27</v>
      </c>
      <c r="D5" t="s">
        <v>27</v>
      </c>
      <c r="E5" t="s">
        <v>27</v>
      </c>
      <c r="F5" t="s">
        <v>27</v>
      </c>
      <c r="G5" t="s">
        <v>203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P5" t="s">
        <v>27</v>
      </c>
      <c r="Q5" t="s">
        <v>27</v>
      </c>
    </row>
    <row r="6" spans="1:17" x14ac:dyDescent="0.25">
      <c r="A6" t="s">
        <v>28</v>
      </c>
      <c r="B6" t="s">
        <v>233</v>
      </c>
      <c r="D6" t="s">
        <v>90</v>
      </c>
      <c r="F6" t="s">
        <v>91</v>
      </c>
      <c r="J6" t="s">
        <v>90</v>
      </c>
      <c r="L6" t="s">
        <v>92</v>
      </c>
    </row>
    <row r="7" spans="1:17" x14ac:dyDescent="0.25">
      <c r="A7" t="s">
        <v>37</v>
      </c>
      <c r="B7" t="s">
        <v>301</v>
      </c>
      <c r="C7" t="s">
        <v>302</v>
      </c>
      <c r="D7" t="s">
        <v>302</v>
      </c>
      <c r="E7" t="s">
        <v>302</v>
      </c>
      <c r="F7" t="s">
        <v>302</v>
      </c>
      <c r="J7" t="s">
        <v>303</v>
      </c>
      <c r="K7" t="s">
        <v>302</v>
      </c>
      <c r="L7" t="s">
        <v>304</v>
      </c>
      <c r="M7" t="s">
        <v>302</v>
      </c>
      <c r="N7" t="s">
        <v>302</v>
      </c>
      <c r="P7" t="s">
        <v>302</v>
      </c>
      <c r="Q7" t="s">
        <v>302</v>
      </c>
    </row>
    <row r="8" spans="1:17" x14ac:dyDescent="0.25">
      <c r="A8" t="s">
        <v>42</v>
      </c>
      <c r="B8" t="s">
        <v>350</v>
      </c>
      <c r="C8" t="s">
        <v>302</v>
      </c>
      <c r="D8" t="s">
        <v>302</v>
      </c>
      <c r="E8" t="s">
        <v>302</v>
      </c>
      <c r="F8" t="s">
        <v>302</v>
      </c>
      <c r="G8" t="s">
        <v>351</v>
      </c>
      <c r="J8" t="s">
        <v>303</v>
      </c>
      <c r="K8" t="s">
        <v>352</v>
      </c>
      <c r="L8" t="s">
        <v>304</v>
      </c>
      <c r="M8" t="s">
        <v>302</v>
      </c>
      <c r="N8" t="s">
        <v>302</v>
      </c>
      <c r="P8" t="s">
        <v>302</v>
      </c>
      <c r="Q8" t="s">
        <v>305</v>
      </c>
    </row>
    <row r="9" spans="1:17" x14ac:dyDescent="0.25">
      <c r="A9" t="s">
        <v>47</v>
      </c>
      <c r="B9" t="s">
        <v>353</v>
      </c>
      <c r="G9" t="s">
        <v>351</v>
      </c>
      <c r="J9" t="s">
        <v>50</v>
      </c>
      <c r="K9" t="s">
        <v>351</v>
      </c>
      <c r="L9" t="s">
        <v>98</v>
      </c>
      <c r="N9" t="s">
        <v>103</v>
      </c>
      <c r="Q9" t="s">
        <v>46</v>
      </c>
    </row>
    <row r="10" spans="1:17" x14ac:dyDescent="0.25">
      <c r="A10" t="s">
        <v>48</v>
      </c>
      <c r="B10" t="s">
        <v>239</v>
      </c>
      <c r="H10" t="s">
        <v>49</v>
      </c>
      <c r="J10" t="s">
        <v>50</v>
      </c>
      <c r="Q10" t="s">
        <v>46</v>
      </c>
    </row>
    <row r="11" spans="1:17" x14ac:dyDescent="0.25">
      <c r="A11" t="s">
        <v>52</v>
      </c>
      <c r="B11" t="s">
        <v>239</v>
      </c>
      <c r="H11" t="s">
        <v>49</v>
      </c>
      <c r="L11" t="s">
        <v>55</v>
      </c>
      <c r="Q11" t="s">
        <v>46</v>
      </c>
    </row>
    <row r="12" spans="1:17" x14ac:dyDescent="0.25">
      <c r="A12" t="s">
        <v>54</v>
      </c>
      <c r="B12" t="s">
        <v>354</v>
      </c>
      <c r="C12" t="s">
        <v>355</v>
      </c>
      <c r="D12" t="s">
        <v>355</v>
      </c>
      <c r="E12" t="s">
        <v>355</v>
      </c>
      <c r="F12" t="s">
        <v>355</v>
      </c>
      <c r="H12" t="s">
        <v>49</v>
      </c>
      <c r="J12" t="s">
        <v>355</v>
      </c>
      <c r="K12" t="s">
        <v>355</v>
      </c>
      <c r="L12" t="s">
        <v>356</v>
      </c>
      <c r="M12" t="s">
        <v>355</v>
      </c>
      <c r="N12" t="s">
        <v>357</v>
      </c>
      <c r="Q12" t="s">
        <v>358</v>
      </c>
    </row>
    <row r="13" spans="1:17" x14ac:dyDescent="0.25">
      <c r="A13" t="s">
        <v>57</v>
      </c>
      <c r="B13" t="s">
        <v>354</v>
      </c>
      <c r="C13" t="s">
        <v>355</v>
      </c>
      <c r="D13" t="s">
        <v>355</v>
      </c>
      <c r="E13" t="s">
        <v>355</v>
      </c>
      <c r="F13" t="s">
        <v>355</v>
      </c>
      <c r="H13" t="s">
        <v>49</v>
      </c>
      <c r="J13" t="s">
        <v>355</v>
      </c>
      <c r="K13" t="s">
        <v>355</v>
      </c>
      <c r="L13" t="s">
        <v>359</v>
      </c>
      <c r="M13" t="s">
        <v>355</v>
      </c>
      <c r="N13" t="s">
        <v>360</v>
      </c>
      <c r="Q13" t="s">
        <v>361</v>
      </c>
    </row>
    <row r="14" spans="1:17" x14ac:dyDescent="0.25">
      <c r="A14" t="s">
        <v>61</v>
      </c>
      <c r="B14" t="s">
        <v>354</v>
      </c>
      <c r="C14" t="s">
        <v>355</v>
      </c>
      <c r="D14" t="s">
        <v>355</v>
      </c>
      <c r="E14" t="s">
        <v>355</v>
      </c>
      <c r="F14" t="s">
        <v>355</v>
      </c>
      <c r="J14" t="s">
        <v>355</v>
      </c>
      <c r="K14" t="s">
        <v>355</v>
      </c>
      <c r="L14" t="s">
        <v>362</v>
      </c>
      <c r="M14" t="s">
        <v>355</v>
      </c>
      <c r="N14" t="s">
        <v>363</v>
      </c>
      <c r="Q14" t="s">
        <v>361</v>
      </c>
    </row>
    <row r="15" spans="1:17" x14ac:dyDescent="0.25">
      <c r="A15" t="s">
        <v>63</v>
      </c>
      <c r="B15" t="s">
        <v>354</v>
      </c>
      <c r="C15" t="s">
        <v>355</v>
      </c>
      <c r="D15" t="s">
        <v>355</v>
      </c>
      <c r="E15" t="s">
        <v>355</v>
      </c>
      <c r="F15" t="s">
        <v>355</v>
      </c>
      <c r="J15" t="s">
        <v>355</v>
      </c>
      <c r="K15" t="s">
        <v>355</v>
      </c>
      <c r="L15" t="s">
        <v>359</v>
      </c>
      <c r="M15" t="s">
        <v>355</v>
      </c>
      <c r="N15" t="s">
        <v>364</v>
      </c>
      <c r="Q15" t="s">
        <v>361</v>
      </c>
    </row>
    <row r="16" spans="1:17" x14ac:dyDescent="0.25">
      <c r="A16" t="s">
        <v>65</v>
      </c>
      <c r="B16" t="s">
        <v>239</v>
      </c>
      <c r="N16" t="s">
        <v>66</v>
      </c>
    </row>
    <row r="17" spans="1:18" x14ac:dyDescent="0.25">
      <c r="A17" t="s">
        <v>68</v>
      </c>
      <c r="B17" t="s">
        <v>239</v>
      </c>
      <c r="N17" t="s">
        <v>66</v>
      </c>
    </row>
    <row r="18" spans="1:18" x14ac:dyDescent="0.25">
      <c r="A18" t="s">
        <v>71</v>
      </c>
      <c r="B18" t="s">
        <v>24</v>
      </c>
      <c r="D18" t="s">
        <v>24</v>
      </c>
      <c r="G18" t="s">
        <v>73</v>
      </c>
      <c r="K18" t="s">
        <v>24</v>
      </c>
      <c r="M18" t="s">
        <v>24</v>
      </c>
      <c r="N18" t="s">
        <v>24</v>
      </c>
      <c r="Q18" t="s">
        <v>75</v>
      </c>
    </row>
    <row r="19" spans="1:18" x14ac:dyDescent="0.25">
      <c r="A19" t="s">
        <v>76</v>
      </c>
      <c r="C19" t="s">
        <v>77</v>
      </c>
      <c r="E19" t="s">
        <v>78</v>
      </c>
      <c r="N19" t="s">
        <v>79</v>
      </c>
      <c r="Q19" t="s">
        <v>75</v>
      </c>
    </row>
    <row r="20" spans="1:18" x14ac:dyDescent="0.25">
      <c r="A20" t="s">
        <v>80</v>
      </c>
      <c r="E20" t="s">
        <v>78</v>
      </c>
    </row>
    <row r="21" spans="1:18" x14ac:dyDescent="0.25">
      <c r="A21" t="s">
        <v>81</v>
      </c>
      <c r="E21" t="s">
        <v>78</v>
      </c>
    </row>
    <row r="24" spans="1:18" x14ac:dyDescent="0.25">
      <c r="A24" t="s">
        <v>82</v>
      </c>
      <c r="B24">
        <f t="shared" ref="B24:Q24" si="0">ROUND(COUNTIF(B2:B19,"&lt;&gt;")/18,4)</f>
        <v>0.88890000000000002</v>
      </c>
      <c r="C24">
        <f t="shared" si="0"/>
        <v>0.5</v>
      </c>
      <c r="D24">
        <f t="shared" si="0"/>
        <v>0.61109999999999998</v>
      </c>
      <c r="E24">
        <f t="shared" si="0"/>
        <v>0.5</v>
      </c>
      <c r="F24">
        <f t="shared" si="0"/>
        <v>0.5</v>
      </c>
      <c r="G24">
        <f t="shared" si="0"/>
        <v>0.33329999999999999</v>
      </c>
      <c r="H24">
        <f t="shared" si="0"/>
        <v>0.27779999999999999</v>
      </c>
      <c r="I24">
        <f t="shared" si="0"/>
        <v>0.1111</v>
      </c>
      <c r="J24">
        <f t="shared" si="0"/>
        <v>0.61109999999999998</v>
      </c>
      <c r="K24">
        <f t="shared" si="0"/>
        <v>0.61109999999999998</v>
      </c>
      <c r="L24">
        <f t="shared" si="0"/>
        <v>0.66669999999999996</v>
      </c>
      <c r="M24">
        <f t="shared" si="0"/>
        <v>0.55559999999999998</v>
      </c>
      <c r="N24">
        <f t="shared" si="0"/>
        <v>0.77780000000000005</v>
      </c>
      <c r="O24">
        <f t="shared" si="0"/>
        <v>5.5599999999999997E-2</v>
      </c>
      <c r="P24">
        <f t="shared" si="0"/>
        <v>0.22220000000000001</v>
      </c>
      <c r="Q24">
        <f t="shared" si="0"/>
        <v>0.72219999999999995</v>
      </c>
    </row>
    <row r="27" spans="1:18" x14ac:dyDescent="0.25">
      <c r="A27" t="s">
        <v>83</v>
      </c>
      <c r="B27" t="s">
        <v>84</v>
      </c>
      <c r="C27" t="s">
        <v>2</v>
      </c>
      <c r="D27" t="s">
        <v>3</v>
      </c>
      <c r="E27" t="s">
        <v>4</v>
      </c>
      <c r="F27" t="s">
        <v>85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86</v>
      </c>
      <c r="N27" t="s">
        <v>13</v>
      </c>
      <c r="O27" t="s">
        <v>14</v>
      </c>
      <c r="P27" t="s">
        <v>15</v>
      </c>
      <c r="Q27" t="s">
        <v>16</v>
      </c>
      <c r="R27" t="s">
        <v>87</v>
      </c>
    </row>
    <row r="28" spans="1:18" x14ac:dyDescent="0.25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25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25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25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HYPERLINK("https://app.clickup.com/t/869aa0t2j", "[wonga: data warehouse development &amp; migration onto snowflake project] Dim_loan_detail")</f>
        <v>[wonga: data warehouse development &amp; migration onto snowflake project] Dim_loan_detail</v>
      </c>
      <c r="F3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1" t="str">
        <f>HYPERLINK("https://app.clickup.com/t/869at2p0m", "[freshdesk] 1386 ZARONIA add a date UDF field")</f>
        <v>[freshdesk] 1386 ZARONIA add a date UDF field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25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D32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2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2" t="str">
        <f>HYPERLINK("https://app.clickup.com/t/869at2nzn", "[freshdesk] 1397 Error on Mart - URGENT")</f>
        <v>[freshdesk] 1397 Error on Mart - URGENT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25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HYPERLINK("https://app.clickup.com/t/869at2p0m", "[freshdesk] 1386 ZARONIA add a date UDF field")</f>
        <v>[freshdesk] 1386 ZARONIA add a date UDF field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25">
      <c r="B34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4" t="str">
        <f>HYPERLINK("https://app.clickup.com/t/869ahmf7u", "[certification] Salesforce Certified Agentforce Specialist")</f>
        <v>[certification] Salesforce Certified Agentforce Specialist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25">
      <c r="B35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5" t="str">
        <f>HYPERLINK("https://app.clickup.com/t/869ab1fx3", "[certification] AWS Data Engineer - Associate")</f>
        <v>[certification] AWS Data Engineer - Associate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25">
      <c r="B36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6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6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25">
      <c r="B37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7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7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25"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25">
      <c r="J39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25">
      <c r="J40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25">
      <c r="K4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25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25">
      <c r="K43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25">
      <c r="K44" t="str">
        <f>HYPERLINK("https://app.clickup.com/t/869a0c8wn", "[wonga: data warehouse development &amp; migration onto snowflake project] Finance report analysis for source field mappings")</f>
        <v>[wonga: data warehouse development &amp; migration onto snowflake project] Finance report analysis for source field mappings</v>
      </c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25">
      <c r="R45" t="str">
        <f>HYPERLINK("https://app.clickup.com/t/869af7qma", "[certification] SnowPro Core")</f>
        <v>[certification] SnowPro Core</v>
      </c>
    </row>
    <row r="46" spans="2:18" x14ac:dyDescent="0.25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25">
      <c r="R47" t="str">
        <f>HYPERLINK("https://app.clickup.com/t/869ab9g7u", "[certification] AWS Data Engineer - Associate")</f>
        <v>[certification] AWS Data Engineer - Associate</v>
      </c>
    </row>
    <row r="48" spans="2:18" x14ac:dyDescent="0.25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25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25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25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25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25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25">
      <c r="R54" t="str">
        <f>HYPERLINK("https://app.clickup.com/t/8695vxhyy", "[old mutual] token expired error")</f>
        <v>[old mutual] token expired error</v>
      </c>
    </row>
    <row r="55" spans="18:18" x14ac:dyDescent="0.25">
      <c r="R55" t="str">
        <f>HYPERLINK("https://app.clickup.com/t/8695vgpzt", "[old mutual] old mutual conversation")</f>
        <v>[old mutual] old mutual conversation</v>
      </c>
    </row>
    <row r="56" spans="18:18" x14ac:dyDescent="0.25">
      <c r="R56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  <row r="57" spans="18:18" x14ac:dyDescent="0.25">
      <c r="R57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58" spans="18:18" x14ac:dyDescent="0.25">
      <c r="R58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59" spans="18:18" x14ac:dyDescent="0.25">
      <c r="R5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0" spans="18:18" x14ac:dyDescent="0.25">
      <c r="R60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1" spans="18:18" x14ac:dyDescent="0.25">
      <c r="R61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62" spans="18:18" x14ac:dyDescent="0.25">
      <c r="R62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63" spans="18:18" x14ac:dyDescent="0.25">
      <c r="R63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R63"/>
  <sheetViews>
    <sheetView tabSelected="1" workbookViewId="0"/>
  </sheetViews>
  <sheetFormatPr defaultRowHeight="15" x14ac:dyDescent="0.25"/>
  <cols>
    <col min="1" max="1" width="20" customWidth="1"/>
    <col min="2" max="4" width="50" customWidth="1"/>
    <col min="5" max="5" width="35" customWidth="1"/>
    <col min="6" max="12" width="50" customWidth="1"/>
    <col min="13" max="13" width="35" customWidth="1"/>
    <col min="14" max="16" width="50" customWidth="1"/>
    <col min="17" max="17" width="35" customWidth="1"/>
    <col min="18" max="18" width="50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I2" t="s">
        <v>19</v>
      </c>
      <c r="L2" t="s">
        <v>126</v>
      </c>
    </row>
    <row r="3" spans="1:17" x14ac:dyDescent="0.25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21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25">
      <c r="A4" t="s">
        <v>23</v>
      </c>
      <c r="B4" t="s">
        <v>308</v>
      </c>
      <c r="D4" t="s">
        <v>24</v>
      </c>
      <c r="G4" t="s">
        <v>24</v>
      </c>
      <c r="K4" t="s">
        <v>24</v>
      </c>
      <c r="M4" t="s">
        <v>24</v>
      </c>
      <c r="N4" t="s">
        <v>24</v>
      </c>
    </row>
    <row r="5" spans="1:17" x14ac:dyDescent="0.25">
      <c r="A5" t="s">
        <v>25</v>
      </c>
      <c r="B5" t="s">
        <v>309</v>
      </c>
      <c r="G5" t="s">
        <v>203</v>
      </c>
    </row>
    <row r="6" spans="1:17" x14ac:dyDescent="0.25">
      <c r="A6" t="s">
        <v>28</v>
      </c>
      <c r="B6" t="s">
        <v>310</v>
      </c>
      <c r="D6" t="s">
        <v>90</v>
      </c>
      <c r="F6" t="s">
        <v>91</v>
      </c>
      <c r="J6" t="s">
        <v>90</v>
      </c>
      <c r="L6" t="s">
        <v>92</v>
      </c>
    </row>
    <row r="7" spans="1:17" x14ac:dyDescent="0.25">
      <c r="A7" t="s">
        <v>37</v>
      </c>
      <c r="B7" t="s">
        <v>309</v>
      </c>
      <c r="J7" t="s">
        <v>50</v>
      </c>
      <c r="L7" t="s">
        <v>98</v>
      </c>
    </row>
    <row r="8" spans="1:17" x14ac:dyDescent="0.25">
      <c r="A8" t="s">
        <v>42</v>
      </c>
      <c r="B8" t="s">
        <v>309</v>
      </c>
      <c r="J8" t="s">
        <v>50</v>
      </c>
      <c r="L8" t="s">
        <v>98</v>
      </c>
      <c r="N8" t="s">
        <v>115</v>
      </c>
      <c r="Q8" t="s">
        <v>46</v>
      </c>
    </row>
    <row r="9" spans="1:17" x14ac:dyDescent="0.25">
      <c r="A9" t="s">
        <v>47</v>
      </c>
      <c r="B9" t="s">
        <v>309</v>
      </c>
      <c r="J9" t="s">
        <v>50</v>
      </c>
      <c r="L9" t="s">
        <v>98</v>
      </c>
      <c r="N9" t="s">
        <v>103</v>
      </c>
      <c r="Q9" t="s">
        <v>46</v>
      </c>
    </row>
    <row r="10" spans="1:17" x14ac:dyDescent="0.25">
      <c r="A10" t="s">
        <v>48</v>
      </c>
      <c r="B10" t="s">
        <v>311</v>
      </c>
      <c r="G10" t="s">
        <v>117</v>
      </c>
      <c r="H10" t="s">
        <v>49</v>
      </c>
      <c r="J10" t="s">
        <v>50</v>
      </c>
      <c r="K10" t="s">
        <v>117</v>
      </c>
      <c r="N10" t="s">
        <v>117</v>
      </c>
      <c r="Q10" t="s">
        <v>46</v>
      </c>
    </row>
    <row r="11" spans="1:17" x14ac:dyDescent="0.25">
      <c r="A11" t="s">
        <v>52</v>
      </c>
      <c r="B11" t="s">
        <v>309</v>
      </c>
      <c r="H11" t="s">
        <v>49</v>
      </c>
      <c r="L11" t="s">
        <v>55</v>
      </c>
      <c r="Q11" t="s">
        <v>46</v>
      </c>
    </row>
    <row r="12" spans="1:17" x14ac:dyDescent="0.25">
      <c r="A12" t="s">
        <v>54</v>
      </c>
      <c r="H12" t="s">
        <v>49</v>
      </c>
      <c r="L12" t="s">
        <v>55</v>
      </c>
      <c r="N12" t="s">
        <v>56</v>
      </c>
      <c r="Q12" t="s">
        <v>46</v>
      </c>
    </row>
    <row r="13" spans="1:17" x14ac:dyDescent="0.25">
      <c r="A13" t="s">
        <v>57</v>
      </c>
      <c r="H13" t="s">
        <v>49</v>
      </c>
      <c r="L13" t="s">
        <v>58</v>
      </c>
      <c r="N13" t="s">
        <v>59</v>
      </c>
      <c r="Q13" t="s">
        <v>60</v>
      </c>
    </row>
    <row r="14" spans="1:17" x14ac:dyDescent="0.25">
      <c r="A14" t="s">
        <v>61</v>
      </c>
      <c r="L14" t="s">
        <v>58</v>
      </c>
      <c r="N14" t="s">
        <v>101</v>
      </c>
      <c r="Q14" t="s">
        <v>60</v>
      </c>
    </row>
    <row r="15" spans="1:17" x14ac:dyDescent="0.25">
      <c r="A15" t="s">
        <v>63</v>
      </c>
      <c r="L15" t="s">
        <v>58</v>
      </c>
      <c r="N15" t="s">
        <v>101</v>
      </c>
      <c r="Q15" t="s">
        <v>60</v>
      </c>
    </row>
    <row r="16" spans="1:17" x14ac:dyDescent="0.25">
      <c r="A16" t="s">
        <v>65</v>
      </c>
      <c r="B16" t="s">
        <v>124</v>
      </c>
      <c r="C16" t="s">
        <v>124</v>
      </c>
      <c r="D16" t="s">
        <v>124</v>
      </c>
      <c r="E16" t="s">
        <v>124</v>
      </c>
      <c r="F16" t="s">
        <v>124</v>
      </c>
      <c r="G16" t="s">
        <v>124</v>
      </c>
      <c r="H16" t="s">
        <v>124</v>
      </c>
      <c r="I16" t="s">
        <v>124</v>
      </c>
      <c r="J16" t="s">
        <v>124</v>
      </c>
      <c r="K16" t="s">
        <v>124</v>
      </c>
      <c r="L16" t="s">
        <v>124</v>
      </c>
      <c r="M16" t="s">
        <v>124</v>
      </c>
      <c r="N16" t="s">
        <v>344</v>
      </c>
      <c r="O16" t="s">
        <v>124</v>
      </c>
      <c r="P16" t="s">
        <v>124</v>
      </c>
      <c r="Q16" t="s">
        <v>124</v>
      </c>
    </row>
    <row r="17" spans="1:18" x14ac:dyDescent="0.25">
      <c r="A17" t="s">
        <v>68</v>
      </c>
      <c r="B17" t="s">
        <v>124</v>
      </c>
      <c r="C17" t="s">
        <v>124</v>
      </c>
      <c r="D17" t="s">
        <v>124</v>
      </c>
      <c r="E17" t="s">
        <v>124</v>
      </c>
      <c r="F17" t="s">
        <v>124</v>
      </c>
      <c r="G17" t="s">
        <v>124</v>
      </c>
      <c r="H17" t="s">
        <v>124</v>
      </c>
      <c r="I17" t="s">
        <v>124</v>
      </c>
      <c r="J17" t="s">
        <v>124</v>
      </c>
      <c r="K17" t="s">
        <v>124</v>
      </c>
      <c r="L17" t="s">
        <v>124</v>
      </c>
      <c r="M17" t="s">
        <v>124</v>
      </c>
      <c r="N17" t="s">
        <v>344</v>
      </c>
      <c r="O17" t="s">
        <v>124</v>
      </c>
      <c r="P17" t="s">
        <v>124</v>
      </c>
      <c r="Q17" t="s">
        <v>124</v>
      </c>
    </row>
    <row r="18" spans="1:18" x14ac:dyDescent="0.25">
      <c r="A18" t="s">
        <v>71</v>
      </c>
      <c r="B18" t="s">
        <v>24</v>
      </c>
      <c r="D18" t="s">
        <v>24</v>
      </c>
      <c r="G18" t="s">
        <v>73</v>
      </c>
      <c r="K18" t="s">
        <v>24</v>
      </c>
      <c r="M18" t="s">
        <v>24</v>
      </c>
      <c r="N18" t="s">
        <v>24</v>
      </c>
      <c r="Q18" t="s">
        <v>75</v>
      </c>
    </row>
    <row r="19" spans="1:18" x14ac:dyDescent="0.25">
      <c r="A19" t="s">
        <v>76</v>
      </c>
      <c r="C19" t="s">
        <v>77</v>
      </c>
      <c r="N19" t="s">
        <v>79</v>
      </c>
      <c r="Q19" t="s">
        <v>75</v>
      </c>
    </row>
    <row r="20" spans="1:18" x14ac:dyDescent="0.25">
      <c r="A20" t="s">
        <v>80</v>
      </c>
    </row>
    <row r="21" spans="1:18" x14ac:dyDescent="0.25">
      <c r="A21" t="s">
        <v>81</v>
      </c>
    </row>
    <row r="24" spans="1:18" x14ac:dyDescent="0.25">
      <c r="A24" t="s">
        <v>82</v>
      </c>
      <c r="B24">
        <f t="shared" ref="B24:Q24" si="0">ROUND(COUNTIF(B2:B19,"&lt;&gt;")/18,4)</f>
        <v>0.66669999999999996</v>
      </c>
      <c r="C24">
        <f t="shared" si="0"/>
        <v>0.22220000000000001</v>
      </c>
      <c r="D24">
        <f t="shared" si="0"/>
        <v>0.33329999999999999</v>
      </c>
      <c r="E24">
        <f t="shared" si="0"/>
        <v>0.16669999999999999</v>
      </c>
      <c r="F24">
        <f t="shared" si="0"/>
        <v>0.22220000000000001</v>
      </c>
      <c r="G24">
        <f t="shared" si="0"/>
        <v>0.38890000000000002</v>
      </c>
      <c r="H24">
        <f t="shared" si="0"/>
        <v>0.38890000000000002</v>
      </c>
      <c r="I24">
        <f t="shared" si="0"/>
        <v>0.22220000000000001</v>
      </c>
      <c r="J24">
        <f t="shared" si="0"/>
        <v>0.44440000000000002</v>
      </c>
      <c r="K24">
        <f t="shared" si="0"/>
        <v>0.33329999999999999</v>
      </c>
      <c r="L24">
        <f t="shared" si="0"/>
        <v>0.72219999999999995</v>
      </c>
      <c r="M24">
        <f t="shared" si="0"/>
        <v>0.27779999999999999</v>
      </c>
      <c r="N24">
        <f t="shared" si="0"/>
        <v>0.72219999999999995</v>
      </c>
      <c r="O24">
        <f t="shared" si="0"/>
        <v>0.16669999999999999</v>
      </c>
      <c r="P24">
        <f t="shared" si="0"/>
        <v>0.16669999999999999</v>
      </c>
      <c r="Q24">
        <f t="shared" si="0"/>
        <v>0.72219999999999995</v>
      </c>
    </row>
    <row r="27" spans="1:18" x14ac:dyDescent="0.25">
      <c r="A27" t="s">
        <v>83</v>
      </c>
      <c r="B27" t="s">
        <v>84</v>
      </c>
      <c r="C27" t="s">
        <v>2</v>
      </c>
      <c r="D27" t="s">
        <v>3</v>
      </c>
      <c r="E27" t="s">
        <v>4</v>
      </c>
      <c r="F27" t="s">
        <v>85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86</v>
      </c>
      <c r="N27" t="s">
        <v>13</v>
      </c>
      <c r="O27" t="s">
        <v>14</v>
      </c>
      <c r="P27" t="s">
        <v>15</v>
      </c>
      <c r="Q27" t="s">
        <v>16</v>
      </c>
      <c r="R27" t="s">
        <v>87</v>
      </c>
    </row>
    <row r="28" spans="1:18" x14ac:dyDescent="0.25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25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25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25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HYPERLINK("https://app.clickup.com/t/869aa0t2j", "[wonga: data warehouse development &amp; migration onto snowflake project] Dim_loan_detail")</f>
        <v>[wonga: data warehouse development &amp; migration onto snowflake project] Dim_loan_detail</v>
      </c>
      <c r="F3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1" t="str">
        <f>HYPERLINK("https://app.clickup.com/t/869at2p0m", "[freshdesk] 1386 ZARONIA add a date UDF field")</f>
        <v>[freshdesk] 1386 ZARONIA add a date UDF field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25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D32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2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2" t="str">
        <f>HYPERLINK("https://app.clickup.com/t/869at2nzn", "[freshdesk] 1397 Error on Mart - URGENT")</f>
        <v>[freshdesk] 1397 Error on Mart - URGENT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25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HYPERLINK("https://app.clickup.com/t/869at2p0m", "[freshdesk] 1386 ZARONIA add a date UDF field")</f>
        <v>[freshdesk] 1386 ZARONIA add a date UDF field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25">
      <c r="B34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4" t="str">
        <f>HYPERLINK("https://app.clickup.com/t/869ahmf7u", "[certification] Salesforce Certified Agentforce Specialist")</f>
        <v>[certification] Salesforce Certified Agentforce Specialist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25">
      <c r="B35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5" t="str">
        <f>HYPERLINK("https://app.clickup.com/t/869ab1fx3", "[certification] AWS Data Engineer - Associate")</f>
        <v>[certification] AWS Data Engineer - Associate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25">
      <c r="B36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6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6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25">
      <c r="B37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7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7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25"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25">
      <c r="J39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25">
      <c r="J40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25">
      <c r="K4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25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25">
      <c r="K43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25">
      <c r="K44" t="str">
        <f>HYPERLINK("https://app.clickup.com/t/869a0c8wn", "[wonga: data warehouse development &amp; migration onto snowflake project] Finance report analysis for source field mappings")</f>
        <v>[wonga: data warehouse development &amp; migration onto snowflake project] Finance report analysis for source field mappings</v>
      </c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25">
      <c r="R45" t="str">
        <f>HYPERLINK("https://app.clickup.com/t/869af7qma", "[certification] SnowPro Core")</f>
        <v>[certification] SnowPro Core</v>
      </c>
    </row>
    <row r="46" spans="2:18" x14ac:dyDescent="0.25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25">
      <c r="R47" t="str">
        <f>HYPERLINK("https://app.clickup.com/t/869ab9g7u", "[certification] AWS Data Engineer - Associate")</f>
        <v>[certification] AWS Data Engineer - Associate</v>
      </c>
    </row>
    <row r="48" spans="2:18" x14ac:dyDescent="0.25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25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25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25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25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25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25">
      <c r="R54" t="str">
        <f>HYPERLINK("https://app.clickup.com/t/8695vxhyy", "[old mutual] token expired error")</f>
        <v>[old mutual] token expired error</v>
      </c>
    </row>
    <row r="55" spans="18:18" x14ac:dyDescent="0.25">
      <c r="R55" t="str">
        <f>HYPERLINK("https://app.clickup.com/t/8695vgpzt", "[old mutual] old mutual conversation")</f>
        <v>[old mutual] old mutual conversation</v>
      </c>
    </row>
    <row r="56" spans="18:18" x14ac:dyDescent="0.25">
      <c r="R56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  <row r="57" spans="18:18" x14ac:dyDescent="0.25">
      <c r="R57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58" spans="18:18" x14ac:dyDescent="0.25">
      <c r="R58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59" spans="18:18" x14ac:dyDescent="0.25">
      <c r="R5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0" spans="18:18" x14ac:dyDescent="0.25">
      <c r="R60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1" spans="18:18" x14ac:dyDescent="0.25">
      <c r="R61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62" spans="18:18" x14ac:dyDescent="0.25">
      <c r="R62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63" spans="18:18" x14ac:dyDescent="0.25">
      <c r="R63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63"/>
  <sheetViews>
    <sheetView workbookViewId="0"/>
  </sheetViews>
  <sheetFormatPr defaultRowHeight="15" x14ac:dyDescent="0.25"/>
  <cols>
    <col min="1" max="1" width="20" customWidth="1"/>
    <col min="2" max="4" width="50" customWidth="1"/>
    <col min="5" max="5" width="35" customWidth="1"/>
    <col min="6" max="12" width="50" customWidth="1"/>
    <col min="13" max="14" width="35" customWidth="1"/>
    <col min="15" max="16" width="50" customWidth="1"/>
    <col min="17" max="17" width="35" customWidth="1"/>
    <col min="18" max="18" width="50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</row>
    <row r="3" spans="1:17" x14ac:dyDescent="0.25">
      <c r="A3" t="s">
        <v>20</v>
      </c>
    </row>
    <row r="4" spans="1:17" x14ac:dyDescent="0.25">
      <c r="A4" t="s">
        <v>23</v>
      </c>
    </row>
    <row r="5" spans="1:17" x14ac:dyDescent="0.25">
      <c r="A5" t="s">
        <v>25</v>
      </c>
    </row>
    <row r="6" spans="1:17" x14ac:dyDescent="0.25">
      <c r="A6" t="s">
        <v>28</v>
      </c>
    </row>
    <row r="7" spans="1:17" x14ac:dyDescent="0.25">
      <c r="A7" t="s">
        <v>37</v>
      </c>
    </row>
    <row r="8" spans="1:17" x14ac:dyDescent="0.25">
      <c r="A8" t="s">
        <v>42</v>
      </c>
    </row>
    <row r="9" spans="1:17" x14ac:dyDescent="0.25">
      <c r="A9" t="s">
        <v>47</v>
      </c>
    </row>
    <row r="10" spans="1:17" x14ac:dyDescent="0.25">
      <c r="A10" t="s">
        <v>48</v>
      </c>
    </row>
    <row r="11" spans="1:17" x14ac:dyDescent="0.25">
      <c r="A11" t="s">
        <v>52</v>
      </c>
    </row>
    <row r="12" spans="1:17" x14ac:dyDescent="0.25">
      <c r="A12" t="s">
        <v>54</v>
      </c>
    </row>
    <row r="13" spans="1:17" x14ac:dyDescent="0.25">
      <c r="A13" t="s">
        <v>57</v>
      </c>
    </row>
    <row r="14" spans="1:17" x14ac:dyDescent="0.25">
      <c r="A14" t="s">
        <v>61</v>
      </c>
    </row>
    <row r="15" spans="1:17" x14ac:dyDescent="0.25">
      <c r="A15" t="s">
        <v>63</v>
      </c>
    </row>
    <row r="16" spans="1:17" x14ac:dyDescent="0.25">
      <c r="A16" t="s">
        <v>65</v>
      </c>
    </row>
    <row r="17" spans="1:18" x14ac:dyDescent="0.25">
      <c r="A17" t="s">
        <v>68</v>
      </c>
    </row>
    <row r="18" spans="1:18" x14ac:dyDescent="0.25">
      <c r="A18" t="s">
        <v>71</v>
      </c>
    </row>
    <row r="19" spans="1:18" x14ac:dyDescent="0.25">
      <c r="A19" t="s">
        <v>76</v>
      </c>
      <c r="C19" t="s">
        <v>77</v>
      </c>
    </row>
    <row r="20" spans="1:18" x14ac:dyDescent="0.25">
      <c r="A20" t="s">
        <v>80</v>
      </c>
    </row>
    <row r="21" spans="1:18" x14ac:dyDescent="0.25">
      <c r="A21" t="s">
        <v>81</v>
      </c>
    </row>
    <row r="24" spans="1:18" x14ac:dyDescent="0.25">
      <c r="A24" t="s">
        <v>82</v>
      </c>
      <c r="B24">
        <f t="shared" ref="B24:Q24" si="0">ROUND(COUNTIF(B2:B19,"&lt;&gt;")/18,4)</f>
        <v>0</v>
      </c>
      <c r="C24">
        <f t="shared" si="0"/>
        <v>5.5599999999999997E-2</v>
      </c>
      <c r="D24">
        <f t="shared" si="0"/>
        <v>0</v>
      </c>
      <c r="E24">
        <f t="shared" si="0"/>
        <v>0</v>
      </c>
      <c r="F24">
        <f t="shared" si="0"/>
        <v>0</v>
      </c>
      <c r="G24">
        <f t="shared" si="0"/>
        <v>0</v>
      </c>
      <c r="H24">
        <f t="shared" si="0"/>
        <v>0</v>
      </c>
      <c r="I24">
        <f t="shared" si="0"/>
        <v>0</v>
      </c>
      <c r="J24">
        <f t="shared" si="0"/>
        <v>0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0</v>
      </c>
      <c r="Q24">
        <f t="shared" si="0"/>
        <v>0</v>
      </c>
    </row>
    <row r="27" spans="1:18" x14ac:dyDescent="0.25">
      <c r="A27" t="s">
        <v>83</v>
      </c>
      <c r="B27" t="s">
        <v>84</v>
      </c>
      <c r="C27" t="s">
        <v>2</v>
      </c>
      <c r="D27" t="s">
        <v>3</v>
      </c>
      <c r="E27" t="s">
        <v>4</v>
      </c>
      <c r="F27" t="s">
        <v>85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86</v>
      </c>
      <c r="N27" t="s">
        <v>13</v>
      </c>
      <c r="O27" t="s">
        <v>14</v>
      </c>
      <c r="P27" t="s">
        <v>15</v>
      </c>
      <c r="Q27" t="s">
        <v>16</v>
      </c>
      <c r="R27" t="s">
        <v>87</v>
      </c>
    </row>
    <row r="28" spans="1:18" x14ac:dyDescent="0.25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25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25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25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HYPERLINK("https://app.clickup.com/t/869aa0t2j", "[wonga: data warehouse development &amp; migration onto snowflake project] Dim_loan_detail")</f>
        <v>[wonga: data warehouse development &amp; migration onto snowflake project] Dim_loan_detail</v>
      </c>
      <c r="F3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1" t="str">
        <f>HYPERLINK("https://app.clickup.com/t/869at2p0m", "[freshdesk] 1386 ZARONIA add a date UDF field")</f>
        <v>[freshdesk] 1386 ZARONIA add a date UDF field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25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D32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2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2" t="str">
        <f>HYPERLINK("https://app.clickup.com/t/869at2nzn", "[freshdesk] 1397 Error on Mart - URGENT")</f>
        <v>[freshdesk] 1397 Error on Mart - URGENT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25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HYPERLINK("https://app.clickup.com/t/869at2p0m", "[freshdesk] 1386 ZARONIA add a date UDF field")</f>
        <v>[freshdesk] 1386 ZARONIA add a date UDF field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25">
      <c r="B34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4" t="str">
        <f>HYPERLINK("https://app.clickup.com/t/869ahmf7u", "[certification] Salesforce Certified Agentforce Specialist")</f>
        <v>[certification] Salesforce Certified Agentforce Specialist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25">
      <c r="B35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5" t="str">
        <f>HYPERLINK("https://app.clickup.com/t/869ab1fx3", "[certification] AWS Data Engineer - Associate")</f>
        <v>[certification] AWS Data Engineer - Associate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25">
      <c r="B36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6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6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25">
      <c r="B37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7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7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25"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25">
      <c r="J39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25">
      <c r="J40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25">
      <c r="K4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25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25">
      <c r="K43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25">
      <c r="K44" t="str">
        <f>HYPERLINK("https://app.clickup.com/t/869a0c8wn", "[wonga: data warehouse development &amp; migration onto snowflake project] Finance report analysis for source field mappings")</f>
        <v>[wonga: data warehouse development &amp; migration onto snowflake project] Finance report analysis for source field mappings</v>
      </c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25">
      <c r="R45" t="str">
        <f>HYPERLINK("https://app.clickup.com/t/869af7qma", "[certification] SnowPro Core")</f>
        <v>[certification] SnowPro Core</v>
      </c>
    </row>
    <row r="46" spans="2:18" x14ac:dyDescent="0.25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25">
      <c r="R47" t="str">
        <f>HYPERLINK("https://app.clickup.com/t/869ab9g7u", "[certification] AWS Data Engineer - Associate")</f>
        <v>[certification] AWS Data Engineer - Associate</v>
      </c>
    </row>
    <row r="48" spans="2:18" x14ac:dyDescent="0.25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25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25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25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25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25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25">
      <c r="R54" t="str">
        <f>HYPERLINK("https://app.clickup.com/t/8695vxhyy", "[old mutual] token expired error")</f>
        <v>[old mutual] token expired error</v>
      </c>
    </row>
    <row r="55" spans="18:18" x14ac:dyDescent="0.25">
      <c r="R55" t="str">
        <f>HYPERLINK("https://app.clickup.com/t/8695vgpzt", "[old mutual] old mutual conversation")</f>
        <v>[old mutual] old mutual conversation</v>
      </c>
    </row>
    <row r="56" spans="18:18" x14ac:dyDescent="0.25">
      <c r="R56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  <row r="57" spans="18:18" x14ac:dyDescent="0.25">
      <c r="R57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58" spans="18:18" x14ac:dyDescent="0.25">
      <c r="R58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59" spans="18:18" x14ac:dyDescent="0.25">
      <c r="R5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0" spans="18:18" x14ac:dyDescent="0.25">
      <c r="R60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1" spans="18:18" x14ac:dyDescent="0.25">
      <c r="R61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62" spans="18:18" x14ac:dyDescent="0.25">
      <c r="R62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63" spans="18:18" x14ac:dyDescent="0.25">
      <c r="R63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workbookViewId="0"/>
  </sheetViews>
  <sheetFormatPr defaultRowHeight="15" x14ac:dyDescent="0.25"/>
  <cols>
    <col min="1" max="1" width="20" customWidth="1"/>
    <col min="2" max="4" width="50" customWidth="1"/>
    <col min="5" max="5" width="35" customWidth="1"/>
    <col min="6" max="12" width="50" customWidth="1"/>
    <col min="13" max="14" width="35" customWidth="1"/>
    <col min="15" max="16" width="50" customWidth="1"/>
    <col min="17" max="17" width="35" customWidth="1"/>
    <col min="18" max="18" width="50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</row>
    <row r="3" spans="1:17" x14ac:dyDescent="0.25">
      <c r="A3" t="s">
        <v>20</v>
      </c>
    </row>
    <row r="4" spans="1:17" x14ac:dyDescent="0.25">
      <c r="A4" t="s">
        <v>23</v>
      </c>
    </row>
    <row r="5" spans="1:17" x14ac:dyDescent="0.25">
      <c r="A5" t="s">
        <v>25</v>
      </c>
    </row>
    <row r="6" spans="1:17" x14ac:dyDescent="0.25">
      <c r="A6" t="s">
        <v>28</v>
      </c>
    </row>
    <row r="7" spans="1:17" x14ac:dyDescent="0.25">
      <c r="A7" t="s">
        <v>37</v>
      </c>
    </row>
    <row r="8" spans="1:17" x14ac:dyDescent="0.25">
      <c r="A8" t="s">
        <v>42</v>
      </c>
    </row>
    <row r="9" spans="1:17" x14ac:dyDescent="0.25">
      <c r="A9" t="s">
        <v>47</v>
      </c>
    </row>
    <row r="10" spans="1:17" x14ac:dyDescent="0.25">
      <c r="A10" t="s">
        <v>48</v>
      </c>
    </row>
    <row r="11" spans="1:17" x14ac:dyDescent="0.25">
      <c r="A11" t="s">
        <v>52</v>
      </c>
    </row>
    <row r="12" spans="1:17" x14ac:dyDescent="0.25">
      <c r="A12" t="s">
        <v>54</v>
      </c>
    </row>
    <row r="13" spans="1:17" x14ac:dyDescent="0.25">
      <c r="A13" t="s">
        <v>57</v>
      </c>
    </row>
    <row r="14" spans="1:17" x14ac:dyDescent="0.25">
      <c r="A14" t="s">
        <v>61</v>
      </c>
    </row>
    <row r="15" spans="1:17" x14ac:dyDescent="0.25">
      <c r="A15" t="s">
        <v>63</v>
      </c>
    </row>
    <row r="16" spans="1:17" x14ac:dyDescent="0.25">
      <c r="A16" t="s">
        <v>65</v>
      </c>
    </row>
    <row r="17" spans="1:18" x14ac:dyDescent="0.25">
      <c r="A17" t="s">
        <v>68</v>
      </c>
    </row>
    <row r="18" spans="1:18" x14ac:dyDescent="0.25">
      <c r="A18" t="s">
        <v>71</v>
      </c>
    </row>
    <row r="19" spans="1:18" x14ac:dyDescent="0.25">
      <c r="A19" t="s">
        <v>76</v>
      </c>
      <c r="C19" t="s">
        <v>77</v>
      </c>
    </row>
    <row r="20" spans="1:18" x14ac:dyDescent="0.25">
      <c r="A20" t="s">
        <v>80</v>
      </c>
    </row>
    <row r="21" spans="1:18" x14ac:dyDescent="0.25">
      <c r="A21" t="s">
        <v>81</v>
      </c>
    </row>
    <row r="24" spans="1:18" x14ac:dyDescent="0.25">
      <c r="A24" t="s">
        <v>82</v>
      </c>
      <c r="B24">
        <f t="shared" ref="B24:Q24" si="0">ROUND(COUNTIF(B2:B19,"&lt;&gt;")/18,4)</f>
        <v>0</v>
      </c>
      <c r="C24">
        <f t="shared" si="0"/>
        <v>5.5599999999999997E-2</v>
      </c>
      <c r="D24">
        <f t="shared" si="0"/>
        <v>0</v>
      </c>
      <c r="E24">
        <f t="shared" si="0"/>
        <v>0</v>
      </c>
      <c r="F24">
        <f t="shared" si="0"/>
        <v>0</v>
      </c>
      <c r="G24">
        <f t="shared" si="0"/>
        <v>0</v>
      </c>
      <c r="H24">
        <f t="shared" si="0"/>
        <v>0</v>
      </c>
      <c r="I24">
        <f t="shared" si="0"/>
        <v>0</v>
      </c>
      <c r="J24">
        <f t="shared" si="0"/>
        <v>0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0</v>
      </c>
      <c r="Q24">
        <f t="shared" si="0"/>
        <v>0</v>
      </c>
    </row>
    <row r="27" spans="1:18" x14ac:dyDescent="0.25">
      <c r="A27" t="s">
        <v>83</v>
      </c>
      <c r="B27" t="s">
        <v>84</v>
      </c>
      <c r="C27" t="s">
        <v>2</v>
      </c>
      <c r="D27" t="s">
        <v>3</v>
      </c>
      <c r="E27" t="s">
        <v>4</v>
      </c>
      <c r="F27" t="s">
        <v>85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86</v>
      </c>
      <c r="N27" t="s">
        <v>13</v>
      </c>
      <c r="O27" t="s">
        <v>14</v>
      </c>
      <c r="P27" t="s">
        <v>15</v>
      </c>
      <c r="Q27" t="s">
        <v>16</v>
      </c>
      <c r="R27" t="s">
        <v>87</v>
      </c>
    </row>
    <row r="28" spans="1:18" x14ac:dyDescent="0.25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25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25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25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HYPERLINK("https://app.clickup.com/t/869aa0t2j", "[wonga: data warehouse development &amp; migration onto snowflake project] Dim_loan_detail")</f>
        <v>[wonga: data warehouse development &amp; migration onto snowflake project] Dim_loan_detail</v>
      </c>
      <c r="F3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1" t="str">
        <f>HYPERLINK("https://app.clickup.com/t/869at2p0m", "[freshdesk] 1386 ZARONIA add a date UDF field")</f>
        <v>[freshdesk] 1386 ZARONIA add a date UDF field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25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D32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2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2" t="str">
        <f>HYPERLINK("https://app.clickup.com/t/869at2nzn", "[freshdesk] 1397 Error on Mart - URGENT")</f>
        <v>[freshdesk] 1397 Error on Mart - URGENT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25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HYPERLINK("https://app.clickup.com/t/869at2p0m", "[freshdesk] 1386 ZARONIA add a date UDF field")</f>
        <v>[freshdesk] 1386 ZARONIA add a date UDF field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25">
      <c r="B34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4" t="str">
        <f>HYPERLINK("https://app.clickup.com/t/869ahmf7u", "[certification] Salesforce Certified Agentforce Specialist")</f>
        <v>[certification] Salesforce Certified Agentforce Specialist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25">
      <c r="B35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5" t="str">
        <f>HYPERLINK("https://app.clickup.com/t/869ab1fx3", "[certification] AWS Data Engineer - Associate")</f>
        <v>[certification] AWS Data Engineer - Associate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25">
      <c r="B36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6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6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25">
      <c r="B37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7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7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25"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25">
      <c r="J39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25">
      <c r="J40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25">
      <c r="K4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25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25">
      <c r="K43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25">
      <c r="K44" t="str">
        <f>HYPERLINK("https://app.clickup.com/t/869a0c8wn", "[wonga: data warehouse development &amp; migration onto snowflake project] Finance report analysis for source field mappings")</f>
        <v>[wonga: data warehouse development &amp; migration onto snowflake project] Finance report analysis for source field mappings</v>
      </c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25">
      <c r="R45" t="str">
        <f>HYPERLINK("https://app.clickup.com/t/869af7qma", "[certification] SnowPro Core")</f>
        <v>[certification] SnowPro Core</v>
      </c>
    </row>
    <row r="46" spans="2:18" x14ac:dyDescent="0.25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25">
      <c r="R47" t="str">
        <f>HYPERLINK("https://app.clickup.com/t/869ab9g7u", "[certification] AWS Data Engineer - Associate")</f>
        <v>[certification] AWS Data Engineer - Associate</v>
      </c>
    </row>
    <row r="48" spans="2:18" x14ac:dyDescent="0.25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25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25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25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25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25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25">
      <c r="R54" t="str">
        <f>HYPERLINK("https://app.clickup.com/t/8695vxhyy", "[old mutual] token expired error")</f>
        <v>[old mutual] token expired error</v>
      </c>
    </row>
    <row r="55" spans="18:18" x14ac:dyDescent="0.25">
      <c r="R55" t="str">
        <f>HYPERLINK("https://app.clickup.com/t/8695vgpzt", "[old mutual] old mutual conversation")</f>
        <v>[old mutual] old mutual conversation</v>
      </c>
    </row>
    <row r="56" spans="18:18" x14ac:dyDescent="0.25">
      <c r="R56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  <row r="57" spans="18:18" x14ac:dyDescent="0.25">
      <c r="R57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58" spans="18:18" x14ac:dyDescent="0.25">
      <c r="R58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59" spans="18:18" x14ac:dyDescent="0.25">
      <c r="R5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0" spans="18:18" x14ac:dyDescent="0.25">
      <c r="R60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1" spans="18:18" x14ac:dyDescent="0.25">
      <c r="R61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62" spans="18:18" x14ac:dyDescent="0.25">
      <c r="R62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63" spans="18:18" x14ac:dyDescent="0.25">
      <c r="R63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3"/>
  <sheetViews>
    <sheetView workbookViewId="0"/>
  </sheetViews>
  <sheetFormatPr defaultRowHeight="15" x14ac:dyDescent="0.25"/>
  <cols>
    <col min="1" max="1" width="20" customWidth="1"/>
    <col min="2" max="12" width="50" customWidth="1"/>
    <col min="13" max="13" width="35" customWidth="1"/>
    <col min="14" max="16" width="50" customWidth="1"/>
    <col min="17" max="17" width="35" customWidth="1"/>
    <col min="18" max="18" width="50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I2" t="s">
        <v>19</v>
      </c>
      <c r="L2" t="s">
        <v>126</v>
      </c>
    </row>
    <row r="3" spans="1:17" x14ac:dyDescent="0.25">
      <c r="A3" t="s">
        <v>20</v>
      </c>
      <c r="B3" t="s">
        <v>127</v>
      </c>
      <c r="C3" t="s">
        <v>21</v>
      </c>
      <c r="D3" t="s">
        <v>21</v>
      </c>
      <c r="E3" t="s">
        <v>127</v>
      </c>
      <c r="F3" t="s">
        <v>21</v>
      </c>
      <c r="G3" t="s">
        <v>127</v>
      </c>
      <c r="H3" t="s">
        <v>21</v>
      </c>
      <c r="I3" t="s">
        <v>127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25">
      <c r="A4" t="s">
        <v>23</v>
      </c>
      <c r="J4" t="s">
        <v>128</v>
      </c>
      <c r="K4" t="s">
        <v>128</v>
      </c>
    </row>
    <row r="5" spans="1:17" x14ac:dyDescent="0.25">
      <c r="A5" t="s">
        <v>25</v>
      </c>
      <c r="D5" t="s">
        <v>129</v>
      </c>
      <c r="E5" t="s">
        <v>130</v>
      </c>
      <c r="H5" t="s">
        <v>130</v>
      </c>
      <c r="J5" t="s">
        <v>128</v>
      </c>
      <c r="K5" t="s">
        <v>128</v>
      </c>
      <c r="Q5" t="s">
        <v>130</v>
      </c>
    </row>
    <row r="6" spans="1:17" x14ac:dyDescent="0.25">
      <c r="A6" t="s">
        <v>28</v>
      </c>
      <c r="B6" t="s">
        <v>90</v>
      </c>
      <c r="D6" t="s">
        <v>131</v>
      </c>
      <c r="F6" t="s">
        <v>91</v>
      </c>
      <c r="J6" t="s">
        <v>90</v>
      </c>
      <c r="K6" t="s">
        <v>132</v>
      </c>
      <c r="L6" t="s">
        <v>92</v>
      </c>
    </row>
    <row r="7" spans="1:17" x14ac:dyDescent="0.25">
      <c r="A7" t="s">
        <v>37</v>
      </c>
      <c r="B7" t="s">
        <v>24</v>
      </c>
      <c r="D7" t="s">
        <v>24</v>
      </c>
      <c r="G7" t="s">
        <v>24</v>
      </c>
      <c r="J7" t="s">
        <v>50</v>
      </c>
      <c r="K7" t="s">
        <v>24</v>
      </c>
      <c r="L7" t="s">
        <v>98</v>
      </c>
      <c r="M7" t="s">
        <v>24</v>
      </c>
      <c r="N7" t="s">
        <v>24</v>
      </c>
    </row>
    <row r="8" spans="1:17" x14ac:dyDescent="0.25">
      <c r="A8" t="s">
        <v>42</v>
      </c>
      <c r="B8" t="s">
        <v>133</v>
      </c>
      <c r="C8" t="s">
        <v>134</v>
      </c>
      <c r="D8" t="s">
        <v>135</v>
      </c>
      <c r="F8" t="s">
        <v>133</v>
      </c>
      <c r="I8" t="s">
        <v>134</v>
      </c>
      <c r="J8" t="s">
        <v>136</v>
      </c>
      <c r="K8" t="s">
        <v>137</v>
      </c>
      <c r="L8" t="s">
        <v>138</v>
      </c>
      <c r="N8" t="s">
        <v>134</v>
      </c>
      <c r="P8" t="s">
        <v>137</v>
      </c>
      <c r="Q8" t="s">
        <v>46</v>
      </c>
    </row>
    <row r="9" spans="1:17" x14ac:dyDescent="0.25">
      <c r="A9" t="s">
        <v>47</v>
      </c>
      <c r="B9" t="s">
        <v>133</v>
      </c>
      <c r="D9" t="s">
        <v>139</v>
      </c>
      <c r="F9" t="s">
        <v>133</v>
      </c>
      <c r="I9" t="s">
        <v>140</v>
      </c>
      <c r="J9" t="s">
        <v>136</v>
      </c>
      <c r="K9" t="s">
        <v>137</v>
      </c>
      <c r="L9" t="s">
        <v>138</v>
      </c>
      <c r="N9" t="s">
        <v>103</v>
      </c>
      <c r="P9" t="s">
        <v>137</v>
      </c>
      <c r="Q9" t="s">
        <v>46</v>
      </c>
    </row>
    <row r="10" spans="1:17" x14ac:dyDescent="0.25">
      <c r="A10" t="s">
        <v>48</v>
      </c>
      <c r="C10" t="s">
        <v>141</v>
      </c>
      <c r="D10" t="s">
        <v>142</v>
      </c>
      <c r="G10" t="s">
        <v>143</v>
      </c>
      <c r="H10" t="s">
        <v>49</v>
      </c>
      <c r="J10" t="s">
        <v>50</v>
      </c>
      <c r="Q10" t="s">
        <v>46</v>
      </c>
    </row>
    <row r="11" spans="1:17" x14ac:dyDescent="0.25">
      <c r="A11" t="s">
        <v>52</v>
      </c>
      <c r="D11" t="s">
        <v>144</v>
      </c>
      <c r="G11" t="s">
        <v>145</v>
      </c>
      <c r="H11" t="s">
        <v>49</v>
      </c>
      <c r="L11" t="s">
        <v>55</v>
      </c>
      <c r="N11" t="s">
        <v>59</v>
      </c>
      <c r="Q11" t="s">
        <v>46</v>
      </c>
    </row>
    <row r="12" spans="1:17" x14ac:dyDescent="0.25">
      <c r="A12" t="s">
        <v>54</v>
      </c>
      <c r="D12" t="s">
        <v>144</v>
      </c>
      <c r="E12" t="s">
        <v>146</v>
      </c>
      <c r="H12" t="s">
        <v>49</v>
      </c>
      <c r="K12" t="s">
        <v>147</v>
      </c>
      <c r="L12" t="s">
        <v>55</v>
      </c>
      <c r="N12" t="s">
        <v>56</v>
      </c>
      <c r="Q12" t="s">
        <v>46</v>
      </c>
    </row>
    <row r="13" spans="1:17" x14ac:dyDescent="0.25">
      <c r="A13" t="s">
        <v>57</v>
      </c>
      <c r="D13" t="s">
        <v>148</v>
      </c>
      <c r="E13" t="s">
        <v>148</v>
      </c>
      <c r="F13" t="s">
        <v>148</v>
      </c>
      <c r="H13" t="s">
        <v>49</v>
      </c>
      <c r="I13" t="s">
        <v>148</v>
      </c>
      <c r="J13" t="s">
        <v>148</v>
      </c>
      <c r="K13" t="s">
        <v>147</v>
      </c>
      <c r="L13" t="s">
        <v>58</v>
      </c>
      <c r="O13" t="s">
        <v>148</v>
      </c>
      <c r="Q13" t="s">
        <v>60</v>
      </c>
    </row>
    <row r="14" spans="1:17" x14ac:dyDescent="0.25">
      <c r="A14" t="s">
        <v>61</v>
      </c>
      <c r="D14" t="s">
        <v>148</v>
      </c>
      <c r="E14" t="s">
        <v>149</v>
      </c>
      <c r="F14" t="s">
        <v>149</v>
      </c>
      <c r="I14" t="s">
        <v>150</v>
      </c>
      <c r="J14" t="s">
        <v>148</v>
      </c>
      <c r="K14" t="s">
        <v>151</v>
      </c>
      <c r="L14" t="s">
        <v>58</v>
      </c>
      <c r="N14" t="s">
        <v>101</v>
      </c>
      <c r="O14" t="s">
        <v>148</v>
      </c>
      <c r="Q14" t="s">
        <v>60</v>
      </c>
    </row>
    <row r="15" spans="1:17" x14ac:dyDescent="0.25">
      <c r="A15" t="s">
        <v>63</v>
      </c>
      <c r="D15" t="s">
        <v>152</v>
      </c>
      <c r="E15" t="s">
        <v>153</v>
      </c>
      <c r="I15" t="s">
        <v>154</v>
      </c>
      <c r="K15" t="s">
        <v>147</v>
      </c>
      <c r="L15" t="s">
        <v>58</v>
      </c>
      <c r="N15" t="s">
        <v>101</v>
      </c>
      <c r="Q15" t="s">
        <v>60</v>
      </c>
    </row>
    <row r="16" spans="1:17" x14ac:dyDescent="0.25">
      <c r="A16" t="s">
        <v>65</v>
      </c>
      <c r="I16" t="s">
        <v>155</v>
      </c>
      <c r="J16" t="s">
        <v>156</v>
      </c>
      <c r="K16" t="s">
        <v>147</v>
      </c>
      <c r="N16" t="s">
        <v>66</v>
      </c>
    </row>
    <row r="17" spans="1:18" x14ac:dyDescent="0.25">
      <c r="A17" t="s">
        <v>68</v>
      </c>
      <c r="I17" t="s">
        <v>157</v>
      </c>
      <c r="J17" t="s">
        <v>158</v>
      </c>
      <c r="K17" t="s">
        <v>147</v>
      </c>
      <c r="L17" t="s">
        <v>159</v>
      </c>
      <c r="N17" t="s">
        <v>160</v>
      </c>
    </row>
    <row r="18" spans="1:18" x14ac:dyDescent="0.25">
      <c r="A18" t="s">
        <v>71</v>
      </c>
      <c r="B18" t="s">
        <v>24</v>
      </c>
      <c r="D18" t="s">
        <v>24</v>
      </c>
      <c r="G18" t="s">
        <v>73</v>
      </c>
      <c r="K18" t="s">
        <v>24</v>
      </c>
      <c r="L18" t="s">
        <v>70</v>
      </c>
      <c r="M18" t="s">
        <v>24</v>
      </c>
      <c r="N18" t="s">
        <v>24</v>
      </c>
      <c r="Q18" t="s">
        <v>75</v>
      </c>
    </row>
    <row r="19" spans="1:18" x14ac:dyDescent="0.25">
      <c r="A19" t="s">
        <v>76</v>
      </c>
      <c r="C19" t="s">
        <v>77</v>
      </c>
      <c r="E19" t="s">
        <v>78</v>
      </c>
      <c r="L19" t="s">
        <v>70</v>
      </c>
      <c r="N19" t="s">
        <v>79</v>
      </c>
      <c r="Q19" t="s">
        <v>75</v>
      </c>
    </row>
    <row r="20" spans="1:18" x14ac:dyDescent="0.25">
      <c r="A20" t="s">
        <v>80</v>
      </c>
      <c r="E20" t="s">
        <v>78</v>
      </c>
    </row>
    <row r="21" spans="1:18" x14ac:dyDescent="0.25">
      <c r="A21" t="s">
        <v>81</v>
      </c>
      <c r="E21" t="s">
        <v>78</v>
      </c>
    </row>
    <row r="24" spans="1:18" x14ac:dyDescent="0.25">
      <c r="A24" t="s">
        <v>82</v>
      </c>
      <c r="B24">
        <f t="shared" ref="B24:Q24" si="0">ROUND(COUNTIF(B2:B19,"&lt;&gt;")/18,4)</f>
        <v>0.33329999999999999</v>
      </c>
      <c r="C24">
        <f t="shared" si="0"/>
        <v>0.22220000000000001</v>
      </c>
      <c r="D24">
        <f t="shared" si="0"/>
        <v>0.72219999999999995</v>
      </c>
      <c r="E24">
        <f t="shared" si="0"/>
        <v>0.38890000000000002</v>
      </c>
      <c r="F24">
        <f t="shared" si="0"/>
        <v>0.33329999999999999</v>
      </c>
      <c r="G24">
        <f t="shared" si="0"/>
        <v>0.27779999999999999</v>
      </c>
      <c r="H24">
        <f t="shared" si="0"/>
        <v>0.33329999999999999</v>
      </c>
      <c r="I24">
        <f t="shared" si="0"/>
        <v>0.5</v>
      </c>
      <c r="J24">
        <f t="shared" si="0"/>
        <v>0.66669999999999996</v>
      </c>
      <c r="K24">
        <f t="shared" si="0"/>
        <v>0.77780000000000005</v>
      </c>
      <c r="L24">
        <f t="shared" si="0"/>
        <v>0.77780000000000005</v>
      </c>
      <c r="M24">
        <f t="shared" si="0"/>
        <v>0.16669999999999999</v>
      </c>
      <c r="N24">
        <f t="shared" si="0"/>
        <v>0.66669999999999996</v>
      </c>
      <c r="O24">
        <f t="shared" si="0"/>
        <v>0.16669999999999999</v>
      </c>
      <c r="P24">
        <f t="shared" si="0"/>
        <v>0.16669999999999999</v>
      </c>
      <c r="Q24">
        <f t="shared" si="0"/>
        <v>0.66669999999999996</v>
      </c>
    </row>
    <row r="27" spans="1:18" x14ac:dyDescent="0.25">
      <c r="A27" t="s">
        <v>83</v>
      </c>
      <c r="B27" t="s">
        <v>84</v>
      </c>
      <c r="C27" t="s">
        <v>2</v>
      </c>
      <c r="D27" t="s">
        <v>3</v>
      </c>
      <c r="E27" t="s">
        <v>4</v>
      </c>
      <c r="F27" t="s">
        <v>85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86</v>
      </c>
      <c r="N27" t="s">
        <v>13</v>
      </c>
      <c r="O27" t="s">
        <v>14</v>
      </c>
      <c r="P27" t="s">
        <v>15</v>
      </c>
      <c r="Q27" t="s">
        <v>16</v>
      </c>
      <c r="R27" t="s">
        <v>87</v>
      </c>
    </row>
    <row r="28" spans="1:18" x14ac:dyDescent="0.25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25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25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25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HYPERLINK("https://app.clickup.com/t/869aa0t2j", "[wonga: data warehouse development &amp; migration onto snowflake project] Dim_loan_detail")</f>
        <v>[wonga: data warehouse development &amp; migration onto snowflake project] Dim_loan_detail</v>
      </c>
      <c r="F3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1" t="str">
        <f>HYPERLINK("https://app.clickup.com/t/869at2p0m", "[freshdesk] 1386 ZARONIA add a date UDF field")</f>
        <v>[freshdesk] 1386 ZARONIA add a date UDF field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25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D32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2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2" t="str">
        <f>HYPERLINK("https://app.clickup.com/t/869at2nzn", "[freshdesk] 1397 Error on Mart - URGENT")</f>
        <v>[freshdesk] 1397 Error on Mart - URGENT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25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HYPERLINK("https://app.clickup.com/t/869at2p0m", "[freshdesk] 1386 ZARONIA add a date UDF field")</f>
        <v>[freshdesk] 1386 ZARONIA add a date UDF field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25">
      <c r="B34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4" t="str">
        <f>HYPERLINK("https://app.clickup.com/t/869ahmf7u", "[certification] Salesforce Certified Agentforce Specialist")</f>
        <v>[certification] Salesforce Certified Agentforce Specialist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25">
      <c r="B35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5" t="str">
        <f>HYPERLINK("https://app.clickup.com/t/869ab1fx3", "[certification] AWS Data Engineer - Associate")</f>
        <v>[certification] AWS Data Engineer - Associate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25">
      <c r="B36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6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6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25">
      <c r="B37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7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7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25"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25">
      <c r="J39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25">
      <c r="J40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25">
      <c r="K4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25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25">
      <c r="K43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25">
      <c r="K44" t="str">
        <f>HYPERLINK("https://app.clickup.com/t/869a0c8wn", "[wonga: data warehouse development &amp; migration onto snowflake project] Finance report analysis for source field mappings")</f>
        <v>[wonga: data warehouse development &amp; migration onto snowflake project] Finance report analysis for source field mappings</v>
      </c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25">
      <c r="R45" t="str">
        <f>HYPERLINK("https://app.clickup.com/t/869af7qma", "[certification] SnowPro Core")</f>
        <v>[certification] SnowPro Core</v>
      </c>
    </row>
    <row r="46" spans="2:18" x14ac:dyDescent="0.25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25">
      <c r="R47" t="str">
        <f>HYPERLINK("https://app.clickup.com/t/869ab9g7u", "[certification] AWS Data Engineer - Associate")</f>
        <v>[certification] AWS Data Engineer - Associate</v>
      </c>
    </row>
    <row r="48" spans="2:18" x14ac:dyDescent="0.25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25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25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25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25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25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25">
      <c r="R54" t="str">
        <f>HYPERLINK("https://app.clickup.com/t/8695vxhyy", "[old mutual] token expired error")</f>
        <v>[old mutual] token expired error</v>
      </c>
    </row>
    <row r="55" spans="18:18" x14ac:dyDescent="0.25">
      <c r="R55" t="str">
        <f>HYPERLINK("https://app.clickup.com/t/8695vgpzt", "[old mutual] old mutual conversation")</f>
        <v>[old mutual] old mutual conversation</v>
      </c>
    </row>
    <row r="56" spans="18:18" x14ac:dyDescent="0.25">
      <c r="R56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  <row r="57" spans="18:18" x14ac:dyDescent="0.25">
      <c r="R57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58" spans="18:18" x14ac:dyDescent="0.25">
      <c r="R58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59" spans="18:18" x14ac:dyDescent="0.25">
      <c r="R5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0" spans="18:18" x14ac:dyDescent="0.25">
      <c r="R60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1" spans="18:18" x14ac:dyDescent="0.25">
      <c r="R61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62" spans="18:18" x14ac:dyDescent="0.25">
      <c r="R62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63" spans="18:18" x14ac:dyDescent="0.25">
      <c r="R63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63"/>
  <sheetViews>
    <sheetView workbookViewId="0"/>
  </sheetViews>
  <sheetFormatPr defaultRowHeight="15" x14ac:dyDescent="0.25"/>
  <cols>
    <col min="1" max="1" width="20" customWidth="1"/>
    <col min="2" max="18" width="50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E2" t="s">
        <v>18</v>
      </c>
      <c r="I2" t="s">
        <v>19</v>
      </c>
      <c r="L2" t="s">
        <v>126</v>
      </c>
    </row>
    <row r="3" spans="1:17" x14ac:dyDescent="0.25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25">
      <c r="A4" t="s">
        <v>23</v>
      </c>
      <c r="B4" t="s">
        <v>24</v>
      </c>
      <c r="D4" t="s">
        <v>24</v>
      </c>
      <c r="E4" t="s">
        <v>161</v>
      </c>
      <c r="G4" t="s">
        <v>24</v>
      </c>
      <c r="K4" t="s">
        <v>24</v>
      </c>
      <c r="L4" t="s">
        <v>162</v>
      </c>
      <c r="M4" t="s">
        <v>24</v>
      </c>
      <c r="N4" t="s">
        <v>24</v>
      </c>
      <c r="O4" t="s">
        <v>163</v>
      </c>
    </row>
    <row r="5" spans="1:17" x14ac:dyDescent="0.25">
      <c r="A5" t="s">
        <v>25</v>
      </c>
      <c r="B5" t="s">
        <v>27</v>
      </c>
      <c r="C5" t="s">
        <v>27</v>
      </c>
      <c r="D5" t="s">
        <v>27</v>
      </c>
      <c r="E5" t="s">
        <v>27</v>
      </c>
      <c r="F5" t="s">
        <v>27</v>
      </c>
      <c r="I5" t="s">
        <v>164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P5" t="s">
        <v>27</v>
      </c>
      <c r="Q5" t="s">
        <v>27</v>
      </c>
    </row>
    <row r="6" spans="1:17" x14ac:dyDescent="0.25">
      <c r="A6" t="s">
        <v>28</v>
      </c>
      <c r="B6" t="s">
        <v>90</v>
      </c>
      <c r="D6" t="s">
        <v>90</v>
      </c>
      <c r="F6" t="s">
        <v>91</v>
      </c>
      <c r="J6" t="s">
        <v>165</v>
      </c>
      <c r="K6" t="s">
        <v>166</v>
      </c>
      <c r="L6" t="s">
        <v>92</v>
      </c>
      <c r="M6" t="s">
        <v>166</v>
      </c>
      <c r="N6" t="s">
        <v>103</v>
      </c>
    </row>
    <row r="7" spans="1:17" x14ac:dyDescent="0.25">
      <c r="A7" t="s">
        <v>37</v>
      </c>
      <c r="B7" t="s">
        <v>167</v>
      </c>
      <c r="D7" t="s">
        <v>168</v>
      </c>
      <c r="E7" t="s">
        <v>169</v>
      </c>
      <c r="J7" t="s">
        <v>170</v>
      </c>
      <c r="L7" t="s">
        <v>98</v>
      </c>
      <c r="M7" t="s">
        <v>168</v>
      </c>
      <c r="N7" t="s">
        <v>171</v>
      </c>
      <c r="O7" t="s">
        <v>167</v>
      </c>
      <c r="P7" t="s">
        <v>172</v>
      </c>
    </row>
    <row r="8" spans="1:17" x14ac:dyDescent="0.25">
      <c r="A8" t="s">
        <v>42</v>
      </c>
      <c r="B8" t="s">
        <v>167</v>
      </c>
      <c r="D8" t="s">
        <v>173</v>
      </c>
      <c r="E8" t="s">
        <v>174</v>
      </c>
      <c r="J8" t="s">
        <v>50</v>
      </c>
      <c r="L8" t="s">
        <v>175</v>
      </c>
      <c r="O8" t="s">
        <v>167</v>
      </c>
      <c r="Q8" t="s">
        <v>46</v>
      </c>
    </row>
    <row r="9" spans="1:17" x14ac:dyDescent="0.25">
      <c r="A9" t="s">
        <v>47</v>
      </c>
      <c r="D9" t="s">
        <v>173</v>
      </c>
      <c r="E9" t="s">
        <v>176</v>
      </c>
      <c r="J9" t="s">
        <v>177</v>
      </c>
      <c r="K9" t="s">
        <v>176</v>
      </c>
      <c r="L9" t="s">
        <v>98</v>
      </c>
      <c r="Q9" t="s">
        <v>46</v>
      </c>
    </row>
    <row r="10" spans="1:17" x14ac:dyDescent="0.25">
      <c r="A10" t="s">
        <v>48</v>
      </c>
      <c r="B10" t="s">
        <v>178</v>
      </c>
      <c r="C10" t="s">
        <v>179</v>
      </c>
      <c r="D10" t="s">
        <v>178</v>
      </c>
      <c r="F10" t="s">
        <v>178</v>
      </c>
      <c r="H10" t="s">
        <v>49</v>
      </c>
      <c r="I10" t="s">
        <v>178</v>
      </c>
      <c r="J10" t="s">
        <v>180</v>
      </c>
      <c r="K10" t="s">
        <v>181</v>
      </c>
      <c r="L10" t="s">
        <v>181</v>
      </c>
      <c r="N10" t="s">
        <v>178</v>
      </c>
      <c r="Q10" t="s">
        <v>46</v>
      </c>
    </row>
    <row r="11" spans="1:17" x14ac:dyDescent="0.25">
      <c r="A11" t="s">
        <v>52</v>
      </c>
      <c r="D11" t="s">
        <v>173</v>
      </c>
      <c r="E11" t="s">
        <v>182</v>
      </c>
      <c r="H11" t="s">
        <v>49</v>
      </c>
      <c r="J11" t="s">
        <v>183</v>
      </c>
      <c r="L11" t="s">
        <v>184</v>
      </c>
      <c r="N11" t="s">
        <v>185</v>
      </c>
      <c r="Q11" t="s">
        <v>46</v>
      </c>
    </row>
    <row r="12" spans="1:17" x14ac:dyDescent="0.25">
      <c r="A12" t="s">
        <v>54</v>
      </c>
      <c r="D12" t="s">
        <v>186</v>
      </c>
      <c r="E12" t="s">
        <v>187</v>
      </c>
      <c r="G12" t="s">
        <v>188</v>
      </c>
      <c r="H12" t="s">
        <v>49</v>
      </c>
      <c r="J12" t="s">
        <v>183</v>
      </c>
      <c r="K12" t="s">
        <v>186</v>
      </c>
      <c r="L12" t="s">
        <v>55</v>
      </c>
      <c r="N12" t="s">
        <v>56</v>
      </c>
      <c r="Q12" t="s">
        <v>46</v>
      </c>
    </row>
    <row r="13" spans="1:17" x14ac:dyDescent="0.25">
      <c r="A13" t="s">
        <v>57</v>
      </c>
      <c r="D13" t="s">
        <v>186</v>
      </c>
      <c r="G13" t="s">
        <v>188</v>
      </c>
      <c r="H13" t="s">
        <v>49</v>
      </c>
      <c r="J13" t="s">
        <v>183</v>
      </c>
      <c r="K13" t="s">
        <v>189</v>
      </c>
      <c r="L13" t="s">
        <v>58</v>
      </c>
      <c r="N13" t="s">
        <v>59</v>
      </c>
      <c r="Q13" t="s">
        <v>60</v>
      </c>
    </row>
    <row r="14" spans="1:17" x14ac:dyDescent="0.25">
      <c r="A14" t="s">
        <v>61</v>
      </c>
      <c r="D14" t="s">
        <v>190</v>
      </c>
      <c r="E14" t="s">
        <v>191</v>
      </c>
      <c r="G14" t="s">
        <v>188</v>
      </c>
      <c r="J14" t="s">
        <v>183</v>
      </c>
      <c r="K14" t="s">
        <v>192</v>
      </c>
      <c r="L14" t="s">
        <v>58</v>
      </c>
      <c r="N14" t="s">
        <v>101</v>
      </c>
      <c r="P14" t="s">
        <v>192</v>
      </c>
      <c r="Q14" t="s">
        <v>60</v>
      </c>
    </row>
    <row r="15" spans="1:17" x14ac:dyDescent="0.25">
      <c r="A15" t="s">
        <v>63</v>
      </c>
      <c r="E15" t="s">
        <v>193</v>
      </c>
      <c r="J15" t="s">
        <v>183</v>
      </c>
      <c r="K15" t="s">
        <v>192</v>
      </c>
      <c r="L15" t="s">
        <v>58</v>
      </c>
      <c r="M15" t="s">
        <v>194</v>
      </c>
      <c r="N15" t="s">
        <v>101</v>
      </c>
      <c r="O15" t="s">
        <v>195</v>
      </c>
      <c r="P15" t="s">
        <v>192</v>
      </c>
      <c r="Q15" t="s">
        <v>60</v>
      </c>
    </row>
    <row r="16" spans="1:17" x14ac:dyDescent="0.25">
      <c r="A16" t="s">
        <v>65</v>
      </c>
      <c r="J16" t="s">
        <v>196</v>
      </c>
      <c r="L16" t="s">
        <v>197</v>
      </c>
      <c r="N16" t="s">
        <v>66</v>
      </c>
    </row>
    <row r="17" spans="1:18" x14ac:dyDescent="0.25">
      <c r="A17" t="s">
        <v>68</v>
      </c>
      <c r="L17" t="s">
        <v>70</v>
      </c>
      <c r="N17" t="s">
        <v>66</v>
      </c>
    </row>
    <row r="18" spans="1:18" x14ac:dyDescent="0.25">
      <c r="A18" t="s">
        <v>71</v>
      </c>
      <c r="B18" t="s">
        <v>24</v>
      </c>
      <c r="D18" t="s">
        <v>24</v>
      </c>
      <c r="E18" t="s">
        <v>198</v>
      </c>
      <c r="G18" t="s">
        <v>73</v>
      </c>
      <c r="K18" t="s">
        <v>24</v>
      </c>
      <c r="L18" t="s">
        <v>70</v>
      </c>
      <c r="M18" t="s">
        <v>24</v>
      </c>
      <c r="N18" t="s">
        <v>24</v>
      </c>
      <c r="Q18" t="s">
        <v>75</v>
      </c>
    </row>
    <row r="19" spans="1:18" x14ac:dyDescent="0.25">
      <c r="A19" t="s">
        <v>76</v>
      </c>
      <c r="C19" t="s">
        <v>77</v>
      </c>
      <c r="E19" t="s">
        <v>199</v>
      </c>
      <c r="L19" t="s">
        <v>70</v>
      </c>
      <c r="N19" t="s">
        <v>79</v>
      </c>
      <c r="Q19" t="s">
        <v>75</v>
      </c>
    </row>
    <row r="20" spans="1:18" x14ac:dyDescent="0.25">
      <c r="A20" t="s">
        <v>80</v>
      </c>
      <c r="E20" t="s">
        <v>78</v>
      </c>
      <c r="J20" t="s">
        <v>200</v>
      </c>
    </row>
    <row r="21" spans="1:18" x14ac:dyDescent="0.25">
      <c r="A21" t="s">
        <v>81</v>
      </c>
      <c r="E21" t="s">
        <v>78</v>
      </c>
      <c r="J21" t="s">
        <v>200</v>
      </c>
    </row>
    <row r="24" spans="1:18" x14ac:dyDescent="0.25">
      <c r="A24" t="s">
        <v>82</v>
      </c>
      <c r="B24">
        <f t="shared" ref="B24:Q24" si="0">ROUND(COUNTIF(B2:B19,"&lt;&gt;")/18,4)</f>
        <v>0.44440000000000002</v>
      </c>
      <c r="C24">
        <f t="shared" si="0"/>
        <v>0.22220000000000001</v>
      </c>
      <c r="D24">
        <f t="shared" si="0"/>
        <v>0.72219999999999995</v>
      </c>
      <c r="E24">
        <f t="shared" si="0"/>
        <v>0.72219999999999995</v>
      </c>
      <c r="F24">
        <f t="shared" si="0"/>
        <v>0.22220000000000001</v>
      </c>
      <c r="G24">
        <f t="shared" si="0"/>
        <v>0.33329999999999999</v>
      </c>
      <c r="H24">
        <f t="shared" si="0"/>
        <v>0.27779999999999999</v>
      </c>
      <c r="I24">
        <f t="shared" si="0"/>
        <v>0.22220000000000001</v>
      </c>
      <c r="J24">
        <f t="shared" si="0"/>
        <v>0.72219999999999995</v>
      </c>
      <c r="K24">
        <f t="shared" si="0"/>
        <v>0.61109999999999998</v>
      </c>
      <c r="L24">
        <f t="shared" si="0"/>
        <v>1</v>
      </c>
      <c r="M24">
        <f t="shared" si="0"/>
        <v>0.38890000000000002</v>
      </c>
      <c r="N24">
        <f t="shared" si="0"/>
        <v>0.83330000000000004</v>
      </c>
      <c r="O24">
        <f t="shared" si="0"/>
        <v>0.27779999999999999</v>
      </c>
      <c r="P24">
        <f t="shared" si="0"/>
        <v>0.27779999999999999</v>
      </c>
      <c r="Q24">
        <f t="shared" si="0"/>
        <v>0.66669999999999996</v>
      </c>
    </row>
    <row r="27" spans="1:18" x14ac:dyDescent="0.25">
      <c r="A27" t="s">
        <v>83</v>
      </c>
      <c r="B27" t="s">
        <v>84</v>
      </c>
      <c r="C27" t="s">
        <v>2</v>
      </c>
      <c r="D27" t="s">
        <v>3</v>
      </c>
      <c r="E27" t="s">
        <v>4</v>
      </c>
      <c r="F27" t="s">
        <v>85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86</v>
      </c>
      <c r="N27" t="s">
        <v>13</v>
      </c>
      <c r="O27" t="s">
        <v>14</v>
      </c>
      <c r="P27" t="s">
        <v>15</v>
      </c>
      <c r="Q27" t="s">
        <v>16</v>
      </c>
      <c r="R27" t="s">
        <v>87</v>
      </c>
    </row>
    <row r="28" spans="1:18" x14ac:dyDescent="0.25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25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25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25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HYPERLINK("https://app.clickup.com/t/869aa0t2j", "[wonga: data warehouse development &amp; migration onto snowflake project] Dim_loan_detail")</f>
        <v>[wonga: data warehouse development &amp; migration onto snowflake project] Dim_loan_detail</v>
      </c>
      <c r="F3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1" t="str">
        <f>HYPERLINK("https://app.clickup.com/t/869at2p0m", "[freshdesk] 1386 ZARONIA add a date UDF field")</f>
        <v>[freshdesk] 1386 ZARONIA add a date UDF field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25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D32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2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2" t="str">
        <f>HYPERLINK("https://app.clickup.com/t/869at2nzn", "[freshdesk] 1397 Error on Mart - URGENT")</f>
        <v>[freshdesk] 1397 Error on Mart - URGENT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25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HYPERLINK("https://app.clickup.com/t/869at2p0m", "[freshdesk] 1386 ZARONIA add a date UDF field")</f>
        <v>[freshdesk] 1386 ZARONIA add a date UDF field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25">
      <c r="B34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4" t="str">
        <f>HYPERLINK("https://app.clickup.com/t/869ahmf7u", "[certification] Salesforce Certified Agentforce Specialist")</f>
        <v>[certification] Salesforce Certified Agentforce Specialist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25">
      <c r="B35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5" t="str">
        <f>HYPERLINK("https://app.clickup.com/t/869ab1fx3", "[certification] AWS Data Engineer - Associate")</f>
        <v>[certification] AWS Data Engineer - Associate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25">
      <c r="B36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6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6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25">
      <c r="B37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7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7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25"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25">
      <c r="J39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25">
      <c r="J40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25">
      <c r="K4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25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25">
      <c r="K43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25">
      <c r="K44" t="str">
        <f>HYPERLINK("https://app.clickup.com/t/869a0c8wn", "[wonga: data warehouse development &amp; migration onto snowflake project] Finance report analysis for source field mappings")</f>
        <v>[wonga: data warehouse development &amp; migration onto snowflake project] Finance report analysis for source field mappings</v>
      </c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25">
      <c r="R45" t="str">
        <f>HYPERLINK("https://app.clickup.com/t/869af7qma", "[certification] SnowPro Core")</f>
        <v>[certification] SnowPro Core</v>
      </c>
    </row>
    <row r="46" spans="2:18" x14ac:dyDescent="0.25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25">
      <c r="R47" t="str">
        <f>HYPERLINK("https://app.clickup.com/t/869ab9g7u", "[certification] AWS Data Engineer - Associate")</f>
        <v>[certification] AWS Data Engineer - Associate</v>
      </c>
    </row>
    <row r="48" spans="2:18" x14ac:dyDescent="0.25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25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25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25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25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25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25">
      <c r="R54" t="str">
        <f>HYPERLINK("https://app.clickup.com/t/8695vxhyy", "[old mutual] token expired error")</f>
        <v>[old mutual] token expired error</v>
      </c>
    </row>
    <row r="55" spans="18:18" x14ac:dyDescent="0.25">
      <c r="R55" t="str">
        <f>HYPERLINK("https://app.clickup.com/t/8695vgpzt", "[old mutual] old mutual conversation")</f>
        <v>[old mutual] old mutual conversation</v>
      </c>
    </row>
    <row r="56" spans="18:18" x14ac:dyDescent="0.25">
      <c r="R56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  <row r="57" spans="18:18" x14ac:dyDescent="0.25">
      <c r="R57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58" spans="18:18" x14ac:dyDescent="0.25">
      <c r="R58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59" spans="18:18" x14ac:dyDescent="0.25">
      <c r="R5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0" spans="18:18" x14ac:dyDescent="0.25">
      <c r="R60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1" spans="18:18" x14ac:dyDescent="0.25">
      <c r="R61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62" spans="18:18" x14ac:dyDescent="0.25">
      <c r="R62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63" spans="18:18" x14ac:dyDescent="0.25">
      <c r="R63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63"/>
  <sheetViews>
    <sheetView workbookViewId="0"/>
  </sheetViews>
  <sheetFormatPr defaultRowHeight="15" x14ac:dyDescent="0.25"/>
  <cols>
    <col min="1" max="1" width="20" customWidth="1"/>
    <col min="2" max="18" width="50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E2" t="s">
        <v>18</v>
      </c>
      <c r="I2" t="s">
        <v>19</v>
      </c>
      <c r="L2" t="s">
        <v>126</v>
      </c>
    </row>
    <row r="3" spans="1:17" x14ac:dyDescent="0.25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25">
      <c r="A4" t="s">
        <v>23</v>
      </c>
      <c r="B4" t="s">
        <v>24</v>
      </c>
      <c r="D4" t="s">
        <v>24</v>
      </c>
      <c r="G4" t="s">
        <v>24</v>
      </c>
      <c r="K4" t="s">
        <v>24</v>
      </c>
      <c r="M4" t="s">
        <v>24</v>
      </c>
      <c r="N4" t="s">
        <v>24</v>
      </c>
    </row>
    <row r="5" spans="1:17" x14ac:dyDescent="0.25">
      <c r="A5" t="s">
        <v>25</v>
      </c>
      <c r="B5" t="s">
        <v>201</v>
      </c>
      <c r="C5" t="s">
        <v>201</v>
      </c>
      <c r="D5" t="s">
        <v>201</v>
      </c>
      <c r="E5" t="s">
        <v>202</v>
      </c>
      <c r="F5" t="s">
        <v>201</v>
      </c>
      <c r="G5" t="s">
        <v>203</v>
      </c>
      <c r="J5" t="s">
        <v>201</v>
      </c>
      <c r="K5" t="s">
        <v>204</v>
      </c>
      <c r="L5" t="s">
        <v>201</v>
      </c>
      <c r="M5" t="s">
        <v>205</v>
      </c>
      <c r="N5" t="s">
        <v>204</v>
      </c>
      <c r="P5" t="s">
        <v>201</v>
      </c>
    </row>
    <row r="6" spans="1:17" x14ac:dyDescent="0.25">
      <c r="A6" t="s">
        <v>28</v>
      </c>
      <c r="B6" t="s">
        <v>206</v>
      </c>
      <c r="C6" t="s">
        <v>207</v>
      </c>
      <c r="D6" t="s">
        <v>206</v>
      </c>
      <c r="E6" t="s">
        <v>208</v>
      </c>
      <c r="F6" t="s">
        <v>209</v>
      </c>
      <c r="J6" t="s">
        <v>206</v>
      </c>
      <c r="K6" t="s">
        <v>204</v>
      </c>
      <c r="L6" t="s">
        <v>210</v>
      </c>
      <c r="N6" t="s">
        <v>207</v>
      </c>
      <c r="P6" t="s">
        <v>204</v>
      </c>
    </row>
    <row r="7" spans="1:17" x14ac:dyDescent="0.25">
      <c r="A7" t="s">
        <v>37</v>
      </c>
      <c r="E7" t="s">
        <v>211</v>
      </c>
      <c r="J7" t="s">
        <v>50</v>
      </c>
      <c r="L7" t="s">
        <v>98</v>
      </c>
    </row>
    <row r="8" spans="1:17" x14ac:dyDescent="0.25">
      <c r="A8" t="s">
        <v>42</v>
      </c>
      <c r="B8" t="s">
        <v>212</v>
      </c>
      <c r="C8" t="s">
        <v>212</v>
      </c>
      <c r="D8" t="s">
        <v>212</v>
      </c>
      <c r="E8" t="s">
        <v>213</v>
      </c>
      <c r="F8" t="s">
        <v>212</v>
      </c>
      <c r="G8" t="s">
        <v>214</v>
      </c>
      <c r="J8" t="s">
        <v>215</v>
      </c>
      <c r="K8" t="s">
        <v>216</v>
      </c>
      <c r="L8" t="s">
        <v>217</v>
      </c>
      <c r="M8" t="s">
        <v>212</v>
      </c>
      <c r="N8" t="s">
        <v>212</v>
      </c>
      <c r="P8" t="s">
        <v>212</v>
      </c>
      <c r="Q8" t="s">
        <v>218</v>
      </c>
    </row>
    <row r="9" spans="1:17" x14ac:dyDescent="0.25">
      <c r="A9" t="s">
        <v>47</v>
      </c>
      <c r="B9" t="s">
        <v>212</v>
      </c>
      <c r="C9" t="s">
        <v>212</v>
      </c>
      <c r="D9" t="s">
        <v>212</v>
      </c>
      <c r="E9" t="s">
        <v>212</v>
      </c>
      <c r="F9" t="s">
        <v>212</v>
      </c>
      <c r="J9" t="s">
        <v>215</v>
      </c>
      <c r="K9" t="s">
        <v>212</v>
      </c>
      <c r="L9" t="s">
        <v>219</v>
      </c>
      <c r="M9" t="s">
        <v>212</v>
      </c>
      <c r="N9" t="s">
        <v>212</v>
      </c>
      <c r="O9" t="s">
        <v>220</v>
      </c>
      <c r="P9" t="s">
        <v>212</v>
      </c>
      <c r="Q9" t="s">
        <v>218</v>
      </c>
    </row>
    <row r="10" spans="1:17" x14ac:dyDescent="0.25">
      <c r="A10" t="s">
        <v>48</v>
      </c>
      <c r="H10" t="s">
        <v>49</v>
      </c>
      <c r="J10" t="s">
        <v>50</v>
      </c>
      <c r="N10" t="s">
        <v>221</v>
      </c>
      <c r="Q10" t="s">
        <v>46</v>
      </c>
    </row>
    <row r="11" spans="1:17" x14ac:dyDescent="0.25">
      <c r="A11" t="s">
        <v>52</v>
      </c>
      <c r="H11" t="s">
        <v>49</v>
      </c>
      <c r="J11" t="s">
        <v>183</v>
      </c>
      <c r="L11" t="s">
        <v>55</v>
      </c>
      <c r="N11" t="s">
        <v>221</v>
      </c>
      <c r="Q11" t="s">
        <v>46</v>
      </c>
    </row>
    <row r="12" spans="1:17" x14ac:dyDescent="0.25">
      <c r="A12" t="s">
        <v>54</v>
      </c>
      <c r="E12" t="s">
        <v>222</v>
      </c>
      <c r="H12" t="s">
        <v>49</v>
      </c>
      <c r="J12" t="s">
        <v>183</v>
      </c>
      <c r="L12" t="s">
        <v>55</v>
      </c>
      <c r="N12" t="s">
        <v>56</v>
      </c>
      <c r="Q12" t="s">
        <v>46</v>
      </c>
    </row>
    <row r="13" spans="1:17" x14ac:dyDescent="0.25">
      <c r="A13" t="s">
        <v>57</v>
      </c>
      <c r="E13" t="s">
        <v>222</v>
      </c>
      <c r="H13" t="s">
        <v>49</v>
      </c>
      <c r="J13" t="s">
        <v>183</v>
      </c>
      <c r="L13" t="s">
        <v>58</v>
      </c>
      <c r="N13" t="s">
        <v>59</v>
      </c>
      <c r="Q13" t="s">
        <v>60</v>
      </c>
    </row>
    <row r="14" spans="1:17" x14ac:dyDescent="0.25">
      <c r="A14" t="s">
        <v>61</v>
      </c>
      <c r="E14" t="s">
        <v>222</v>
      </c>
      <c r="J14" t="s">
        <v>183</v>
      </c>
      <c r="L14" t="s">
        <v>58</v>
      </c>
      <c r="N14" t="s">
        <v>62</v>
      </c>
      <c r="Q14" t="s">
        <v>60</v>
      </c>
    </row>
    <row r="15" spans="1:17" x14ac:dyDescent="0.25">
      <c r="A15" t="s">
        <v>63</v>
      </c>
      <c r="E15" t="s">
        <v>222</v>
      </c>
      <c r="H15" t="s">
        <v>223</v>
      </c>
      <c r="J15" t="s">
        <v>183</v>
      </c>
      <c r="L15" t="s">
        <v>58</v>
      </c>
      <c r="N15" t="s">
        <v>64</v>
      </c>
      <c r="Q15" t="s">
        <v>224</v>
      </c>
    </row>
    <row r="16" spans="1:17" x14ac:dyDescent="0.25">
      <c r="A16" t="s">
        <v>65</v>
      </c>
      <c r="J16" t="s">
        <v>183</v>
      </c>
      <c r="N16" t="s">
        <v>66</v>
      </c>
    </row>
    <row r="17" spans="1:18" x14ac:dyDescent="0.25">
      <c r="A17" t="s">
        <v>68</v>
      </c>
      <c r="C17" t="s">
        <v>225</v>
      </c>
      <c r="E17" t="s">
        <v>225</v>
      </c>
      <c r="I17" t="s">
        <v>225</v>
      </c>
      <c r="J17" t="s">
        <v>225</v>
      </c>
      <c r="L17" t="s">
        <v>226</v>
      </c>
      <c r="N17" t="s">
        <v>66</v>
      </c>
    </row>
    <row r="18" spans="1:18" x14ac:dyDescent="0.25">
      <c r="A18" t="s">
        <v>71</v>
      </c>
      <c r="B18" t="s">
        <v>72</v>
      </c>
      <c r="C18" t="s">
        <v>225</v>
      </c>
      <c r="D18" t="s">
        <v>24</v>
      </c>
      <c r="E18" t="s">
        <v>225</v>
      </c>
      <c r="G18" t="s">
        <v>73</v>
      </c>
      <c r="I18" t="s">
        <v>225</v>
      </c>
      <c r="J18" t="s">
        <v>225</v>
      </c>
      <c r="K18" t="s">
        <v>24</v>
      </c>
      <c r="L18" t="s">
        <v>226</v>
      </c>
      <c r="M18" t="s">
        <v>24</v>
      </c>
      <c r="N18" t="s">
        <v>24</v>
      </c>
      <c r="O18" t="s">
        <v>74</v>
      </c>
      <c r="Q18" t="s">
        <v>75</v>
      </c>
    </row>
    <row r="19" spans="1:18" x14ac:dyDescent="0.25">
      <c r="A19" t="s">
        <v>76</v>
      </c>
      <c r="B19" t="s">
        <v>74</v>
      </c>
      <c r="C19" t="s">
        <v>77</v>
      </c>
      <c r="E19" t="s">
        <v>227</v>
      </c>
      <c r="L19" t="s">
        <v>70</v>
      </c>
      <c r="N19" t="s">
        <v>79</v>
      </c>
      <c r="O19" t="s">
        <v>74</v>
      </c>
      <c r="Q19" t="s">
        <v>75</v>
      </c>
    </row>
    <row r="20" spans="1:18" x14ac:dyDescent="0.25">
      <c r="A20" t="s">
        <v>80</v>
      </c>
      <c r="E20" t="s">
        <v>227</v>
      </c>
    </row>
    <row r="21" spans="1:18" x14ac:dyDescent="0.25">
      <c r="A21" t="s">
        <v>81</v>
      </c>
      <c r="E21" t="s">
        <v>227</v>
      </c>
    </row>
    <row r="24" spans="1:18" x14ac:dyDescent="0.25">
      <c r="A24" t="s">
        <v>82</v>
      </c>
      <c r="B24">
        <f t="shared" ref="B24:Q24" si="0">ROUND(COUNTIF(B2:B19,"&lt;&gt;")/18,4)</f>
        <v>0.44440000000000002</v>
      </c>
      <c r="C24">
        <f t="shared" si="0"/>
        <v>0.44440000000000002</v>
      </c>
      <c r="D24">
        <f t="shared" si="0"/>
        <v>0.38890000000000002</v>
      </c>
      <c r="E24">
        <f t="shared" si="0"/>
        <v>0.77780000000000005</v>
      </c>
      <c r="F24">
        <f t="shared" si="0"/>
        <v>0.27779999999999999</v>
      </c>
      <c r="G24">
        <f t="shared" si="0"/>
        <v>0.27779999999999999</v>
      </c>
      <c r="H24">
        <f t="shared" si="0"/>
        <v>0.33329999999999999</v>
      </c>
      <c r="I24">
        <f t="shared" si="0"/>
        <v>0.22220000000000001</v>
      </c>
      <c r="J24">
        <f t="shared" si="0"/>
        <v>0.83330000000000004</v>
      </c>
      <c r="K24">
        <f t="shared" si="0"/>
        <v>0.38890000000000002</v>
      </c>
      <c r="L24">
        <f t="shared" si="0"/>
        <v>0.83330000000000004</v>
      </c>
      <c r="M24">
        <f t="shared" si="0"/>
        <v>0.33329999999999999</v>
      </c>
      <c r="N24">
        <f t="shared" si="0"/>
        <v>0.88890000000000002</v>
      </c>
      <c r="O24">
        <f t="shared" si="0"/>
        <v>0.22220000000000001</v>
      </c>
      <c r="P24">
        <f t="shared" si="0"/>
        <v>0.27779999999999999</v>
      </c>
      <c r="Q24">
        <f t="shared" si="0"/>
        <v>0.61109999999999998</v>
      </c>
    </row>
    <row r="27" spans="1:18" x14ac:dyDescent="0.25">
      <c r="A27" t="s">
        <v>83</v>
      </c>
      <c r="B27" t="s">
        <v>84</v>
      </c>
      <c r="C27" t="s">
        <v>2</v>
      </c>
      <c r="D27" t="s">
        <v>3</v>
      </c>
      <c r="E27" t="s">
        <v>4</v>
      </c>
      <c r="F27" t="s">
        <v>85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86</v>
      </c>
      <c r="N27" t="s">
        <v>13</v>
      </c>
      <c r="O27" t="s">
        <v>14</v>
      </c>
      <c r="P27" t="s">
        <v>15</v>
      </c>
      <c r="Q27" t="s">
        <v>16</v>
      </c>
      <c r="R27" t="s">
        <v>87</v>
      </c>
    </row>
    <row r="28" spans="1:18" x14ac:dyDescent="0.25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25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25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25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HYPERLINK("https://app.clickup.com/t/869aa0t2j", "[wonga: data warehouse development &amp; migration onto snowflake project] Dim_loan_detail")</f>
        <v>[wonga: data warehouse development &amp; migration onto snowflake project] Dim_loan_detail</v>
      </c>
      <c r="F3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1" t="str">
        <f>HYPERLINK("https://app.clickup.com/t/869at2p0m", "[freshdesk] 1386 ZARONIA add a date UDF field")</f>
        <v>[freshdesk] 1386 ZARONIA add a date UDF field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25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D32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2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2" t="str">
        <f>HYPERLINK("https://app.clickup.com/t/869at2nzn", "[freshdesk] 1397 Error on Mart - URGENT")</f>
        <v>[freshdesk] 1397 Error on Mart - URGENT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25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HYPERLINK("https://app.clickup.com/t/869at2p0m", "[freshdesk] 1386 ZARONIA add a date UDF field")</f>
        <v>[freshdesk] 1386 ZARONIA add a date UDF field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25">
      <c r="B34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4" t="str">
        <f>HYPERLINK("https://app.clickup.com/t/869ahmf7u", "[certification] Salesforce Certified Agentforce Specialist")</f>
        <v>[certification] Salesforce Certified Agentforce Specialist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25">
      <c r="B35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5" t="str">
        <f>HYPERLINK("https://app.clickup.com/t/869ab1fx3", "[certification] AWS Data Engineer - Associate")</f>
        <v>[certification] AWS Data Engineer - Associate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25">
      <c r="B36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6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6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25">
      <c r="B37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7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7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25"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25">
      <c r="J39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25">
      <c r="J40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25">
      <c r="K4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25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25">
      <c r="K43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25">
      <c r="K44" t="str">
        <f>HYPERLINK("https://app.clickup.com/t/869a0c8wn", "[wonga: data warehouse development &amp; migration onto snowflake project] Finance report analysis for source field mappings")</f>
        <v>[wonga: data warehouse development &amp; migration onto snowflake project] Finance report analysis for source field mappings</v>
      </c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25">
      <c r="R45" t="str">
        <f>HYPERLINK("https://app.clickup.com/t/869af7qma", "[certification] SnowPro Core")</f>
        <v>[certification] SnowPro Core</v>
      </c>
    </row>
    <row r="46" spans="2:18" x14ac:dyDescent="0.25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25">
      <c r="R47" t="str">
        <f>HYPERLINK("https://app.clickup.com/t/869ab9g7u", "[certification] AWS Data Engineer - Associate")</f>
        <v>[certification] AWS Data Engineer - Associate</v>
      </c>
    </row>
    <row r="48" spans="2:18" x14ac:dyDescent="0.25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25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25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25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25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25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25">
      <c r="R54" t="str">
        <f>HYPERLINK("https://app.clickup.com/t/8695vxhyy", "[old mutual] token expired error")</f>
        <v>[old mutual] token expired error</v>
      </c>
    </row>
    <row r="55" spans="18:18" x14ac:dyDescent="0.25">
      <c r="R55" t="str">
        <f>HYPERLINK("https://app.clickup.com/t/8695vgpzt", "[old mutual] old mutual conversation")</f>
        <v>[old mutual] old mutual conversation</v>
      </c>
    </row>
    <row r="56" spans="18:18" x14ac:dyDescent="0.25">
      <c r="R56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  <row r="57" spans="18:18" x14ac:dyDescent="0.25">
      <c r="R57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58" spans="18:18" x14ac:dyDescent="0.25">
      <c r="R58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59" spans="18:18" x14ac:dyDescent="0.25">
      <c r="R5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0" spans="18:18" x14ac:dyDescent="0.25">
      <c r="R60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1" spans="18:18" x14ac:dyDescent="0.25">
      <c r="R61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62" spans="18:18" x14ac:dyDescent="0.25">
      <c r="R62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63" spans="18:18" x14ac:dyDescent="0.25">
      <c r="R63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63"/>
  <sheetViews>
    <sheetView workbookViewId="0"/>
  </sheetViews>
  <sheetFormatPr defaultRowHeight="15" x14ac:dyDescent="0.25"/>
  <cols>
    <col min="1" max="1" width="20" customWidth="1"/>
    <col min="2" max="18" width="50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I2" t="s">
        <v>19</v>
      </c>
      <c r="L2" t="s">
        <v>126</v>
      </c>
      <c r="M2" t="s">
        <v>228</v>
      </c>
    </row>
    <row r="3" spans="1:17" x14ac:dyDescent="0.25">
      <c r="A3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</row>
    <row r="4" spans="1:17" x14ac:dyDescent="0.25">
      <c r="A4" t="s">
        <v>23</v>
      </c>
      <c r="B4" t="s">
        <v>229</v>
      </c>
      <c r="D4" t="s">
        <v>24</v>
      </c>
      <c r="G4" t="s">
        <v>24</v>
      </c>
      <c r="K4" t="s">
        <v>24</v>
      </c>
      <c r="M4" t="s">
        <v>24</v>
      </c>
      <c r="N4" t="s">
        <v>24</v>
      </c>
    </row>
    <row r="5" spans="1:17" x14ac:dyDescent="0.25">
      <c r="A5" t="s">
        <v>25</v>
      </c>
      <c r="B5" t="s">
        <v>230</v>
      </c>
      <c r="C5" t="s">
        <v>27</v>
      </c>
      <c r="D5" t="s">
        <v>27</v>
      </c>
      <c r="E5" t="s">
        <v>231</v>
      </c>
      <c r="F5" t="s">
        <v>27</v>
      </c>
      <c r="G5" t="s">
        <v>203</v>
      </c>
      <c r="J5" t="s">
        <v>232</v>
      </c>
      <c r="K5" t="s">
        <v>232</v>
      </c>
      <c r="L5" t="s">
        <v>27</v>
      </c>
      <c r="M5" t="s">
        <v>27</v>
      </c>
      <c r="N5" t="s">
        <v>27</v>
      </c>
      <c r="P5" t="s">
        <v>27</v>
      </c>
      <c r="Q5" t="s">
        <v>27</v>
      </c>
    </row>
    <row r="6" spans="1:17" x14ac:dyDescent="0.25">
      <c r="A6" t="s">
        <v>28</v>
      </c>
      <c r="B6" t="s">
        <v>233</v>
      </c>
      <c r="D6" t="s">
        <v>234</v>
      </c>
      <c r="E6" t="s">
        <v>235</v>
      </c>
      <c r="F6" t="s">
        <v>91</v>
      </c>
      <c r="G6" t="s">
        <v>236</v>
      </c>
      <c r="J6" t="s">
        <v>237</v>
      </c>
      <c r="K6" t="s">
        <v>236</v>
      </c>
      <c r="L6" t="s">
        <v>92</v>
      </c>
      <c r="N6" t="s">
        <v>238</v>
      </c>
    </row>
    <row r="7" spans="1:17" x14ac:dyDescent="0.25">
      <c r="A7" t="s">
        <v>37</v>
      </c>
      <c r="B7" t="s">
        <v>239</v>
      </c>
      <c r="D7" t="s">
        <v>240</v>
      </c>
      <c r="E7" t="s">
        <v>116</v>
      </c>
      <c r="G7" t="s">
        <v>236</v>
      </c>
      <c r="J7" t="s">
        <v>241</v>
      </c>
      <c r="K7" t="s">
        <v>236</v>
      </c>
      <c r="L7" t="s">
        <v>98</v>
      </c>
    </row>
    <row r="8" spans="1:17" x14ac:dyDescent="0.25">
      <c r="A8" t="s">
        <v>42</v>
      </c>
      <c r="B8" t="s">
        <v>239</v>
      </c>
      <c r="D8" t="s">
        <v>242</v>
      </c>
      <c r="E8" t="s">
        <v>243</v>
      </c>
      <c r="H8" t="s">
        <v>244</v>
      </c>
      <c r="J8" t="s">
        <v>50</v>
      </c>
      <c r="L8" t="s">
        <v>245</v>
      </c>
      <c r="N8" t="s">
        <v>246</v>
      </c>
      <c r="P8" t="s">
        <v>243</v>
      </c>
      <c r="Q8" t="s">
        <v>247</v>
      </c>
    </row>
    <row r="9" spans="1:17" x14ac:dyDescent="0.25">
      <c r="A9" t="s">
        <v>47</v>
      </c>
      <c r="B9" t="s">
        <v>239</v>
      </c>
      <c r="D9" t="s">
        <v>242</v>
      </c>
      <c r="E9" t="s">
        <v>243</v>
      </c>
      <c r="J9" t="s">
        <v>50</v>
      </c>
      <c r="K9" t="s">
        <v>248</v>
      </c>
      <c r="L9" t="s">
        <v>249</v>
      </c>
      <c r="N9" t="s">
        <v>103</v>
      </c>
      <c r="P9" t="s">
        <v>243</v>
      </c>
      <c r="Q9" t="s">
        <v>46</v>
      </c>
    </row>
    <row r="10" spans="1:17" x14ac:dyDescent="0.25">
      <c r="A10" t="s">
        <v>48</v>
      </c>
      <c r="B10" t="s">
        <v>239</v>
      </c>
      <c r="C10" t="s">
        <v>250</v>
      </c>
      <c r="D10" t="s">
        <v>242</v>
      </c>
      <c r="E10" t="s">
        <v>243</v>
      </c>
      <c r="H10" t="s">
        <v>49</v>
      </c>
      <c r="J10" t="s">
        <v>50</v>
      </c>
      <c r="K10" t="s">
        <v>250</v>
      </c>
      <c r="N10" t="s">
        <v>101</v>
      </c>
      <c r="P10" t="s">
        <v>243</v>
      </c>
      <c r="Q10" t="s">
        <v>46</v>
      </c>
    </row>
    <row r="11" spans="1:17" x14ac:dyDescent="0.25">
      <c r="A11" t="s">
        <v>52</v>
      </c>
      <c r="B11" t="s">
        <v>239</v>
      </c>
      <c r="D11" t="s">
        <v>242</v>
      </c>
      <c r="E11" t="s">
        <v>243</v>
      </c>
      <c r="H11" t="s">
        <v>49</v>
      </c>
      <c r="L11" t="s">
        <v>55</v>
      </c>
      <c r="N11" t="s">
        <v>101</v>
      </c>
      <c r="P11" t="s">
        <v>243</v>
      </c>
      <c r="Q11" t="s">
        <v>46</v>
      </c>
    </row>
    <row r="12" spans="1:17" x14ac:dyDescent="0.25">
      <c r="A12" t="s">
        <v>54</v>
      </c>
      <c r="B12" t="s">
        <v>239</v>
      </c>
      <c r="D12" t="s">
        <v>251</v>
      </c>
      <c r="E12" t="s">
        <v>243</v>
      </c>
      <c r="H12" t="s">
        <v>49</v>
      </c>
      <c r="L12" t="s">
        <v>55</v>
      </c>
      <c r="N12" t="s">
        <v>56</v>
      </c>
      <c r="P12" t="s">
        <v>243</v>
      </c>
      <c r="Q12" t="s">
        <v>46</v>
      </c>
    </row>
    <row r="13" spans="1:17" x14ac:dyDescent="0.25">
      <c r="A13" t="s">
        <v>57</v>
      </c>
      <c r="B13" t="s">
        <v>239</v>
      </c>
      <c r="D13" t="s">
        <v>251</v>
      </c>
      <c r="E13" t="s">
        <v>243</v>
      </c>
      <c r="H13" t="s">
        <v>49</v>
      </c>
      <c r="L13" t="s">
        <v>58</v>
      </c>
      <c r="N13" t="s">
        <v>59</v>
      </c>
      <c r="P13" t="s">
        <v>243</v>
      </c>
      <c r="Q13" t="s">
        <v>60</v>
      </c>
    </row>
    <row r="14" spans="1:17" x14ac:dyDescent="0.25">
      <c r="A14" t="s">
        <v>61</v>
      </c>
      <c r="B14" t="s">
        <v>239</v>
      </c>
      <c r="D14" t="s">
        <v>251</v>
      </c>
      <c r="E14" t="s">
        <v>252</v>
      </c>
      <c r="L14" t="s">
        <v>253</v>
      </c>
      <c r="N14" t="s">
        <v>254</v>
      </c>
      <c r="Q14" t="s">
        <v>60</v>
      </c>
    </row>
    <row r="15" spans="1:17" x14ac:dyDescent="0.25">
      <c r="A15" t="s">
        <v>63</v>
      </c>
      <c r="B15" t="s">
        <v>239</v>
      </c>
      <c r="D15" t="s">
        <v>251</v>
      </c>
      <c r="E15" t="s">
        <v>252</v>
      </c>
      <c r="K15" t="s">
        <v>255</v>
      </c>
      <c r="L15" t="s">
        <v>58</v>
      </c>
      <c r="P15" t="s">
        <v>255</v>
      </c>
      <c r="Q15" t="s">
        <v>60</v>
      </c>
    </row>
    <row r="16" spans="1:17" x14ac:dyDescent="0.25">
      <c r="A16" t="s">
        <v>65</v>
      </c>
      <c r="B16" t="s">
        <v>256</v>
      </c>
      <c r="C16" t="s">
        <v>257</v>
      </c>
      <c r="D16" t="s">
        <v>257</v>
      </c>
      <c r="E16" t="s">
        <v>258</v>
      </c>
      <c r="F16" t="s">
        <v>257</v>
      </c>
      <c r="G16" t="s">
        <v>257</v>
      </c>
      <c r="I16" t="s">
        <v>257</v>
      </c>
      <c r="K16" t="s">
        <v>259</v>
      </c>
      <c r="M16" t="s">
        <v>257</v>
      </c>
      <c r="N16" t="s">
        <v>66</v>
      </c>
      <c r="P16" t="s">
        <v>259</v>
      </c>
    </row>
    <row r="17" spans="1:18" x14ac:dyDescent="0.25">
      <c r="A17" t="s">
        <v>68</v>
      </c>
      <c r="B17" t="s">
        <v>256</v>
      </c>
      <c r="C17" t="s">
        <v>257</v>
      </c>
      <c r="D17" t="s">
        <v>257</v>
      </c>
      <c r="E17" t="s">
        <v>258</v>
      </c>
      <c r="F17" t="s">
        <v>257</v>
      </c>
      <c r="G17" t="s">
        <v>257</v>
      </c>
      <c r="I17" t="s">
        <v>257</v>
      </c>
      <c r="K17" t="s">
        <v>257</v>
      </c>
      <c r="L17" t="s">
        <v>70</v>
      </c>
      <c r="M17" t="s">
        <v>257</v>
      </c>
      <c r="N17" t="s">
        <v>66</v>
      </c>
      <c r="P17" t="s">
        <v>257</v>
      </c>
    </row>
    <row r="18" spans="1:18" x14ac:dyDescent="0.25">
      <c r="A18" t="s">
        <v>71</v>
      </c>
      <c r="B18" t="s">
        <v>260</v>
      </c>
      <c r="C18" t="s">
        <v>257</v>
      </c>
      <c r="D18" t="s">
        <v>260</v>
      </c>
      <c r="E18" t="s">
        <v>258</v>
      </c>
      <c r="F18" t="s">
        <v>257</v>
      </c>
      <c r="G18" t="s">
        <v>261</v>
      </c>
      <c r="I18" t="s">
        <v>257</v>
      </c>
      <c r="K18" t="s">
        <v>260</v>
      </c>
      <c r="L18" t="s">
        <v>70</v>
      </c>
      <c r="M18" t="s">
        <v>260</v>
      </c>
      <c r="N18" t="s">
        <v>24</v>
      </c>
      <c r="P18" t="s">
        <v>257</v>
      </c>
      <c r="Q18" t="s">
        <v>75</v>
      </c>
    </row>
    <row r="19" spans="1:18" x14ac:dyDescent="0.25">
      <c r="A19" t="s">
        <v>76</v>
      </c>
      <c r="C19" t="s">
        <v>77</v>
      </c>
      <c r="E19" t="s">
        <v>262</v>
      </c>
      <c r="L19" t="s">
        <v>70</v>
      </c>
      <c r="N19" t="s">
        <v>79</v>
      </c>
      <c r="Q19" t="s">
        <v>75</v>
      </c>
    </row>
    <row r="20" spans="1:18" x14ac:dyDescent="0.25">
      <c r="A20" t="s">
        <v>80</v>
      </c>
      <c r="E20" t="s">
        <v>78</v>
      </c>
    </row>
    <row r="21" spans="1:18" x14ac:dyDescent="0.25">
      <c r="A21" t="s">
        <v>81</v>
      </c>
      <c r="E21" t="s">
        <v>78</v>
      </c>
    </row>
    <row r="24" spans="1:18" x14ac:dyDescent="0.25">
      <c r="A24" t="s">
        <v>82</v>
      </c>
      <c r="B24">
        <f t="shared" ref="B24:Q24" si="0">ROUND(COUNTIF(B2:B19,"&lt;&gt;")/18,4)</f>
        <v>0.88890000000000002</v>
      </c>
      <c r="C24">
        <f t="shared" si="0"/>
        <v>0.38890000000000002</v>
      </c>
      <c r="D24">
        <f t="shared" si="0"/>
        <v>0.88890000000000002</v>
      </c>
      <c r="E24">
        <f t="shared" si="0"/>
        <v>0.88890000000000002</v>
      </c>
      <c r="F24">
        <f t="shared" si="0"/>
        <v>0.33329999999999999</v>
      </c>
      <c r="G24">
        <f t="shared" si="0"/>
        <v>0.44440000000000002</v>
      </c>
      <c r="H24">
        <f t="shared" si="0"/>
        <v>0.33329999999999999</v>
      </c>
      <c r="I24">
        <f t="shared" si="0"/>
        <v>0.27779999999999999</v>
      </c>
      <c r="J24">
        <f t="shared" si="0"/>
        <v>0.38890000000000002</v>
      </c>
      <c r="K24">
        <f t="shared" si="0"/>
        <v>0.61109999999999998</v>
      </c>
      <c r="L24">
        <f t="shared" si="0"/>
        <v>0.83330000000000004</v>
      </c>
      <c r="M24">
        <f t="shared" si="0"/>
        <v>0.38890000000000002</v>
      </c>
      <c r="N24">
        <f t="shared" si="0"/>
        <v>0.83330000000000004</v>
      </c>
      <c r="O24">
        <f t="shared" si="0"/>
        <v>5.5599999999999997E-2</v>
      </c>
      <c r="P24">
        <f t="shared" si="0"/>
        <v>0.66669999999999996</v>
      </c>
      <c r="Q24">
        <f t="shared" si="0"/>
        <v>0.66669999999999996</v>
      </c>
    </row>
    <row r="27" spans="1:18" x14ac:dyDescent="0.25">
      <c r="A27" t="s">
        <v>83</v>
      </c>
      <c r="B27" t="s">
        <v>84</v>
      </c>
      <c r="C27" t="s">
        <v>2</v>
      </c>
      <c r="D27" t="s">
        <v>3</v>
      </c>
      <c r="E27" t="s">
        <v>4</v>
      </c>
      <c r="F27" t="s">
        <v>85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86</v>
      </c>
      <c r="N27" t="s">
        <v>13</v>
      </c>
      <c r="O27" t="s">
        <v>14</v>
      </c>
      <c r="P27" t="s">
        <v>15</v>
      </c>
      <c r="Q27" t="s">
        <v>16</v>
      </c>
      <c r="R27" t="s">
        <v>87</v>
      </c>
    </row>
    <row r="28" spans="1:18" x14ac:dyDescent="0.25">
      <c r="B28" t="str">
        <f>HYPERLINK("https://app.clickup.com/t/8698jrq4e", "[slipstream - data warehouse solution - git (productization)] Support. Includes platform optimisation, query optimisation etc.")</f>
        <v>[slipstream - data warehouse solution - git (productization)] Support. Includes platform optimisation, query optimisation etc.</v>
      </c>
      <c r="C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D28" t="str">
        <f>HYPERLINK("https://app.clickup.com/t/86995td5m", "[slipstream - data warehouse solution - git (productization)] Build the data deployment pipelines for DEV to QA")</f>
        <v>[slipstream - data warehouse solution - git (productization)] Build the data deployment pipelines for DEV to QA</v>
      </c>
      <c r="F28" t="str">
        <f>HYPERLINK("https://app.clickup.com/t/869a2knmy", "[slipstream - data warehouse solution - git (productization)] Create views as exploitation layer out of data lake")</f>
        <v>[slipstream - data warehouse solution - git (productization)] Create views as exploitation layer out of data lake</v>
      </c>
      <c r="G28" t="str">
        <f>HYPERLINK("https://app.clickup.com/t/869474qb4", "[internal projects] Commit code to GitHub")</f>
        <v>[internal projects] Commit code to GitHub</v>
      </c>
      <c r="H28" t="str">
        <f>HYPERLINK("https://app.clickup.com/t/869474qb4", "[internal projects] Commit code to GitHub")</f>
        <v>[internal projects] Commit code to GitHub</v>
      </c>
      <c r="I28" t="str">
        <f>HYPERLINK("https://app.clickup.com/t/8699bn8u6", "[test freshdesk replacement] 1264 ZARONIA Cube update AccYield to Overnight Compound Rate")</f>
        <v>[test freshdesk replacement] 1264 ZARONIA Cube update AccYield to Overnight Compound Rate</v>
      </c>
      <c r="J28" t="str">
        <f>HYPERLINK("https://app.clickup.com/t/86969dbxk", "[shoprite sla  report] Tableau Support")</f>
        <v>[shoprite sla  report] Tableau Support</v>
      </c>
      <c r="K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  <c r="L28" t="str">
        <f>HYPERLINK("https://app.clickup.com/t/8698jupt0", "[slipstream - data warehouse solution - git (productization)] Build the PowerBI reports for monitoring data Stage progress")</f>
        <v>[slipstream - data warehouse solution - git (productization)] Build the PowerBI reports for monitoring data Stage progress</v>
      </c>
      <c r="O28" t="str">
        <f>HYPERLINK("https://app.clickup.com/t/869474qb4", "[internal projects] Commit code to GitHub")</f>
        <v>[internal projects] Commit code to GitHub</v>
      </c>
      <c r="P28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R28" t="str">
        <f>HYPERLINK("https://app.clickup.com/t/8698jrq49", "[slipstream - data warehouse solution - git (productization)] Testing - data Audit processes")</f>
        <v>[slipstream - data warehouse solution - git (productization)] Testing - data Audit processes</v>
      </c>
    </row>
    <row r="29" spans="1:18" x14ac:dyDescent="0.25">
      <c r="B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C29" t="str">
        <f>HYPERLINK("https://app.clickup.com/t/86969dbxk", "[shoprite sla  report] Tableau Support")</f>
        <v>[shoprite sla  report] Tableau Support</v>
      </c>
      <c r="D29" t="str">
        <f>HYPERLINK("https://app.clickup.com/t/869474qb4", "[internal projects] Commit code to GitHub")</f>
        <v>[internal projects] Commit code to GitHub</v>
      </c>
      <c r="F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G29" t="str">
        <f>HYPERLINK("https://app.clickup.com/t/8696twreb", "[discovery invest - dw maintenance] Solution Design Doc")</f>
        <v>[discovery invest - dw maintenance] Solution Design Doc</v>
      </c>
      <c r="H29" t="str">
        <f>HYPERLINK("https://app.clickup.com/t/862k4g368", "[internal projects] Integrate data to Tableau report")</f>
        <v>[internal projects] Integrate data to Tableau report</v>
      </c>
      <c r="I29" t="str">
        <f>HYPERLINK("https://app.clickup.com/t/86992yrpc", "[test freshdesk replacement] 1246 ZARONIA changes to Titan and the CUBE")</f>
        <v>[test freshdesk replacement] 1246 ZARONIA changes to Titan and the CUBE</v>
      </c>
      <c r="J29" t="str">
        <f>HYPERLINK("https://app.clickup.com/t/8696q3a3m", "[internal projects] Team Skills")</f>
        <v>[internal projects] Team Skills</v>
      </c>
      <c r="K29" t="str">
        <f>HYPERLINK("https://app.clickup.com/t/8698jrq40", "[slipstream - data warehouse solution - git (productization)] Optimisation and Enhancemnets post testing")</f>
        <v>[slipstream - data warehouse solution - git (productization)] Optimisation and Enhancemnets post testing</v>
      </c>
      <c r="L29" t="str">
        <f>HYPERLINK("https://app.clickup.com/t/869a5344p", "[freshdesk] Documentation")</f>
        <v>[freshdesk] Documentation</v>
      </c>
      <c r="O29" t="str">
        <f>HYPERLINK("https://app.clickup.com/t/86967utha", "[om: outsourced resources work projects] OM: CBR Dashboards")</f>
        <v>[om: outsourced resources work projects] OM: CBR Dashboards</v>
      </c>
      <c r="R29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</row>
    <row r="30" spans="1:18" x14ac:dyDescent="0.25">
      <c r="B30" t="str">
        <f>HYPERLINK("https://app.clickup.com/t/869474qb4", "[internal projects] Commit code to GitHub")</f>
        <v>[internal projects] Commit code to GitHub</v>
      </c>
      <c r="C30" t="str">
        <f>HYPERLINK("https://app.clickup.com/t/8695qbamh", "[internal projects] Testing")</f>
        <v>[internal projects] Testing</v>
      </c>
      <c r="D30" t="str">
        <f>HYPERLINK("https://app.clickup.com/t/8696twxhf", "[discovery invest - dw maintenance] Handover of All reports")</f>
        <v>[discovery invest - dw maintenance] Handover of All reports</v>
      </c>
      <c r="F30" t="str">
        <f>HYPERLINK("https://app.clickup.com/t/869474qb4", "[internal projects] Commit code to GitHub")</f>
        <v>[internal projects] Commit code to GitHub</v>
      </c>
      <c r="G30" t="str">
        <f>HYPERLINK("https://app.clickup.com/t/8696c93m9", "[discovery invest - dw maintenance] Change LAst_seed_Process = 2 for 7 tables")</f>
        <v>[discovery invest - dw maintenance] Change LAst_seed_Process = 2 for 7 tables</v>
      </c>
      <c r="I30" t="str">
        <f>HYPERLINK("https://app.clickup.com/t/869474qb4", "[internal projects] Commit code to GitHub")</f>
        <v>[internal projects] Commit code to GitHub</v>
      </c>
      <c r="J30" t="str">
        <f>HYPERLINK("https://app.clickup.com/t/8696kqh8k", "[internal projects] Tableau server Microsoft Teams app set up")</f>
        <v>[internal projects] Tableau server Microsoft Teams app set up</v>
      </c>
      <c r="K30" t="str">
        <f>HYPERLINK("https://app.clickup.com/t/8698jrq35", "[slipstream - data warehouse solution - git (productization)] Audit Tables and Process up to Data lake")</f>
        <v>[slipstream - data warehouse solution - git (productization)] Audit Tables and Process up to Data lake</v>
      </c>
      <c r="L30" t="str">
        <f>HYPERLINK("https://app.clickup.com/t/869aakx8b", "[certification] Salesforce Certified Mulesoft Developer 1")</f>
        <v>[certification] Salesforce Certified Mulesoft Developer 1</v>
      </c>
      <c r="O30" t="str">
        <f>HYPERLINK("https://app.clickup.com/t/869a9nmh7", "[om: fatca 2.0 design implementation project (jira tasks)] CDC-2626 Setup Non-prod and Prod space on Alteryx Servers")</f>
        <v>[om: fatca 2.0 design implementation project (jira tasks)] CDC-2626 Setup Non-prod and Prod space on Alteryx Servers</v>
      </c>
      <c r="R30" t="str">
        <f>HYPERLINK("https://app.clickup.com/t/869ag79ab", "[internal projects] Test Framework UAT doc")</f>
        <v>[internal projects] Test Framework UAT doc</v>
      </c>
    </row>
    <row r="31" spans="1:18" x14ac:dyDescent="0.25">
      <c r="B31" t="str">
        <f>HYPERLINK("https://app.clickup.com/t/8696twxyk", "[discovery invest - dw maintenance] Handover of All Documentation")</f>
        <v>[discovery invest - dw maintenance] Handover of All Documentation</v>
      </c>
      <c r="C31" t="str">
        <f>HYPERLINK("https://app.clickup.com/t/869474qb4", "[internal projects] Commit code to GitHub")</f>
        <v>[internal projects] Commit code to GitHub</v>
      </c>
      <c r="D31" t="str">
        <f>HYPERLINK("https://app.clickup.com/t/869aa0t2j", "[wonga: data warehouse development &amp; migration onto snowflake project] Dim_loan_detail")</f>
        <v>[wonga: data warehouse development &amp; migration onto snowflake project] Dim_loan_detail</v>
      </c>
      <c r="F3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I31" t="str">
        <f>HYPERLINK("https://app.clickup.com/t/869at2p0m", "[freshdesk] 1386 ZARONIA add a date UDF field")</f>
        <v>[freshdesk] 1386 ZARONIA add a date UDF field</v>
      </c>
      <c r="J31" t="str">
        <f>HYPERLINK("https://app.clickup.com/t/869474qb4", "[internal projects] Commit code to GitHub")</f>
        <v>[internal projects] Commit code to GitHub</v>
      </c>
      <c r="K31" t="str">
        <f>HYPERLINK("https://app.clickup.com/t/869474qb4", "[internal projects] Commit code to GitHub")</f>
        <v>[internal projects] Commit code to GitHub</v>
      </c>
      <c r="L31" t="str">
        <f>HYPERLINK("https://app.clickup.com/t/869aafmh1", "[certification] AWS Data Engineer - Associate")</f>
        <v>[certification] AWS Data Engineer - Associate</v>
      </c>
      <c r="O31" t="str">
        <f>HYPERLINK("https://app.clickup.com/t/869a6vnq6", "[om: fatca 2.0 design implementation project (jira tasks)] CDC-2757 Market Conduct: Provide time estimates for deliverables")</f>
        <v>[om: fatca 2.0 design implementation project (jira tasks)] CDC-2757 Market Conduct: Provide time estimates for deliverables</v>
      </c>
      <c r="R31" t="str">
        <f>HYPERLINK("https://app.clickup.com/t/869a70f9p", "[internal projects] Billed VS Invoiced VS SLA")</f>
        <v>[internal projects] Billed VS Invoiced VS SLA</v>
      </c>
    </row>
    <row r="32" spans="1:18" x14ac:dyDescent="0.25">
      <c r="B32" t="str">
        <f>HYPERLINK("https://app.clickup.com/t/8696twxhf", "[discovery invest - dw maintenance] Handover of All reports")</f>
        <v>[discovery invest - dw maintenance] Handover of All reports</v>
      </c>
      <c r="C32" t="str">
        <f>HYPERLINK("https://app.clickup.com/t/862k18nwr", "[internal projects] SLA performance for each customer")</f>
        <v>[internal projects] SLA performance for each customer</v>
      </c>
      <c r="D32" t="str">
        <f>HYPERLINK("https://app.clickup.com/t/869at23d0", "[wonga: data warehouse development &amp; migration onto snowflake project] Formatting of models and json fields")</f>
        <v>[wonga: data warehouse development &amp; migration onto snowflake project] Formatting of models and json fields</v>
      </c>
      <c r="F32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I32" t="str">
        <f>HYPERLINK("https://app.clickup.com/t/869at2nzn", "[freshdesk] 1397 Error on Mart - URGENT")</f>
        <v>[freshdesk] 1397 Error on Mart - URGENT</v>
      </c>
      <c r="J32" t="str">
        <f>HYPERLINK("https://app.clickup.com/t/869at2nzw", "[freshdesk] 1395 Tableau Server Migration to AWS 2.0")</f>
        <v>[freshdesk] 1395 Tableau Server Migration to AWS 2.0</v>
      </c>
      <c r="K32" t="str">
        <f>HYPERLINK("https://app.clickup.com/t/86931cq9x", "[certification] Matillion")</f>
        <v>[certification] Matillion</v>
      </c>
      <c r="L32" t="str">
        <f>HYPERLINK("https://app.clickup.com/t/869aq4vtf", "[wonga: data warehouse development &amp; migration onto snowflake project] 1 - Requirements Gathering for Final Reports")</f>
        <v>[wonga: data warehouse development &amp; migration onto snowflake project] 1 - Requirements Gathering for Final Reports</v>
      </c>
      <c r="O32" t="str">
        <f>HYPERLINK("https://app.clickup.com/t/869a1x6nk", "[om: fatca 2.0 design implementation project (jira tasks)] CDC-2062 Highlight where field values do not map to static reference tables in the raw schema")</f>
        <v>[om: fatca 2.0 design implementation project (jira tasks)] CDC-2062 Highlight where field values do not map to static reference tables in the raw schema</v>
      </c>
      <c r="R32" t="str">
        <f>HYPERLINK("https://app.clickup.com/t/8697xudfa", "[internal projects] Income statement dashboard")</f>
        <v>[internal projects] Income statement dashboard</v>
      </c>
    </row>
    <row r="33" spans="2:18" x14ac:dyDescent="0.25">
      <c r="B33" t="str">
        <f>HYPERLINK("https://app.clickup.com/t/8696twreb", "[discovery invest - dw maintenance] Solution Design Doc")</f>
        <v>[discovery invest - dw maintenance] Solution Design Doc</v>
      </c>
      <c r="C33" t="str">
        <f>HYPERLINK("https://app.clickup.com/t/869at2p0m", "[freshdesk] 1386 ZARONIA add a date UDF field")</f>
        <v>[freshdesk] 1386 ZARONIA add a date UDF field</v>
      </c>
      <c r="J33" t="str">
        <f>HYPERLINK("https://app.clickup.com/t/869at2nzd", "[freshdesk] 1398 AWS 2.0: Failed Tableau Server connection test for OneDrive")</f>
        <v>[freshdesk] 1398 AWS 2.0: Failed Tableau Server connection test for OneDrive</v>
      </c>
      <c r="K33" t="str">
        <f>HYPERLINK("https://app.clickup.com/t/86971xvd4", "[discovery invest - dw maintenance] Run the file extracts")</f>
        <v>[discovery invest - dw maintenance] Run the file extracts</v>
      </c>
      <c r="L33" t="str">
        <f>HYPERLINK("https://app.clickup.com/t/869aq4wtv", "[wonga: data warehouse development &amp; migration onto snowflake project] 3 - Assessment of Existing Reports &amp; Stored Procs")</f>
        <v>[wonga: data warehouse development &amp; migration onto snowflake project] 3 - Assessment of Existing Reports &amp; Stored Procs</v>
      </c>
      <c r="O33" t="str">
        <f>HYPERLINK("https://app.clickup.com/t/869a1bu7g", "[om: fatca 2.0 design implementation project (jira tasks)] CDC-2563 Business Rule - Tax Free investments")</f>
        <v>[om: fatca 2.0 design implementation project (jira tasks)] CDC-2563 Business Rule - Tax Free investments</v>
      </c>
      <c r="R33" t="str">
        <f>HYPERLINK("https://app.clickup.com/t/8697t8mu2", "[internal projects] Sales Dashboard Additional requirements")</f>
        <v>[internal projects] Sales Dashboard Additional requirements</v>
      </c>
    </row>
    <row r="34" spans="2:18" x14ac:dyDescent="0.25">
      <c r="B34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C34" t="str">
        <f>HYPERLINK("https://app.clickup.com/t/869ahmf7u", "[certification] Salesforce Certified Agentforce Specialist")</f>
        <v>[certification] Salesforce Certified Agentforce Specialist</v>
      </c>
      <c r="J34" t="str">
        <f>HYPERLINK("https://app.clickup.com/t/8698rmb2r", "[certification] AWS Certified Solutions Architect - Associate")</f>
        <v>[certification] AWS Certified Solutions Architect - Associate</v>
      </c>
      <c r="K34" t="str">
        <f>HYPERLINK("https://app.clickup.com/t/86971xv4x", "[discovery invest - dw maintenance] Validating the marts")</f>
        <v>[discovery invest - dw maintenance] Validating the marts</v>
      </c>
      <c r="L34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  <c r="O34" t="str">
        <f>HYPERLINK("https://app.clickup.com/t/869a01gfm", "[om: fatca 2.0 design implementation project (jira tasks)] CDC-2509 Investigate subset where controlling person and entity has different entity_ids")</f>
        <v>[om: fatca 2.0 design implementation project (jira tasks)] CDC-2509 Investigate subset where controlling person and entity has different entity_ids</v>
      </c>
      <c r="R34" t="str">
        <f>HYPERLINK("https://app.clickup.com/t/8697my8gd", "[internal projects] Financial and Sales Dashboard enhancement")</f>
        <v>[internal projects] Financial and Sales Dashboard enhancement</v>
      </c>
    </row>
    <row r="35" spans="2:18" x14ac:dyDescent="0.25">
      <c r="B35" t="str">
        <f>HYPERLINK("https://app.clickup.com/t/8698kuxvw", "[wonga: data warehouse development &amp; migration onto snowflake project] Design Document")</f>
        <v>[wonga: data warehouse development &amp; migration onto snowflake project] Design Document</v>
      </c>
      <c r="C35" t="str">
        <f>HYPERLINK("https://app.clickup.com/t/869ab1fx3", "[certification] AWS Data Engineer - Associate")</f>
        <v>[certification] AWS Data Engineer - Associate</v>
      </c>
      <c r="J35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K35" t="str">
        <f>HYPERLINK("https://app.clickup.com/t/86971xv04", "[discovery invest - dw maintenance] Run mart code")</f>
        <v>[discovery invest - dw maintenance] Run mart code</v>
      </c>
      <c r="O35" t="str">
        <f>HYPERLINK("https://app.clickup.com/t/8699yvvh7", "[om: fatca 2.0 design implementation project (jira tasks)] CDC-2560 SARS TPAH Template Update the rule to avoid referencing the database table")</f>
        <v>[om: fatca 2.0 design implementation project (jira tasks)] CDC-2560 SARS TPAH Template Update the rule to avoid referencing the database table</v>
      </c>
      <c r="R35" t="str">
        <f>HYPERLINK("https://app.clickup.com/t/8696yar98", "[internal projects] Resource Utilization Dashboard Refinements")</f>
        <v>[internal projects] Resource Utilization Dashboard Refinements</v>
      </c>
    </row>
    <row r="36" spans="2:18" x14ac:dyDescent="0.25">
      <c r="B36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C36" t="str">
        <f>HYPERLINK("https://app.clickup.com/t/8693mtrc6", "[om: outsourced resources work projects] Anti-Money Laundering (AML) Initiatives(Leezaam/Terry-lisa/Tracey)")</f>
        <v>[om: outsourced resources work projects] Anti-Money Laundering (AML) Initiatives(Leezaam/Terry-lisa/Tracey)</v>
      </c>
      <c r="J36" t="str">
        <f>HYPERLINK("https://app.clickup.com/t/869aq2udy", "[wonga: data warehouse development &amp; migration onto snowflake project] Historic data load into data lake")</f>
        <v>[wonga: data warehouse development &amp; migration onto snowflake project] Historic data load into data lake</v>
      </c>
      <c r="K36" t="str">
        <f>HYPERLINK("https://app.clickup.com/t/86971xur8", "[discovery invest - dw maintenance] Run implied deletes code")</f>
        <v>[discovery invest - dw maintenance] Run implied deletes code</v>
      </c>
      <c r="O36" t="str">
        <f>HYPERLINK("https://app.clickup.com/t/8699yvveh", "[om: fatca 2.0 design implementation project (jira tasks)] CDC-2559 SARS TPAH Template Remove all spaces and special characters")</f>
        <v>[om: fatca 2.0 design implementation project (jira tasks)] CDC-2559 SARS TPAH Template Remove all spaces and special characters</v>
      </c>
      <c r="R36" t="str">
        <f>HYPERLINK("https://app.clickup.com/t/8696u6wyy", "[internal projects] Alteryx Server SLA Report process")</f>
        <v>[internal projects] Alteryx Server SLA Report process</v>
      </c>
    </row>
    <row r="37" spans="2:18" x14ac:dyDescent="0.25">
      <c r="B37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C37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  <c r="J37" t="str">
        <f>HYPERLINK("https://app.clickup.com/t/869aq2uw3", "[wonga: data warehouse development &amp; migration onto snowflake project] Adjust Yazeed scripts to Snowflake sql")</f>
        <v>[wonga: data warehouse development &amp; migration onto snowflake project] Adjust Yazeed scripts to Snowflake sql</v>
      </c>
      <c r="K37" t="str">
        <f>HYPERLINK("https://app.clickup.com/t/86971xtt3", "[discovery invest - dw maintenance] Validating the DWH")</f>
        <v>[discovery invest - dw maintenance] Validating the DWH</v>
      </c>
      <c r="R37" t="str">
        <f>HYPERLINK("https://app.clickup.com/t/8695mj63r", "[internal projects] Shoprite B2B SLA Document")</f>
        <v>[internal projects] Shoprite B2B SLA Document</v>
      </c>
    </row>
    <row r="38" spans="2:18" x14ac:dyDescent="0.25">
      <c r="J38" t="str">
        <f>HYPERLINK("https://app.clickup.com/t/869aq2vua", "[wonga: data warehouse development &amp; migration onto snowflake project] account_state")</f>
        <v>[wonga: data warehouse development &amp; migration onto snowflake project] account_state</v>
      </c>
      <c r="K38" t="str">
        <f>HYPERLINK("https://app.clickup.com/t/8696twxyk", "[discovery invest - dw maintenance] Handover of All Documentation")</f>
        <v>[discovery invest - dw maintenance] Handover of All Documentation</v>
      </c>
      <c r="O38" t="str">
        <f>HYPERLINK("https://app.clickup.com/t/8699yvuqh", "[om: fatca 2.0 design implementation project (jira tasks)] CDC-2555 Entities former COB")</f>
        <v>[om: fatca 2.0 design implementation project (jira tasks)] CDC-2555 Entities former COB</v>
      </c>
      <c r="R38" t="str">
        <f>HYPERLINK("https://app.clickup.com/t/869474qb4", "[internal projects] Commit code to GitHub")</f>
        <v>[internal projects] Commit code to GitHub</v>
      </c>
    </row>
    <row r="39" spans="2:18" x14ac:dyDescent="0.25">
      <c r="J39" t="str">
        <f>HYPERLINK("https://app.clickup.com/t/869aq2vvw", "[wonga: data warehouse development &amp; migration onto snowflake project] account_state_definition")</f>
        <v>[wonga: data warehouse development &amp; migration onto snowflake project] account_state_definition</v>
      </c>
      <c r="K39" t="str">
        <f>HYPERLINK("https://app.clickup.com/t/8696twrv7", "[discovery invest - dw maintenance] Extract Sign-Off Document")</f>
        <v>[discovery invest - dw maintenance] Extract Sign-Off Document</v>
      </c>
      <c r="O39" t="str">
        <f>HYPERLINK("https://app.clickup.com/t/8699yvtjg", "[om: fatca 2.0 design implementation project (jira tasks)] CDC-2553 Flexcube SARS Templates - rename the RFI to source system code at scheme level")</f>
        <v>[om: fatca 2.0 design implementation project (jira tasks)] CDC-2553 Flexcube SARS Templates - rename the RFI to source system code at scheme level</v>
      </c>
      <c r="R39" t="str">
        <f>HYPERLINK("https://app.clickup.com/t/869at2p10", "[freshdesk] 1383 Vulnerability Findings")</f>
        <v>[freshdesk] 1383 Vulnerability Findings</v>
      </c>
    </row>
    <row r="40" spans="2:18" x14ac:dyDescent="0.25">
      <c r="J40" t="str">
        <f>HYPERLINK("https://app.clickup.com/t/869aq2vy0", "[wonga: data warehouse development &amp; migration onto snowflake project] customer")</f>
        <v>[wonga: data warehouse development &amp; migration onto snowflake project] customer</v>
      </c>
      <c r="K40" t="str">
        <f>HYPERLINK("https://app.clickup.com/t/8696twreb", "[discovery invest - dw maintenance] Solution Design Doc")</f>
        <v>[discovery invest - dw maintenance] Solution Design Doc</v>
      </c>
      <c r="O40" t="str">
        <f>HYPERLINK("https://app.clickup.com/t/8699yvruw", "[om: fatca 2.0 design implementation project (jira tasks)] CDC-2561 Diminmus rules to be applied at scheme level and not at OMUT level")</f>
        <v>[om: fatca 2.0 design implementation project (jira tasks)] CDC-2561 Diminmus rules to be applied at scheme level and not at OMUT level</v>
      </c>
      <c r="R40" t="str">
        <f>HYPERLINK("https://app.clickup.com/t/869at2p07", "[freshdesk] 1394 Alteryx - AWS 1.0 Decomissioning Assessment")</f>
        <v>[freshdesk] 1394 Alteryx - AWS 1.0 Decomissioning Assessment</v>
      </c>
    </row>
    <row r="41" spans="2:18" x14ac:dyDescent="0.25">
      <c r="K41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  <c r="O41" t="str">
        <f>HYPERLINK("https://app.clickup.com/t/8699yvra6", "[om: fatca 2.0 design implementation project (jira tasks)] CDC-2554 Entities COB")</f>
        <v>[om: fatca 2.0 design implementation project (jira tasks)] CDC-2554 Entities COB</v>
      </c>
      <c r="R41" t="str">
        <f>HYPERLINK("https://app.clickup.com/t/869ahmcqj", "[certification] Salesforce Certified Mulesoft Developer 1")</f>
        <v>[certification] Salesforce Certified Mulesoft Developer 1</v>
      </c>
    </row>
    <row r="42" spans="2:18" x14ac:dyDescent="0.25">
      <c r="K42" t="str">
        <f>HYPERLINK("https://app.clickup.com/t/869a0bqez", "[wonga: data warehouse development &amp; migration onto snowflake project] Physical model design")</f>
        <v>[wonga: data warehouse development &amp; migration onto snowflake project] Physical model design</v>
      </c>
      <c r="O42" t="str">
        <f>HYPERLINK("https://app.clickup.com/t/8697kj2hy", "[old mutual] Cura Dashboard")</f>
        <v>[old mutual] Cura Dashboard</v>
      </c>
      <c r="R42" t="str">
        <f>HYPERLINK("https://app.clickup.com/t/869agp147", "[certification] Snowflake Sales Professional")</f>
        <v>[certification] Snowflake Sales Professional</v>
      </c>
    </row>
    <row r="43" spans="2:18" x14ac:dyDescent="0.25">
      <c r="K43" t="str">
        <f>HYPERLINK("https://app.clickup.com/t/869a0bt86", "[wonga: data warehouse development &amp; migration onto snowflake project] Modification for physical model")</f>
        <v>[wonga: data warehouse development &amp; migration onto snowflake project] Modification for physical model</v>
      </c>
      <c r="R43" t="str">
        <f>HYPERLINK("https://app.clickup.com/t/869agp0uz", "[certification] Snowflake Technical Sales Professional")</f>
        <v>[certification] Snowflake Technical Sales Professional</v>
      </c>
    </row>
    <row r="44" spans="2:18" x14ac:dyDescent="0.25">
      <c r="K44" t="str">
        <f>HYPERLINK("https://app.clickup.com/t/869a0c8wn", "[wonga: data warehouse development &amp; migration onto snowflake project] Finance report analysis for source field mappings")</f>
        <v>[wonga: data warehouse development &amp; migration onto snowflake project] Finance report analysis for source field mappings</v>
      </c>
      <c r="R44" t="str">
        <f>HYPERLINK("https://app.clickup.com/t/869af829t", "[certification] Salesforce Certified Mulesoft Developer 1")</f>
        <v>[certification] Salesforce Certified Mulesoft Developer 1</v>
      </c>
    </row>
    <row r="45" spans="2:18" x14ac:dyDescent="0.25">
      <c r="R45" t="str">
        <f>HYPERLINK("https://app.clickup.com/t/869af7qma", "[certification] SnowPro Core")</f>
        <v>[certification] SnowPro Core</v>
      </c>
    </row>
    <row r="46" spans="2:18" x14ac:dyDescent="0.25">
      <c r="R46" t="str">
        <f>HYPERLINK("https://app.clickup.com/t/869af7nme", "[certification] AWS Certified Solutions Architect - Associate")</f>
        <v>[certification] AWS Certified Solutions Architect - Associate</v>
      </c>
    </row>
    <row r="47" spans="2:18" x14ac:dyDescent="0.25">
      <c r="R47" t="str">
        <f>HYPERLINK("https://app.clickup.com/t/869ab9g7u", "[certification] AWS Data Engineer - Associate")</f>
        <v>[certification] AWS Data Engineer - Associate</v>
      </c>
    </row>
    <row r="48" spans="2:18" x14ac:dyDescent="0.25">
      <c r="R48" t="str">
        <f>HYPERLINK("https://app.clickup.com/t/86939ktp9", "[om: outsourced resources work projects] OMAR Dashboard Dev Work &amp; Meetings")</f>
        <v>[om: outsourced resources work projects] OMAR Dashboard Dev Work &amp; Meetings</v>
      </c>
    </row>
    <row r="49" spans="18:18" x14ac:dyDescent="0.25">
      <c r="R49" t="str">
        <f>HYPERLINK("https://app.clickup.com/t/869386ec2", "[om: outsourced resources work projects] OM Standups")</f>
        <v>[om: outsourced resources work projects] OM Standups</v>
      </c>
    </row>
    <row r="50" spans="18:18" x14ac:dyDescent="0.25">
      <c r="R50" t="str">
        <f>HYPERLINK("https://app.clickup.com/t/869380mmf", "[om: outsourced resources work projects] Cura Reg Change Data Analysis, Documentation &amp; Meetings")</f>
        <v>[om: outsourced resources work projects] Cura Reg Change Data Analysis, Documentation &amp; Meetings</v>
      </c>
    </row>
    <row r="51" spans="18:18" x14ac:dyDescent="0.25">
      <c r="R51" t="str">
        <f>HYPERLINK("https://app.clickup.com/t/869arkz3a", "[om: fatca 2.0 design implementation project (jira tasks)] CDC-2914 Create Test Cases Cura Reg Change (Framework) Dashboard")</f>
        <v>[om: fatca 2.0 design implementation project (jira tasks)] CDC-2914 Create Test Cases Cura Reg Change (Framework) Dashboard</v>
      </c>
    </row>
    <row r="52" spans="18:18" x14ac:dyDescent="0.25">
      <c r="R52" t="str">
        <f>HYPERLINK("https://app.clickup.com/t/869am7mt7", "[om: fatca 2.0 design implementation project (jira tasks)] CDC-2913 Cura Reg Change Dashboard Modifications")</f>
        <v>[om: fatca 2.0 design implementation project (jira tasks)] CDC-2913 Cura Reg Change Dashboard Modifications</v>
      </c>
    </row>
    <row r="53" spans="18:18" x14ac:dyDescent="0.25">
      <c r="R53" t="str">
        <f>HYPERLINK("https://app.clickup.com/t/86960v70w", "[old mutual] CBR dashboard resolving access error")</f>
        <v>[old mutual] CBR dashboard resolving access error</v>
      </c>
    </row>
    <row r="54" spans="18:18" x14ac:dyDescent="0.25">
      <c r="R54" t="str">
        <f>HYPERLINK("https://app.clickup.com/t/8695vxhyy", "[old mutual] token expired error")</f>
        <v>[old mutual] token expired error</v>
      </c>
    </row>
    <row r="55" spans="18:18" x14ac:dyDescent="0.25">
      <c r="R55" t="str">
        <f>HYPERLINK("https://app.clickup.com/t/8695vgpzt", "[old mutual] old mutual conversation")</f>
        <v>[old mutual] old mutual conversation</v>
      </c>
    </row>
    <row r="56" spans="18:18" x14ac:dyDescent="0.25">
      <c r="R56" t="str">
        <f>HYPERLINK("https://app.clickup.com/t/8698jrq42", "[wonga: data warehouse development &amp; migration onto snowflake project] Documentation")</f>
        <v>[wonga: data warehouse development &amp; migration onto snowflake project] Documentation</v>
      </c>
    </row>
    <row r="57" spans="18:18" x14ac:dyDescent="0.25">
      <c r="R57" t="str">
        <f>HYPERLINK("https://app.clickup.com/t/86997f0t5", "[wonga: data warehouse development &amp; migration onto snowflake project] History take-on from Nexus  into data lake")</f>
        <v>[wonga: data warehouse development &amp; migration onto snowflake project] History take-on from Nexus  into data lake</v>
      </c>
    </row>
    <row r="58" spans="18:18" x14ac:dyDescent="0.25">
      <c r="R58" t="str">
        <f>HYPERLINK("https://app.clickup.com/t/869a2kfr3", "[wonga: data warehouse development &amp; migration onto snowflake project] Create SQL logic to load the data from history database into data lake (1 to 1 tables)")</f>
        <v>[wonga: data warehouse development &amp; migration onto snowflake project] Create SQL logic to load the data from history database into data lake (1 to 1 tables)</v>
      </c>
    </row>
    <row r="59" spans="18:18" x14ac:dyDescent="0.25">
      <c r="R59" t="str">
        <f>HYPERLINK("https://app.clickup.com/t/869a2n4qu", "[wonga: data warehouse development &amp; migration onto snowflake project] Develop load processes for all dimensions")</f>
        <v>[wonga: data warehouse development &amp; migration onto snowflake project] Develop load processes for all dimensions</v>
      </c>
    </row>
    <row r="60" spans="18:18" x14ac:dyDescent="0.25">
      <c r="R60" t="str">
        <f>HYPERLINK("https://app.clickup.com/t/869a73e81", "[wonga: data warehouse development &amp; migration onto snowflake project] History mapping- from old data to new data structure (1 to 1 tables)")</f>
        <v>[wonga: data warehouse development &amp; migration onto snowflake project] History mapping- from old data to new data structure (1 to 1 tables)</v>
      </c>
    </row>
    <row r="61" spans="18:18" x14ac:dyDescent="0.25">
      <c r="R61" t="str">
        <f>HYPERLINK("https://app.clickup.com/t/869aa0ejf", "[wonga: data warehouse development &amp; migration onto snowflake project] History mapping- from old data to new data structure (COMPLEX Mappings)")</f>
        <v>[wonga: data warehouse development &amp; migration onto snowflake project] History mapping- from old data to new data structure (COMPLEX Mappings)</v>
      </c>
    </row>
    <row r="62" spans="18:18" x14ac:dyDescent="0.25">
      <c r="R62" t="str">
        <f>HYPERLINK("https://app.clickup.com/t/869aa0ejp", "[wonga: data warehouse development &amp; migration onto snowflake project] Create SQL logic to load the data from history database into data lake (COMPLEX Mappings)")</f>
        <v>[wonga: data warehouse development &amp; migration onto snowflake project] Create SQL logic to load the data from history database into data lake (COMPLEX Mappings)</v>
      </c>
    </row>
    <row r="63" spans="18:18" x14ac:dyDescent="0.25">
      <c r="R63" t="str">
        <f>HYPERLINK("https://app.clickup.com/t/869aq4wy7", "[wonga: data warehouse development &amp; migration onto snowflake project] 2 - PowerBI - Snowflake Security Integration")</f>
        <v>[wonga: data warehouse development &amp; migration onto snowflake project] 2 - PowerBI - Snowflake Security Integration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Wednesday 2025-10-01</vt:lpstr>
      <vt:lpstr>Thursday 2025-10-02</vt:lpstr>
      <vt:lpstr>Friday 2025-10-03</vt:lpstr>
      <vt:lpstr>Saturday 2025-10-04</vt:lpstr>
      <vt:lpstr>Sunday 2025-10-05</vt:lpstr>
      <vt:lpstr>Monday 2025-10-06</vt:lpstr>
      <vt:lpstr>Tuesday 2025-10-07</vt:lpstr>
      <vt:lpstr>Wednesday 2025-10-08</vt:lpstr>
      <vt:lpstr>Thursday 2025-10-09</vt:lpstr>
      <vt:lpstr>Friday 2025-10-10</vt:lpstr>
      <vt:lpstr>Saturday 2025-10-11</vt:lpstr>
      <vt:lpstr>Sunday 2025-10-12</vt:lpstr>
      <vt:lpstr>Monday 2025-10-13</vt:lpstr>
      <vt:lpstr>Tuesday 2025-10-14</vt:lpstr>
      <vt:lpstr>Wednesday 2025-10-15</vt:lpstr>
      <vt:lpstr>Thursday 2025-10-16</vt:lpstr>
      <vt:lpstr>Friday 2025-10-17</vt:lpstr>
      <vt:lpstr>Saturday 2025-10-18</vt:lpstr>
      <vt:lpstr>Sunday 2025-10-19</vt:lpstr>
      <vt:lpstr>Monday 2025-10-20</vt:lpstr>
      <vt:lpstr>Tuesday 2025-10-21</vt:lpstr>
      <vt:lpstr>Wednesday 2025-10-22</vt:lpstr>
      <vt:lpstr>Thursday 2025-10-23</vt:lpstr>
      <vt:lpstr>Friday 2025-10-24</vt:lpstr>
      <vt:lpstr>Saturday 2025-10-25</vt:lpstr>
      <vt:lpstr>Sunday 2025-10-26</vt:lpstr>
      <vt:lpstr>Monday 2025-10-27</vt:lpstr>
      <vt:lpstr>Tuesday 2025-10-28</vt:lpstr>
      <vt:lpstr>Wednesday 2025-10-29</vt:lpstr>
      <vt:lpstr>Thursday 2025-10-30</vt:lpstr>
      <vt:lpstr>Friday 2025-10-31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Thando Calana</cp:lastModifiedBy>
  <dcterms:created xsi:type="dcterms:W3CDTF">2025-10-09T14:32:50Z</dcterms:created>
  <dcterms:modified xsi:type="dcterms:W3CDTF">2025-10-09T14:39:46Z</dcterms:modified>
</cp:coreProperties>
</file>