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5600518-4E21-4C8F-9633-7A9E7E702EF7}" xr6:coauthVersionLast="47" xr6:coauthVersionMax="47" xr10:uidLastSave="{00000000-0000-0000-0000-000000000000}"/>
  <bookViews>
    <workbookView xWindow="-120" yWindow="-120" windowWidth="29040" windowHeight="15720" xr2:uid="{CC82E03D-012A-42FC-A711-C2DC6FA99AA6}"/>
  </bookViews>
  <sheets>
    <sheet name="Quy Trình May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I15" i="4" s="1"/>
  <c r="H5" i="4"/>
  <c r="I5" i="4" s="1"/>
  <c r="H9" i="4"/>
  <c r="I9" i="4" s="1"/>
  <c r="H8" i="4"/>
  <c r="I8" i="4" s="1"/>
  <c r="H14" i="4"/>
  <c r="I14" i="4" s="1"/>
  <c r="H13" i="4"/>
  <c r="I13" i="4" s="1"/>
  <c r="H12" i="4"/>
  <c r="I12" i="4" s="1"/>
  <c r="H11" i="4"/>
  <c r="I11" i="4" s="1"/>
  <c r="H10" i="4"/>
  <c r="I10" i="4" s="1"/>
  <c r="H7" i="4"/>
  <c r="I7" i="4" s="1"/>
  <c r="H6" i="4"/>
  <c r="I6" i="4" s="1"/>
  <c r="H4" i="4"/>
  <c r="I4" i="4" s="1"/>
  <c r="H3" i="4"/>
  <c r="I3" i="4" s="1"/>
  <c r="F15" i="3"/>
  <c r="F14" i="3"/>
  <c r="F13" i="3"/>
  <c r="F12" i="2"/>
  <c r="G12" i="2" s="1"/>
  <c r="F11" i="2"/>
  <c r="G11" i="2" s="1"/>
  <c r="F10" i="2"/>
  <c r="G10" i="2" s="1"/>
  <c r="F14" i="1"/>
  <c r="F8" i="1"/>
  <c r="F6" i="1"/>
  <c r="G6" i="1" s="1"/>
  <c r="E8" i="1"/>
  <c r="E6" i="1"/>
  <c r="G7" i="1"/>
  <c r="F7" i="1"/>
  <c r="D5" i="1"/>
  <c r="E5" i="1" s="1"/>
  <c r="D52" i="1"/>
  <c r="D53" i="1" s="1"/>
  <c r="D43" i="1"/>
  <c r="F43" i="1" s="1"/>
  <c r="D35" i="1"/>
  <c r="D14" i="1"/>
</calcChain>
</file>

<file path=xl/sharedStrings.xml><?xml version="1.0" encoding="utf-8"?>
<sst xmlns="http://schemas.openxmlformats.org/spreadsheetml/2006/main" count="180" uniqueCount="89">
  <si>
    <r>
      <rPr>
        <vertAlign val="superscript"/>
        <sz val="8.5"/>
        <rFont val="Arial"/>
        <family val="2"/>
      </rPr>
      <t xml:space="preserve">Công ty TNHH Tân Thành Đạt                                  </t>
    </r>
    <r>
      <rPr>
        <sz val="8.5"/>
        <rFont val="Arial"/>
        <family val="2"/>
      </rPr>
      <t>Kids Ultra Adventure Hat                                                                    23-04-22</t>
    </r>
  </si>
  <si>
    <r>
      <rPr>
        <b/>
        <sz val="12"/>
        <rFont val="Arial"/>
        <family val="2"/>
      </rPr>
      <t>BẢNG QUY TRÌNH CÔNG ĐOẠN  KIDS ULTRA ADVENTURE HAT</t>
    </r>
  </si>
  <si>
    <r>
      <rPr>
        <b/>
        <sz val="10"/>
        <rFont val="Arial"/>
        <family val="2"/>
      </rPr>
      <t>Số TT</t>
    </r>
  </si>
  <si>
    <r>
      <rPr>
        <b/>
        <sz val="10"/>
        <rFont val="Arial"/>
        <family val="2"/>
      </rPr>
      <t>TÊN CÔNG ĐOẠN</t>
    </r>
  </si>
  <si>
    <r>
      <rPr>
        <b/>
        <sz val="10"/>
        <rFont val="Arial"/>
        <family val="2"/>
      </rPr>
      <t>Sử dụng máy</t>
    </r>
  </si>
  <si>
    <r>
      <rPr>
        <b/>
        <sz val="10"/>
        <rFont val="Arial"/>
        <family val="2"/>
      </rPr>
      <t>CÔNG ĐOẠN  KÉT / VÀNH TRÊN</t>
    </r>
  </si>
  <si>
    <t>Ráp gáy che vào vành</t>
  </si>
  <si>
    <t>Viền lật gáy che + vành</t>
  </si>
  <si>
    <t>Gắn nhãn PL3.2 vào vành</t>
  </si>
  <si>
    <t>Viền 3.6 cm ( bọc vành nón )</t>
  </si>
  <si>
    <t>Khóa Viền vành 3.6cm</t>
  </si>
  <si>
    <t>Ráp đỉnh trái + Đỉnh phải</t>
  </si>
  <si>
    <t>Viền tẻ 2 kim đỉnh + Cắt</t>
  </si>
  <si>
    <t>Ráp lưới lót</t>
  </si>
  <si>
    <t>Viền tẻ lưới lót + cắt</t>
  </si>
  <si>
    <t>Ráp Band trai + phải vào mặt</t>
  </si>
  <si>
    <t>Đính khóa vào 2 bên nón</t>
  </si>
  <si>
    <t>Ráp band  vào đuôi nón</t>
  </si>
  <si>
    <t>Diễu đuôi nón 2 bên</t>
  </si>
  <si>
    <t>Gọt chóp để ráp</t>
  </si>
  <si>
    <t>Tra band vào chóp</t>
  </si>
  <si>
    <t>May dây size vào chóp</t>
  </si>
  <si>
    <t>Tra chóp vào vành</t>
  </si>
  <si>
    <t>Diễu chân nón 1.5mm</t>
  </si>
  <si>
    <t>Tra lót vào chóp</t>
  </si>
  <si>
    <t>Gắn nhãn vào đuôi nón</t>
  </si>
  <si>
    <t>Viền lật 2 kim quanh nón</t>
  </si>
  <si>
    <t>MV</t>
  </si>
  <si>
    <t>A</t>
  </si>
  <si>
    <t>Thời Gian chặn trên</t>
  </si>
  <si>
    <t>B</t>
  </si>
  <si>
    <t>Thời Gian Chuẩn</t>
  </si>
  <si>
    <t>C</t>
  </si>
  <si>
    <t>Thời Gian chặn dưới</t>
  </si>
  <si>
    <t>MC</t>
  </si>
  <si>
    <t>Ráp phản quang vào lưới phối trái</t>
  </si>
  <si>
    <t>Ráp phản quang vào lưới phối phải</t>
  </si>
  <si>
    <t>Vắt sổ phản quang trái + phải + cắt</t>
  </si>
  <si>
    <t>Diễu phối phản quang 2 bên + cắt</t>
  </si>
  <si>
    <t>Ráp đỉnh vào hông phối 2 bên</t>
  </si>
  <si>
    <t>Ráp hông vào phối lưới 2 bên</t>
  </si>
  <si>
    <t>Viền lật 2 kim chóp hông trên x 2</t>
  </si>
  <si>
    <t>Viền lật 2 kim chóp  hông dưới x2</t>
  </si>
  <si>
    <t>Diễu band và mặt  ( 1 kim or 2 kim )x 2</t>
  </si>
  <si>
    <t>M.TP</t>
  </si>
  <si>
    <t>Gắn dây 7mm quai vào nón 2 bên</t>
  </si>
  <si>
    <t>Lượt lót vào Band trên</t>
  </si>
  <si>
    <t>M.CB</t>
  </si>
  <si>
    <t>Lượt Nhãn + cắt</t>
  </si>
  <si>
    <t>Xỏ dây khóa + chốt khóa sau</t>
  </si>
  <si>
    <t>Xỏ + chôt khóa dây quai ngắn 7mm</t>
  </si>
  <si>
    <t>Lượt con đĩa</t>
  </si>
  <si>
    <t>May đầu kéo dây khóa sau</t>
  </si>
  <si>
    <t>Xỏ khóa sau vào dây khóa 20mm</t>
  </si>
  <si>
    <t>May con đĩa vào dây khóa + lộn dây khóa</t>
  </si>
  <si>
    <t>Xỏ + chốt khóa dây quai dài 7mm</t>
  </si>
  <si>
    <t>CN1</t>
  </si>
  <si>
    <t>CN2</t>
  </si>
  <si>
    <t>CN3</t>
  </si>
  <si>
    <t>1 Kim</t>
  </si>
  <si>
    <t>2 Kim</t>
  </si>
  <si>
    <t>2 Kim (2.2)</t>
  </si>
  <si>
    <t>Trụ ngang</t>
  </si>
  <si>
    <t>CN4</t>
  </si>
  <si>
    <t>1 Kim (CN3)</t>
  </si>
  <si>
    <t>1 Kim (CN1)</t>
  </si>
  <si>
    <t>2 Kim (CN1)</t>
  </si>
  <si>
    <t>Trụ ngang (CN2)</t>
  </si>
  <si>
    <t>CN5</t>
  </si>
  <si>
    <t>CN6</t>
  </si>
  <si>
    <t>CN7</t>
  </si>
  <si>
    <t>Tra lót vào vành</t>
  </si>
  <si>
    <t>Viền 3.6 cm (bọc vành nón)</t>
  </si>
  <si>
    <t>Vắt sổ</t>
  </si>
  <si>
    <t>Ráp đỉnh</t>
  </si>
  <si>
    <t>2 Kim (2.8)</t>
  </si>
  <si>
    <t>Phụ</t>
  </si>
  <si>
    <t>Ráp phản quang vào lưới phối trái + phải</t>
  </si>
  <si>
    <t>(2+5)</t>
  </si>
  <si>
    <t>Đính khóa vào 2 bên nón (đuôi)</t>
  </si>
  <si>
    <t>(13+14)</t>
  </si>
  <si>
    <t>CN8</t>
  </si>
  <si>
    <t>CN9</t>
  </si>
  <si>
    <t>CN10</t>
  </si>
  <si>
    <t>CN11</t>
  </si>
  <si>
    <t>CN12</t>
  </si>
  <si>
    <t>CN13</t>
  </si>
  <si>
    <t>CN6,CN7</t>
  </si>
  <si>
    <t>CN3,CN13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</si>
</sst>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vertAlign val="superscript"/>
      <sz val="8.5"/>
      <name val="Arial"/>
      <family val="2"/>
    </font>
    <font>
      <sz val="8.5"/>
      <name val="Arial"/>
      <family val="2"/>
    </font>
    <font>
      <b/>
      <sz val="12"/>
      <name val="Arial"/>
    </font>
    <font>
      <b/>
      <sz val="12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6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4" borderId="4" xfId="0" applyFill="1" applyBorder="1" applyAlignment="1">
      <alignment horizontal="center" vertical="top"/>
    </xf>
    <xf numFmtId="0" fontId="0" fillId="4" borderId="4" xfId="0" applyFill="1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left" vertical="top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5" xfId="0" applyFill="1" applyBorder="1" applyAlignment="1">
      <alignment vertical="center"/>
    </xf>
    <xf numFmtId="0" fontId="0" fillId="2" borderId="0" xfId="0" applyFill="1"/>
    <xf numFmtId="0" fontId="9" fillId="0" borderId="5" xfId="0" applyFont="1" applyFill="1" applyBorder="1" applyAlignment="1">
      <alignment horizontal="center" vertical="top"/>
    </xf>
    <xf numFmtId="0" fontId="0" fillId="5" borderId="0" xfId="0" applyFill="1"/>
    <xf numFmtId="0" fontId="7" fillId="2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 indent="7"/>
    </xf>
    <xf numFmtId="0" fontId="3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11">
    <dxf>
      <font>
        <b/>
        <i val="0"/>
        <color rgb="FFC00000"/>
      </font>
    </dxf>
    <dxf>
      <font>
        <b/>
        <i/>
        <color rgb="FFFF0000"/>
      </font>
      <border>
        <top style="dashDotDot">
          <color auto="1"/>
        </top>
        <bottom style="dashDotDot">
          <color auto="1"/>
        </bottom>
        <vertical/>
        <horizontal/>
      </border>
    </dxf>
    <dxf>
      <font>
        <b/>
        <i val="0"/>
        <color rgb="FFC00000"/>
      </font>
    </dxf>
    <dxf>
      <font>
        <b/>
        <i/>
        <color rgb="FFFF0000"/>
      </font>
      <border>
        <top style="dashDotDot">
          <color auto="1"/>
        </top>
        <bottom style="dashDotDot">
          <color auto="1"/>
        </bottom>
        <vertical/>
        <horizontal/>
      </border>
    </dxf>
    <dxf>
      <font>
        <b/>
        <i val="0"/>
        <color rgb="FFC00000"/>
      </font>
    </dxf>
    <dxf>
      <font>
        <b/>
        <i/>
        <color rgb="FFFF0000"/>
      </font>
      <border>
        <top style="dashDotDot">
          <color auto="1"/>
        </top>
        <bottom style="dashDotDot">
          <color auto="1"/>
        </bottom>
        <vertical/>
        <horizontal/>
      </border>
    </dxf>
    <dxf>
      <font>
        <b/>
        <i val="0"/>
        <color rgb="FFC00000"/>
      </font>
    </dxf>
    <dxf>
      <font>
        <b/>
        <i/>
        <color rgb="FFFF0000"/>
      </font>
      <border>
        <top style="dashDotDot">
          <color auto="1"/>
        </top>
        <bottom style="dashDotDot">
          <color auto="1"/>
        </bottom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'Quy Trình May'!$B$9:$C$51</c:f>
              <c:multiLvlStrCache>
                <c:ptCount val="43"/>
                <c:lvl>
                  <c:pt idx="0">
                    <c:v>Ráp gáy che vào vành</c:v>
                  </c:pt>
                  <c:pt idx="1">
                    <c:v>Viền lật gáy che + vành</c:v>
                  </c:pt>
                  <c:pt idx="2">
                    <c:v>Gắn nhãn PL3.2 vào vành</c:v>
                  </c:pt>
                  <c:pt idx="3">
                    <c:v>Viền 3.6 cm ( bọc vành nón )</c:v>
                  </c:pt>
                  <c:pt idx="4">
                    <c:v>Khóa Viền vành 3.6cm</c:v>
                  </c:pt>
                  <c:pt idx="6">
                    <c:v>Ráp đỉnh trái + Đỉnh phải</c:v>
                  </c:pt>
                  <c:pt idx="7">
                    <c:v>Viền tẻ 2 kim đỉnh + Cắt</c:v>
                  </c:pt>
                  <c:pt idx="8">
                    <c:v>Ráp phản quang vào lưới phối trái</c:v>
                  </c:pt>
                  <c:pt idx="9">
                    <c:v>Ráp phản quang vào lưới phối phải</c:v>
                  </c:pt>
                  <c:pt idx="10">
                    <c:v>Vắt sổ phản quang trái + phải + cắt</c:v>
                  </c:pt>
                  <c:pt idx="11">
                    <c:v>Diễu phối phản quang 2 bên + cắt</c:v>
                  </c:pt>
                  <c:pt idx="12">
                    <c:v>Ráp đỉnh vào hông phối 2 bên</c:v>
                  </c:pt>
                  <c:pt idx="13">
                    <c:v>Ráp hông vào phối lưới 2 bên</c:v>
                  </c:pt>
                  <c:pt idx="14">
                    <c:v>Viền lật 2 kim chóp hông trên x 2</c:v>
                  </c:pt>
                  <c:pt idx="15">
                    <c:v>Viền lật 2 kim chóp  hông dưới x2</c:v>
                  </c:pt>
                  <c:pt idx="16">
                    <c:v>Ráp lưới lót</c:v>
                  </c:pt>
                  <c:pt idx="17">
                    <c:v>Viền tẻ lưới lót + cắt</c:v>
                  </c:pt>
                  <c:pt idx="18">
                    <c:v>Ráp Band trai + phải vào mặt</c:v>
                  </c:pt>
                  <c:pt idx="19">
                    <c:v>Diễu band và mặt  ( 1 kim or 2 kim )x 2</c:v>
                  </c:pt>
                  <c:pt idx="20">
                    <c:v>Đính khóa vào 2 bên nón</c:v>
                  </c:pt>
                  <c:pt idx="21">
                    <c:v>Ráp band  vào đuôi nón</c:v>
                  </c:pt>
                  <c:pt idx="22">
                    <c:v>Diễu đuôi nón 2 bên</c:v>
                  </c:pt>
                  <c:pt idx="23">
                    <c:v>Gọt chóp để ráp</c:v>
                  </c:pt>
                  <c:pt idx="24">
                    <c:v>Tra band vào chóp</c:v>
                  </c:pt>
                  <c:pt idx="25">
                    <c:v>May dây size vào chóp</c:v>
                  </c:pt>
                  <c:pt idx="27">
                    <c:v>Tra chóp vào vành</c:v>
                  </c:pt>
                  <c:pt idx="28">
                    <c:v>Gắn dây 7mm quai vào nón 2 bên</c:v>
                  </c:pt>
                  <c:pt idx="29">
                    <c:v>Tra lót vào chóp</c:v>
                  </c:pt>
                  <c:pt idx="30">
                    <c:v>Diễu chân nón 1.5mm</c:v>
                  </c:pt>
                  <c:pt idx="31">
                    <c:v>Lượt lót vào Band trên</c:v>
                  </c:pt>
                  <c:pt idx="32">
                    <c:v>Gắn nhãn vào đuôi nón</c:v>
                  </c:pt>
                  <c:pt idx="33">
                    <c:v>Viền lật 2 kim quanh nón</c:v>
                  </c:pt>
                  <c:pt idx="35">
                    <c:v>Lượt Nhãn + cắt</c:v>
                  </c:pt>
                  <c:pt idx="36">
                    <c:v>Xỏ dây khóa + chốt khóa sau</c:v>
                  </c:pt>
                  <c:pt idx="37">
                    <c:v>Xỏ + chôt khóa dây quai ngắn 7mm</c:v>
                  </c:pt>
                  <c:pt idx="38">
                    <c:v>Lượt con đĩa</c:v>
                  </c:pt>
                  <c:pt idx="39">
                    <c:v>May đầu kéo dây khóa sau</c:v>
                  </c:pt>
                  <c:pt idx="40">
                    <c:v>Xỏ khóa sau vào dây khóa 20mm</c:v>
                  </c:pt>
                  <c:pt idx="41">
                    <c:v>May con đĩa vào dây khóa + lộn dây khóa</c:v>
                  </c:pt>
                  <c:pt idx="42">
                    <c:v>Xỏ + chốt khóa dây quai dài 7mm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5">
                    <c:v>33</c:v>
                  </c:pt>
                  <c:pt idx="36">
                    <c:v>34</c:v>
                  </c:pt>
                  <c:pt idx="37">
                    <c:v>35</c:v>
                  </c:pt>
                  <c:pt idx="38">
                    <c:v>36</c:v>
                  </c:pt>
                  <c:pt idx="39">
                    <c:v>37</c:v>
                  </c:pt>
                  <c:pt idx="40">
                    <c:v>38</c:v>
                  </c:pt>
                  <c:pt idx="41">
                    <c:v>39</c:v>
                  </c:pt>
                  <c:pt idx="42">
                    <c:v>40</c:v>
                  </c:pt>
                </c:lvl>
              </c:multiLvlStrCache>
            </c:multiLvlStrRef>
          </c:cat>
          <c:val>
            <c:numRef>
              <c:f>'Quy Trình May'!$D$9:$D$51</c:f>
              <c:numCache>
                <c:formatCode>General</c:formatCode>
                <c:ptCount val="43"/>
                <c:pt idx="0">
                  <c:v>23.4</c:v>
                </c:pt>
                <c:pt idx="1">
                  <c:v>17.399999999999999</c:v>
                </c:pt>
                <c:pt idx="2">
                  <c:v>10</c:v>
                </c:pt>
                <c:pt idx="3">
                  <c:v>22.6</c:v>
                </c:pt>
                <c:pt idx="4">
                  <c:v>32.200000000000003</c:v>
                </c:pt>
                <c:pt idx="5">
                  <c:v>105.60000000000001</c:v>
                </c:pt>
                <c:pt idx="6">
                  <c:v>17.399999999999999</c:v>
                </c:pt>
                <c:pt idx="7">
                  <c:v>24</c:v>
                </c:pt>
                <c:pt idx="8">
                  <c:v>16.8</c:v>
                </c:pt>
                <c:pt idx="9">
                  <c:v>14.6</c:v>
                </c:pt>
                <c:pt idx="10">
                  <c:v>15.6</c:v>
                </c:pt>
                <c:pt idx="11">
                  <c:v>28.2</c:v>
                </c:pt>
                <c:pt idx="12">
                  <c:v>40</c:v>
                </c:pt>
                <c:pt idx="13">
                  <c:v>36</c:v>
                </c:pt>
                <c:pt idx="14">
                  <c:v>27.6</c:v>
                </c:pt>
                <c:pt idx="15">
                  <c:v>32.4</c:v>
                </c:pt>
                <c:pt idx="16">
                  <c:v>12</c:v>
                </c:pt>
                <c:pt idx="17">
                  <c:v>9.6</c:v>
                </c:pt>
                <c:pt idx="18">
                  <c:v>28.2</c:v>
                </c:pt>
                <c:pt idx="19">
                  <c:v>36</c:v>
                </c:pt>
                <c:pt idx="20">
                  <c:v>14.6</c:v>
                </c:pt>
                <c:pt idx="21">
                  <c:v>30.4</c:v>
                </c:pt>
                <c:pt idx="22">
                  <c:v>14.4</c:v>
                </c:pt>
                <c:pt idx="23">
                  <c:v>14.2</c:v>
                </c:pt>
                <c:pt idx="24">
                  <c:v>47</c:v>
                </c:pt>
                <c:pt idx="25">
                  <c:v>27.6</c:v>
                </c:pt>
                <c:pt idx="26">
                  <c:v>486.6</c:v>
                </c:pt>
                <c:pt idx="27">
                  <c:v>68.2</c:v>
                </c:pt>
                <c:pt idx="28">
                  <c:v>22</c:v>
                </c:pt>
                <c:pt idx="29">
                  <c:v>41.8</c:v>
                </c:pt>
                <c:pt idx="30">
                  <c:v>44</c:v>
                </c:pt>
                <c:pt idx="31">
                  <c:v>33</c:v>
                </c:pt>
                <c:pt idx="32">
                  <c:v>8</c:v>
                </c:pt>
                <c:pt idx="33">
                  <c:v>66</c:v>
                </c:pt>
                <c:pt idx="34">
                  <c:v>283</c:v>
                </c:pt>
                <c:pt idx="35">
                  <c:v>31.2</c:v>
                </c:pt>
                <c:pt idx="36">
                  <c:v>6.8</c:v>
                </c:pt>
                <c:pt idx="37">
                  <c:v>7.8</c:v>
                </c:pt>
                <c:pt idx="38">
                  <c:v>6.6</c:v>
                </c:pt>
                <c:pt idx="39">
                  <c:v>24.6</c:v>
                </c:pt>
                <c:pt idx="40">
                  <c:v>6</c:v>
                </c:pt>
                <c:pt idx="41">
                  <c:v>21</c:v>
                </c:pt>
                <c:pt idx="42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DFF-B962-2FDDABD0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96728"/>
        <c:axId val="763495416"/>
      </c:lineChart>
      <c:catAx>
        <c:axId val="76349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95416"/>
        <c:crosses val="autoZero"/>
        <c:auto val="1"/>
        <c:lblAlgn val="ctr"/>
        <c:lblOffset val="100"/>
        <c:noMultiLvlLbl val="0"/>
      </c:catAx>
      <c:valAx>
        <c:axId val="7634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9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'Quy Trình May'!$B$9:$C$51</c:f>
              <c:multiLvlStrCache>
                <c:ptCount val="43"/>
                <c:lvl>
                  <c:pt idx="0">
                    <c:v>Ráp gáy che vào vành</c:v>
                  </c:pt>
                  <c:pt idx="1">
                    <c:v>Viền lật gáy che + vành</c:v>
                  </c:pt>
                  <c:pt idx="2">
                    <c:v>Gắn nhãn PL3.2 vào vành</c:v>
                  </c:pt>
                  <c:pt idx="3">
                    <c:v>Viền 3.6 cm ( bọc vành nón )</c:v>
                  </c:pt>
                  <c:pt idx="4">
                    <c:v>Khóa Viền vành 3.6cm</c:v>
                  </c:pt>
                  <c:pt idx="6">
                    <c:v>Ráp đỉnh trái + Đỉnh phải</c:v>
                  </c:pt>
                  <c:pt idx="7">
                    <c:v>Viền tẻ 2 kim đỉnh + Cắt</c:v>
                  </c:pt>
                  <c:pt idx="8">
                    <c:v>Ráp phản quang vào lưới phối trái</c:v>
                  </c:pt>
                  <c:pt idx="9">
                    <c:v>Ráp phản quang vào lưới phối phải</c:v>
                  </c:pt>
                  <c:pt idx="10">
                    <c:v>Vắt sổ phản quang trái + phải + cắt</c:v>
                  </c:pt>
                  <c:pt idx="11">
                    <c:v>Diễu phối phản quang 2 bên + cắt</c:v>
                  </c:pt>
                  <c:pt idx="12">
                    <c:v>Ráp đỉnh vào hông phối 2 bên</c:v>
                  </c:pt>
                  <c:pt idx="13">
                    <c:v>Ráp hông vào phối lưới 2 bên</c:v>
                  </c:pt>
                  <c:pt idx="14">
                    <c:v>Viền lật 2 kim chóp hông trên x 2</c:v>
                  </c:pt>
                  <c:pt idx="15">
                    <c:v>Viền lật 2 kim chóp  hông dưới x2</c:v>
                  </c:pt>
                  <c:pt idx="16">
                    <c:v>Ráp lưới lót</c:v>
                  </c:pt>
                  <c:pt idx="17">
                    <c:v>Viền tẻ lưới lót + cắt</c:v>
                  </c:pt>
                  <c:pt idx="18">
                    <c:v>Ráp Band trai + phải vào mặt</c:v>
                  </c:pt>
                  <c:pt idx="19">
                    <c:v>Diễu band và mặt  ( 1 kim or 2 kim )x 2</c:v>
                  </c:pt>
                  <c:pt idx="20">
                    <c:v>Đính khóa vào 2 bên nón</c:v>
                  </c:pt>
                  <c:pt idx="21">
                    <c:v>Ráp band  vào đuôi nón</c:v>
                  </c:pt>
                  <c:pt idx="22">
                    <c:v>Diễu đuôi nón 2 bên</c:v>
                  </c:pt>
                  <c:pt idx="23">
                    <c:v>Gọt chóp để ráp</c:v>
                  </c:pt>
                  <c:pt idx="24">
                    <c:v>Tra band vào chóp</c:v>
                  </c:pt>
                  <c:pt idx="25">
                    <c:v>May dây size vào chóp</c:v>
                  </c:pt>
                  <c:pt idx="27">
                    <c:v>Tra chóp vào vành</c:v>
                  </c:pt>
                  <c:pt idx="28">
                    <c:v>Gắn dây 7mm quai vào nón 2 bên</c:v>
                  </c:pt>
                  <c:pt idx="29">
                    <c:v>Tra lót vào chóp</c:v>
                  </c:pt>
                  <c:pt idx="30">
                    <c:v>Diễu chân nón 1.5mm</c:v>
                  </c:pt>
                  <c:pt idx="31">
                    <c:v>Lượt lót vào Band trên</c:v>
                  </c:pt>
                  <c:pt idx="32">
                    <c:v>Gắn nhãn vào đuôi nón</c:v>
                  </c:pt>
                  <c:pt idx="33">
                    <c:v>Viền lật 2 kim quanh nón</c:v>
                  </c:pt>
                  <c:pt idx="35">
                    <c:v>Lượt Nhãn + cắt</c:v>
                  </c:pt>
                  <c:pt idx="36">
                    <c:v>Xỏ dây khóa + chốt khóa sau</c:v>
                  </c:pt>
                  <c:pt idx="37">
                    <c:v>Xỏ + chôt khóa dây quai ngắn 7mm</c:v>
                  </c:pt>
                  <c:pt idx="38">
                    <c:v>Lượt con đĩa</c:v>
                  </c:pt>
                  <c:pt idx="39">
                    <c:v>May đầu kéo dây khóa sau</c:v>
                  </c:pt>
                  <c:pt idx="40">
                    <c:v>Xỏ khóa sau vào dây khóa 20mm</c:v>
                  </c:pt>
                  <c:pt idx="41">
                    <c:v>May con đĩa vào dây khóa + lộn dây khóa</c:v>
                  </c:pt>
                  <c:pt idx="42">
                    <c:v>Xỏ + chốt khóa dây quai dài 7mm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5">
                    <c:v>33</c:v>
                  </c:pt>
                  <c:pt idx="36">
                    <c:v>34</c:v>
                  </c:pt>
                  <c:pt idx="37">
                    <c:v>35</c:v>
                  </c:pt>
                  <c:pt idx="38">
                    <c:v>36</c:v>
                  </c:pt>
                  <c:pt idx="39">
                    <c:v>37</c:v>
                  </c:pt>
                  <c:pt idx="40">
                    <c:v>38</c:v>
                  </c:pt>
                  <c:pt idx="41">
                    <c:v>39</c:v>
                  </c:pt>
                  <c:pt idx="42">
                    <c:v>40</c:v>
                  </c:pt>
                </c:lvl>
              </c:multiLvlStrCache>
            </c:multiLvlStrRef>
          </c:cat>
          <c:val>
            <c:numRef>
              <c:f>'Quy Trình May'!$D$9:$D$51</c:f>
              <c:numCache>
                <c:formatCode>General</c:formatCode>
                <c:ptCount val="43"/>
                <c:pt idx="0">
                  <c:v>23.4</c:v>
                </c:pt>
                <c:pt idx="1">
                  <c:v>17.399999999999999</c:v>
                </c:pt>
                <c:pt idx="2">
                  <c:v>10</c:v>
                </c:pt>
                <c:pt idx="3">
                  <c:v>22.6</c:v>
                </c:pt>
                <c:pt idx="4">
                  <c:v>32.200000000000003</c:v>
                </c:pt>
                <c:pt idx="5">
                  <c:v>105.60000000000001</c:v>
                </c:pt>
                <c:pt idx="6">
                  <c:v>17.399999999999999</c:v>
                </c:pt>
                <c:pt idx="7">
                  <c:v>24</c:v>
                </c:pt>
                <c:pt idx="8">
                  <c:v>16.8</c:v>
                </c:pt>
                <c:pt idx="9">
                  <c:v>14.6</c:v>
                </c:pt>
                <c:pt idx="10">
                  <c:v>15.6</c:v>
                </c:pt>
                <c:pt idx="11">
                  <c:v>28.2</c:v>
                </c:pt>
                <c:pt idx="12">
                  <c:v>40</c:v>
                </c:pt>
                <c:pt idx="13">
                  <c:v>36</c:v>
                </c:pt>
                <c:pt idx="14">
                  <c:v>27.6</c:v>
                </c:pt>
                <c:pt idx="15">
                  <c:v>32.4</c:v>
                </c:pt>
                <c:pt idx="16">
                  <c:v>12</c:v>
                </c:pt>
                <c:pt idx="17">
                  <c:v>9.6</c:v>
                </c:pt>
                <c:pt idx="18">
                  <c:v>28.2</c:v>
                </c:pt>
                <c:pt idx="19">
                  <c:v>36</c:v>
                </c:pt>
                <c:pt idx="20">
                  <c:v>14.6</c:v>
                </c:pt>
                <c:pt idx="21">
                  <c:v>30.4</c:v>
                </c:pt>
                <c:pt idx="22">
                  <c:v>14.4</c:v>
                </c:pt>
                <c:pt idx="23">
                  <c:v>14.2</c:v>
                </c:pt>
                <c:pt idx="24">
                  <c:v>47</c:v>
                </c:pt>
                <c:pt idx="25">
                  <c:v>27.6</c:v>
                </c:pt>
                <c:pt idx="26">
                  <c:v>486.6</c:v>
                </c:pt>
                <c:pt idx="27">
                  <c:v>68.2</c:v>
                </c:pt>
                <c:pt idx="28">
                  <c:v>22</c:v>
                </c:pt>
                <c:pt idx="29">
                  <c:v>41.8</c:v>
                </c:pt>
                <c:pt idx="30">
                  <c:v>44</c:v>
                </c:pt>
                <c:pt idx="31">
                  <c:v>33</c:v>
                </c:pt>
                <c:pt idx="32">
                  <c:v>8</c:v>
                </c:pt>
                <c:pt idx="33">
                  <c:v>66</c:v>
                </c:pt>
                <c:pt idx="34">
                  <c:v>283</c:v>
                </c:pt>
                <c:pt idx="35">
                  <c:v>31.2</c:v>
                </c:pt>
                <c:pt idx="36">
                  <c:v>6.8</c:v>
                </c:pt>
                <c:pt idx="37">
                  <c:v>7.8</c:v>
                </c:pt>
                <c:pt idx="38">
                  <c:v>6.6</c:v>
                </c:pt>
                <c:pt idx="39">
                  <c:v>24.6</c:v>
                </c:pt>
                <c:pt idx="40">
                  <c:v>6</c:v>
                </c:pt>
                <c:pt idx="41">
                  <c:v>21</c:v>
                </c:pt>
                <c:pt idx="42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A-4360-9F88-30E599EE8E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'Quy Trình May'!$B$9:$C$51</c:f>
              <c:multiLvlStrCache>
                <c:ptCount val="43"/>
                <c:lvl>
                  <c:pt idx="0">
                    <c:v>Ráp gáy che vào vành</c:v>
                  </c:pt>
                  <c:pt idx="1">
                    <c:v>Viền lật gáy che + vành</c:v>
                  </c:pt>
                  <c:pt idx="2">
                    <c:v>Gắn nhãn PL3.2 vào vành</c:v>
                  </c:pt>
                  <c:pt idx="3">
                    <c:v>Viền 3.6 cm ( bọc vành nón )</c:v>
                  </c:pt>
                  <c:pt idx="4">
                    <c:v>Khóa Viền vành 3.6cm</c:v>
                  </c:pt>
                  <c:pt idx="6">
                    <c:v>Ráp đỉnh trái + Đỉnh phải</c:v>
                  </c:pt>
                  <c:pt idx="7">
                    <c:v>Viền tẻ 2 kim đỉnh + Cắt</c:v>
                  </c:pt>
                  <c:pt idx="8">
                    <c:v>Ráp phản quang vào lưới phối trái</c:v>
                  </c:pt>
                  <c:pt idx="9">
                    <c:v>Ráp phản quang vào lưới phối phải</c:v>
                  </c:pt>
                  <c:pt idx="10">
                    <c:v>Vắt sổ phản quang trái + phải + cắt</c:v>
                  </c:pt>
                  <c:pt idx="11">
                    <c:v>Diễu phối phản quang 2 bên + cắt</c:v>
                  </c:pt>
                  <c:pt idx="12">
                    <c:v>Ráp đỉnh vào hông phối 2 bên</c:v>
                  </c:pt>
                  <c:pt idx="13">
                    <c:v>Ráp hông vào phối lưới 2 bên</c:v>
                  </c:pt>
                  <c:pt idx="14">
                    <c:v>Viền lật 2 kim chóp hông trên x 2</c:v>
                  </c:pt>
                  <c:pt idx="15">
                    <c:v>Viền lật 2 kim chóp  hông dưới x2</c:v>
                  </c:pt>
                  <c:pt idx="16">
                    <c:v>Ráp lưới lót</c:v>
                  </c:pt>
                  <c:pt idx="17">
                    <c:v>Viền tẻ lưới lót + cắt</c:v>
                  </c:pt>
                  <c:pt idx="18">
                    <c:v>Ráp Band trai + phải vào mặt</c:v>
                  </c:pt>
                  <c:pt idx="19">
                    <c:v>Diễu band và mặt  ( 1 kim or 2 kim )x 2</c:v>
                  </c:pt>
                  <c:pt idx="20">
                    <c:v>Đính khóa vào 2 bên nón</c:v>
                  </c:pt>
                  <c:pt idx="21">
                    <c:v>Ráp band  vào đuôi nón</c:v>
                  </c:pt>
                  <c:pt idx="22">
                    <c:v>Diễu đuôi nón 2 bên</c:v>
                  </c:pt>
                  <c:pt idx="23">
                    <c:v>Gọt chóp để ráp</c:v>
                  </c:pt>
                  <c:pt idx="24">
                    <c:v>Tra band vào chóp</c:v>
                  </c:pt>
                  <c:pt idx="25">
                    <c:v>May dây size vào chóp</c:v>
                  </c:pt>
                  <c:pt idx="27">
                    <c:v>Tra chóp vào vành</c:v>
                  </c:pt>
                  <c:pt idx="28">
                    <c:v>Gắn dây 7mm quai vào nón 2 bên</c:v>
                  </c:pt>
                  <c:pt idx="29">
                    <c:v>Tra lót vào chóp</c:v>
                  </c:pt>
                  <c:pt idx="30">
                    <c:v>Diễu chân nón 1.5mm</c:v>
                  </c:pt>
                  <c:pt idx="31">
                    <c:v>Lượt lót vào Band trên</c:v>
                  </c:pt>
                  <c:pt idx="32">
                    <c:v>Gắn nhãn vào đuôi nón</c:v>
                  </c:pt>
                  <c:pt idx="33">
                    <c:v>Viền lật 2 kim quanh nón</c:v>
                  </c:pt>
                  <c:pt idx="35">
                    <c:v>Lượt Nhãn + cắt</c:v>
                  </c:pt>
                  <c:pt idx="36">
                    <c:v>Xỏ dây khóa + chốt khóa sau</c:v>
                  </c:pt>
                  <c:pt idx="37">
                    <c:v>Xỏ + chôt khóa dây quai ngắn 7mm</c:v>
                  </c:pt>
                  <c:pt idx="38">
                    <c:v>Lượt con đĩa</c:v>
                  </c:pt>
                  <c:pt idx="39">
                    <c:v>May đầu kéo dây khóa sau</c:v>
                  </c:pt>
                  <c:pt idx="40">
                    <c:v>Xỏ khóa sau vào dây khóa 20mm</c:v>
                  </c:pt>
                  <c:pt idx="41">
                    <c:v>May con đĩa vào dây khóa + lộn dây khóa</c:v>
                  </c:pt>
                  <c:pt idx="42">
                    <c:v>Xỏ + chốt khóa dây quai dài 7mm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5">
                    <c:v>33</c:v>
                  </c:pt>
                  <c:pt idx="36">
                    <c:v>34</c:v>
                  </c:pt>
                  <c:pt idx="37">
                    <c:v>35</c:v>
                  </c:pt>
                  <c:pt idx="38">
                    <c:v>36</c:v>
                  </c:pt>
                  <c:pt idx="39">
                    <c:v>37</c:v>
                  </c:pt>
                  <c:pt idx="40">
                    <c:v>38</c:v>
                  </c:pt>
                  <c:pt idx="41">
                    <c:v>39</c:v>
                  </c:pt>
                  <c:pt idx="42">
                    <c:v>40</c:v>
                  </c:pt>
                </c:lvl>
              </c:multiLvlStrCache>
            </c:multiLvlStrRef>
          </c:cat>
          <c:val>
            <c:numRef>
              <c:f>'Quy Trình May'!$E$9:$E$51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A-4360-9F88-30E599EE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291112"/>
        <c:axId val="772263232"/>
      </c:lineChart>
      <c:catAx>
        <c:axId val="77229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63232"/>
        <c:crosses val="autoZero"/>
        <c:auto val="1"/>
        <c:lblAlgn val="ctr"/>
        <c:lblOffset val="100"/>
        <c:noMultiLvlLbl val="0"/>
      </c:catAx>
      <c:valAx>
        <c:axId val="7722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9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23</xdr:col>
      <xdr:colOff>571499</xdr:colOff>
      <xdr:row>18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1E0D7-29C9-AF46-775C-6BC613516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16807</xdr:colOff>
      <xdr:row>20</xdr:row>
      <xdr:rowOff>34737</xdr:rowOff>
    </xdr:from>
    <xdr:to>
      <xdr:col>24</xdr:col>
      <xdr:colOff>22411</xdr:colOff>
      <xdr:row>40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2F5FE-F965-5F32-4DA0-A4BFD8721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</xdr:row>
      <xdr:rowOff>123825</xdr:rowOff>
    </xdr:from>
    <xdr:to>
      <xdr:col>15</xdr:col>
      <xdr:colOff>57150</xdr:colOff>
      <xdr:row>1</xdr:row>
      <xdr:rowOff>133350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9EA15CD-C18C-765F-7FCE-97FB24F6AC99}"/>
            </a:ext>
          </a:extLst>
        </xdr:cNvPr>
        <xdr:cNvCxnSpPr/>
      </xdr:nvCxnSpPr>
      <xdr:spPr>
        <a:xfrm>
          <a:off x="7839075" y="314325"/>
          <a:ext cx="752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14F4-11EF-4C96-8B61-32692B83E6E7}">
  <dimension ref="A1:G53"/>
  <sheetViews>
    <sheetView tabSelected="1" topLeftCell="A2" zoomScale="115" zoomScaleNormal="115" workbookViewId="0">
      <selection activeCell="C27" sqref="C27"/>
    </sheetView>
  </sheetViews>
  <sheetFormatPr defaultRowHeight="15" x14ac:dyDescent="0.25"/>
  <cols>
    <col min="1" max="1" width="9.140625" style="1"/>
    <col min="2" max="2" width="6.140625" style="1" customWidth="1"/>
    <col min="3" max="3" width="37" style="1" bestFit="1" customWidth="1"/>
    <col min="4" max="4" width="13.5703125" style="1" customWidth="1"/>
    <col min="5" max="5" width="10.85546875" style="1" customWidth="1"/>
    <col min="6" max="16384" width="9.140625" style="1"/>
  </cols>
  <sheetData>
    <row r="1" spans="1:7" x14ac:dyDescent="0.25">
      <c r="B1" s="47" t="s">
        <v>0</v>
      </c>
      <c r="C1" s="47"/>
      <c r="D1" s="47"/>
      <c r="E1" s="47"/>
    </row>
    <row r="2" spans="1:7" ht="15.75" x14ac:dyDescent="0.25">
      <c r="B2" s="48" t="s">
        <v>1</v>
      </c>
      <c r="C2" s="48"/>
      <c r="D2" s="48"/>
      <c r="E2" s="48"/>
    </row>
    <row r="3" spans="1:7" ht="25.5" x14ac:dyDescent="0.25">
      <c r="B3" s="2" t="s">
        <v>2</v>
      </c>
      <c r="C3" s="2" t="s">
        <v>3</v>
      </c>
      <c r="D3" s="4" t="s">
        <v>4</v>
      </c>
    </row>
    <row r="4" spans="1:7" x14ac:dyDescent="0.25">
      <c r="B4" s="49" t="s">
        <v>5</v>
      </c>
      <c r="C4" s="50"/>
      <c r="D4" s="50"/>
    </row>
    <row r="5" spans="1:7" ht="29.25" customHeight="1" x14ac:dyDescent="0.25">
      <c r="B5" s="5"/>
      <c r="C5" s="7" t="s">
        <v>5</v>
      </c>
      <c r="D5" s="6">
        <f>SUM(D14,D35,D43)</f>
        <v>875.2</v>
      </c>
      <c r="E5" s="6">
        <f>D5/22</f>
        <v>39.781818181818181</v>
      </c>
    </row>
    <row r="6" spans="1:7" ht="18.75" customHeight="1" x14ac:dyDescent="0.25">
      <c r="B6" s="8" t="s">
        <v>28</v>
      </c>
      <c r="C6" s="8" t="s">
        <v>29</v>
      </c>
      <c r="D6" s="8"/>
      <c r="E6" s="8">
        <f>ROUND(E7*1.15,1)</f>
        <v>45.8</v>
      </c>
      <c r="F6" s="1">
        <f>(8*60-20)*60</f>
        <v>27600</v>
      </c>
      <c r="G6" s="1">
        <f>ROUND(F6/E6,0)</f>
        <v>603</v>
      </c>
    </row>
    <row r="7" spans="1:7" ht="18.75" customHeight="1" x14ac:dyDescent="0.25">
      <c r="B7" s="8" t="s">
        <v>30</v>
      </c>
      <c r="C7" s="8" t="s">
        <v>31</v>
      </c>
      <c r="D7" s="8"/>
      <c r="E7" s="8">
        <v>39.799999999999997</v>
      </c>
      <c r="F7" s="1">
        <f>(8*60-20)*60</f>
        <v>27600</v>
      </c>
      <c r="G7" s="1">
        <f>ROUND(F7/E7,0)</f>
        <v>693</v>
      </c>
    </row>
    <row r="8" spans="1:7" ht="18.75" customHeight="1" x14ac:dyDescent="0.25">
      <c r="B8" s="8" t="s">
        <v>32</v>
      </c>
      <c r="C8" s="8" t="s">
        <v>33</v>
      </c>
      <c r="D8" s="8"/>
      <c r="E8" s="8">
        <f>ROUND(E7*0.85,1)</f>
        <v>33.799999999999997</v>
      </c>
      <c r="F8" s="1">
        <f>(8*60-20)*60</f>
        <v>27600</v>
      </c>
    </row>
    <row r="9" spans="1:7" x14ac:dyDescent="0.25">
      <c r="A9" s="41" t="s">
        <v>27</v>
      </c>
      <c r="B9" s="11">
        <v>1</v>
      </c>
      <c r="C9" s="12" t="s">
        <v>6</v>
      </c>
      <c r="D9" s="11">
        <v>23.4</v>
      </c>
      <c r="E9" s="32"/>
      <c r="F9" s="3"/>
    </row>
    <row r="10" spans="1:7" x14ac:dyDescent="0.25">
      <c r="A10" s="42"/>
      <c r="B10" s="11">
        <v>2</v>
      </c>
      <c r="C10" s="12" t="s">
        <v>7</v>
      </c>
      <c r="D10" s="11">
        <v>17.399999999999999</v>
      </c>
      <c r="E10" s="33"/>
      <c r="F10" s="3"/>
    </row>
    <row r="11" spans="1:7" x14ac:dyDescent="0.25">
      <c r="A11" s="42"/>
      <c r="B11" s="11">
        <v>3</v>
      </c>
      <c r="C11" s="12" t="s">
        <v>8</v>
      </c>
      <c r="D11" s="11">
        <v>10</v>
      </c>
      <c r="E11" s="13"/>
      <c r="F11" s="3"/>
    </row>
    <row r="12" spans="1:7" x14ac:dyDescent="0.25">
      <c r="A12" s="42"/>
      <c r="B12" s="11">
        <v>4</v>
      </c>
      <c r="C12" s="12" t="s">
        <v>9</v>
      </c>
      <c r="D12" s="11">
        <v>22.6</v>
      </c>
      <c r="E12" s="13"/>
      <c r="F12" s="3"/>
    </row>
    <row r="13" spans="1:7" x14ac:dyDescent="0.25">
      <c r="A13" s="43"/>
      <c r="B13" s="11">
        <v>5</v>
      </c>
      <c r="C13" s="12" t="s">
        <v>10</v>
      </c>
      <c r="D13" s="11">
        <v>32.200000000000003</v>
      </c>
      <c r="E13" s="13"/>
      <c r="F13" s="3"/>
    </row>
    <row r="14" spans="1:7" ht="15" customHeight="1" x14ac:dyDescent="0.25">
      <c r="A14" s="23"/>
      <c r="B14" s="11"/>
      <c r="C14" s="12"/>
      <c r="D14" s="25">
        <f>SUM(D9:D13)</f>
        <v>105.60000000000001</v>
      </c>
      <c r="E14" s="24"/>
      <c r="F14" s="3">
        <f>D14/3</f>
        <v>35.200000000000003</v>
      </c>
    </row>
    <row r="15" spans="1:7" ht="15" customHeight="1" x14ac:dyDescent="0.25">
      <c r="A15" s="44" t="s">
        <v>34</v>
      </c>
      <c r="B15" s="16">
        <v>6</v>
      </c>
      <c r="C15" s="17" t="s">
        <v>11</v>
      </c>
      <c r="D15" s="16">
        <v>17.399999999999999</v>
      </c>
      <c r="E15" s="18"/>
      <c r="F15" s="35"/>
    </row>
    <row r="16" spans="1:7" ht="15" customHeight="1" x14ac:dyDescent="0.25">
      <c r="A16" s="45"/>
      <c r="B16" s="16">
        <v>7</v>
      </c>
      <c r="C16" s="17" t="s">
        <v>12</v>
      </c>
      <c r="D16" s="16">
        <v>24</v>
      </c>
      <c r="E16" s="20"/>
      <c r="F16" s="35"/>
    </row>
    <row r="17" spans="1:6" x14ac:dyDescent="0.25">
      <c r="A17" s="45"/>
      <c r="B17" s="9">
        <v>8</v>
      </c>
      <c r="C17" s="10" t="s">
        <v>35</v>
      </c>
      <c r="D17" s="9">
        <v>16.8</v>
      </c>
      <c r="E17" s="18"/>
      <c r="F17" s="35"/>
    </row>
    <row r="18" spans="1:6" x14ac:dyDescent="0.25">
      <c r="A18" s="45"/>
      <c r="B18" s="9">
        <v>9</v>
      </c>
      <c r="C18" s="10" t="s">
        <v>36</v>
      </c>
      <c r="D18" s="9">
        <v>14.6</v>
      </c>
      <c r="E18" s="19"/>
      <c r="F18" s="35"/>
    </row>
    <row r="19" spans="1:6" x14ac:dyDescent="0.25">
      <c r="A19" s="45"/>
      <c r="B19" s="9">
        <v>10</v>
      </c>
      <c r="C19" s="10" t="s">
        <v>37</v>
      </c>
      <c r="D19" s="9">
        <v>15.6</v>
      </c>
      <c r="E19" s="20"/>
      <c r="F19" s="35"/>
    </row>
    <row r="20" spans="1:6" x14ac:dyDescent="0.25">
      <c r="A20" s="45"/>
      <c r="B20" s="9">
        <v>11</v>
      </c>
      <c r="C20" s="10" t="s">
        <v>38</v>
      </c>
      <c r="D20" s="9">
        <v>28.2</v>
      </c>
      <c r="E20" s="18"/>
      <c r="F20" s="22"/>
    </row>
    <row r="21" spans="1:6" x14ac:dyDescent="0.25">
      <c r="A21" s="45"/>
      <c r="B21" s="9">
        <v>12</v>
      </c>
      <c r="C21" s="10" t="s">
        <v>39</v>
      </c>
      <c r="D21" s="9">
        <v>40</v>
      </c>
      <c r="E21" s="19"/>
      <c r="F21" s="22"/>
    </row>
    <row r="22" spans="1:6" x14ac:dyDescent="0.25">
      <c r="A22" s="45"/>
      <c r="B22" s="9">
        <v>13</v>
      </c>
      <c r="C22" s="10" t="s">
        <v>40</v>
      </c>
      <c r="D22" s="9">
        <v>36</v>
      </c>
      <c r="E22" s="20"/>
      <c r="F22" s="22"/>
    </row>
    <row r="23" spans="1:6" x14ac:dyDescent="0.25">
      <c r="A23" s="45"/>
      <c r="B23" s="9">
        <v>14</v>
      </c>
      <c r="C23" s="10" t="s">
        <v>41</v>
      </c>
      <c r="D23" s="9">
        <v>27.6</v>
      </c>
      <c r="E23" s="21"/>
      <c r="F23" s="22"/>
    </row>
    <row r="24" spans="1:6" x14ac:dyDescent="0.25">
      <c r="A24" s="45"/>
      <c r="B24" s="9">
        <v>15</v>
      </c>
      <c r="C24" s="10" t="s">
        <v>42</v>
      </c>
      <c r="D24" s="9">
        <v>32.4</v>
      </c>
      <c r="E24" s="21"/>
      <c r="F24" s="22"/>
    </row>
    <row r="25" spans="1:6" x14ac:dyDescent="0.25">
      <c r="A25" s="45"/>
      <c r="B25" s="9">
        <v>16</v>
      </c>
      <c r="C25" s="10" t="s">
        <v>13</v>
      </c>
      <c r="D25" s="9">
        <v>12</v>
      </c>
      <c r="E25" s="21"/>
      <c r="F25" s="34"/>
    </row>
    <row r="26" spans="1:6" x14ac:dyDescent="0.25">
      <c r="A26" s="45"/>
      <c r="B26" s="16">
        <v>17</v>
      </c>
      <c r="C26" s="17" t="s">
        <v>14</v>
      </c>
      <c r="D26" s="16">
        <v>9.6</v>
      </c>
      <c r="E26" s="21"/>
      <c r="F26" s="22"/>
    </row>
    <row r="27" spans="1:6" x14ac:dyDescent="0.25">
      <c r="A27" s="45"/>
      <c r="B27" s="9">
        <v>18</v>
      </c>
      <c r="C27" s="10" t="s">
        <v>15</v>
      </c>
      <c r="D27" s="9">
        <v>28.2</v>
      </c>
      <c r="E27" s="21"/>
      <c r="F27" s="22"/>
    </row>
    <row r="28" spans="1:6" x14ac:dyDescent="0.25">
      <c r="A28" s="45"/>
      <c r="B28" s="9">
        <v>19</v>
      </c>
      <c r="C28" s="10" t="s">
        <v>43</v>
      </c>
      <c r="D28" s="9">
        <v>36</v>
      </c>
      <c r="E28" s="14"/>
      <c r="F28" s="22"/>
    </row>
    <row r="29" spans="1:6" x14ac:dyDescent="0.25">
      <c r="A29" s="45"/>
      <c r="B29" s="9">
        <v>20</v>
      </c>
      <c r="C29" s="10" t="s">
        <v>16</v>
      </c>
      <c r="D29" s="9">
        <v>14.6</v>
      </c>
      <c r="E29" s="14"/>
      <c r="F29" s="22"/>
    </row>
    <row r="30" spans="1:6" x14ac:dyDescent="0.25">
      <c r="A30" s="45"/>
      <c r="B30" s="9">
        <v>21</v>
      </c>
      <c r="C30" s="10" t="s">
        <v>17</v>
      </c>
      <c r="D30" s="9">
        <v>30.4</v>
      </c>
      <c r="E30" s="14"/>
      <c r="F30" s="22"/>
    </row>
    <row r="31" spans="1:6" x14ac:dyDescent="0.25">
      <c r="A31" s="45"/>
      <c r="B31" s="9">
        <v>22</v>
      </c>
      <c r="C31" s="10" t="s">
        <v>18</v>
      </c>
      <c r="D31" s="9">
        <v>14.4</v>
      </c>
      <c r="E31" s="14"/>
      <c r="F31" s="22"/>
    </row>
    <row r="32" spans="1:6" x14ac:dyDescent="0.25">
      <c r="A32" s="45"/>
      <c r="B32" s="9">
        <v>23</v>
      </c>
      <c r="C32" s="10" t="s">
        <v>19</v>
      </c>
      <c r="D32" s="9">
        <v>14.2</v>
      </c>
      <c r="E32" s="14"/>
      <c r="F32" s="22"/>
    </row>
    <row r="33" spans="1:6" x14ac:dyDescent="0.25">
      <c r="A33" s="45"/>
      <c r="B33" s="9">
        <v>24</v>
      </c>
      <c r="C33" s="10" t="s">
        <v>20</v>
      </c>
      <c r="D33" s="9">
        <v>47</v>
      </c>
      <c r="E33" s="14"/>
      <c r="F33" s="22"/>
    </row>
    <row r="34" spans="1:6" x14ac:dyDescent="0.25">
      <c r="A34" s="46"/>
      <c r="B34" s="9">
        <v>25</v>
      </c>
      <c r="C34" s="10" t="s">
        <v>21</v>
      </c>
      <c r="D34" s="9">
        <v>27.6</v>
      </c>
      <c r="E34" s="14"/>
      <c r="F34" s="22"/>
    </row>
    <row r="35" spans="1:6" ht="15" customHeight="1" x14ac:dyDescent="0.25">
      <c r="A35" s="26"/>
      <c r="B35" s="9"/>
      <c r="C35" s="10"/>
      <c r="D35" s="25">
        <f>SUM(D15:D34)</f>
        <v>486.6</v>
      </c>
      <c r="E35" s="14"/>
      <c r="F35" s="22"/>
    </row>
    <row r="36" spans="1:6" x14ac:dyDescent="0.25">
      <c r="A36" s="39" t="s">
        <v>44</v>
      </c>
      <c r="B36" s="11">
        <v>26</v>
      </c>
      <c r="C36" s="12" t="s">
        <v>22</v>
      </c>
      <c r="D36" s="11">
        <v>68.2</v>
      </c>
      <c r="E36" s="15"/>
      <c r="F36" s="3"/>
    </row>
    <row r="37" spans="1:6" x14ac:dyDescent="0.25">
      <c r="A37" s="39"/>
      <c r="B37" s="11">
        <v>27</v>
      </c>
      <c r="C37" s="12" t="s">
        <v>45</v>
      </c>
      <c r="D37" s="11">
        <v>22</v>
      </c>
      <c r="E37" s="15"/>
      <c r="F37" s="3"/>
    </row>
    <row r="38" spans="1:6" x14ac:dyDescent="0.25">
      <c r="A38" s="39"/>
      <c r="B38" s="11">
        <v>28</v>
      </c>
      <c r="C38" s="12" t="s">
        <v>24</v>
      </c>
      <c r="D38" s="11">
        <v>41.8</v>
      </c>
      <c r="E38" s="15"/>
      <c r="F38" s="3"/>
    </row>
    <row r="39" spans="1:6" x14ac:dyDescent="0.25">
      <c r="A39" s="39"/>
      <c r="B39" s="11">
        <v>29</v>
      </c>
      <c r="C39" s="12" t="s">
        <v>23</v>
      </c>
      <c r="D39" s="11">
        <v>44</v>
      </c>
      <c r="E39" s="15"/>
      <c r="F39" s="3"/>
    </row>
    <row r="40" spans="1:6" x14ac:dyDescent="0.25">
      <c r="A40" s="39"/>
      <c r="B40" s="11">
        <v>30</v>
      </c>
      <c r="C40" s="12" t="s">
        <v>46</v>
      </c>
      <c r="D40" s="11">
        <v>33</v>
      </c>
      <c r="E40" s="29"/>
      <c r="F40" s="31"/>
    </row>
    <row r="41" spans="1:6" x14ac:dyDescent="0.25">
      <c r="A41" s="39"/>
      <c r="B41" s="11">
        <v>31</v>
      </c>
      <c r="C41" s="12" t="s">
        <v>25</v>
      </c>
      <c r="D41" s="11">
        <v>8</v>
      </c>
      <c r="E41" s="30"/>
      <c r="F41" s="31"/>
    </row>
    <row r="42" spans="1:6" x14ac:dyDescent="0.25">
      <c r="A42" s="39"/>
      <c r="B42" s="11">
        <v>32</v>
      </c>
      <c r="C42" s="12" t="s">
        <v>26</v>
      </c>
      <c r="D42" s="11">
        <v>66</v>
      </c>
      <c r="E42" s="15"/>
      <c r="F42" s="3"/>
    </row>
    <row r="43" spans="1:6" ht="15" customHeight="1" x14ac:dyDescent="0.25">
      <c r="A43" s="27"/>
      <c r="B43" s="11"/>
      <c r="C43" s="12"/>
      <c r="D43" s="25">
        <f>SUM(D36:D42)</f>
        <v>283</v>
      </c>
      <c r="E43" s="15"/>
      <c r="F43" s="3">
        <f>D43/7</f>
        <v>40.428571428571431</v>
      </c>
    </row>
    <row r="44" spans="1:6" x14ac:dyDescent="0.25">
      <c r="A44" s="40" t="s">
        <v>47</v>
      </c>
      <c r="B44" s="9">
        <v>33</v>
      </c>
      <c r="C44" s="10" t="s">
        <v>48</v>
      </c>
      <c r="D44" s="9">
        <v>31.2</v>
      </c>
      <c r="E44" s="13"/>
      <c r="F44" s="3"/>
    </row>
    <row r="45" spans="1:6" x14ac:dyDescent="0.25">
      <c r="A45" s="40"/>
      <c r="B45" s="9">
        <v>34</v>
      </c>
      <c r="C45" s="10" t="s">
        <v>49</v>
      </c>
      <c r="D45" s="9">
        <v>6.8</v>
      </c>
      <c r="E45" s="13"/>
      <c r="F45" s="3"/>
    </row>
    <row r="46" spans="1:6" x14ac:dyDescent="0.25">
      <c r="A46" s="40"/>
      <c r="B46" s="9">
        <v>35</v>
      </c>
      <c r="C46" s="10" t="s">
        <v>50</v>
      </c>
      <c r="D46" s="9">
        <v>7.8</v>
      </c>
      <c r="E46" s="13"/>
      <c r="F46" s="3"/>
    </row>
    <row r="47" spans="1:6" x14ac:dyDescent="0.25">
      <c r="A47" s="40"/>
      <c r="B47" s="9">
        <v>36</v>
      </c>
      <c r="C47" s="10" t="s">
        <v>51</v>
      </c>
      <c r="D47" s="9">
        <v>6.6</v>
      </c>
      <c r="E47" s="13"/>
      <c r="F47" s="3"/>
    </row>
    <row r="48" spans="1:6" x14ac:dyDescent="0.25">
      <c r="A48" s="40"/>
      <c r="B48" s="9">
        <v>37</v>
      </c>
      <c r="C48" s="10" t="s">
        <v>52</v>
      </c>
      <c r="D48" s="9">
        <v>24.6</v>
      </c>
      <c r="E48" s="13"/>
      <c r="F48" s="3"/>
    </row>
    <row r="49" spans="1:6" x14ac:dyDescent="0.25">
      <c r="A49" s="40"/>
      <c r="B49" s="9">
        <v>38</v>
      </c>
      <c r="C49" s="10" t="s">
        <v>53</v>
      </c>
      <c r="D49" s="9">
        <v>6</v>
      </c>
      <c r="E49" s="13"/>
      <c r="F49" s="3"/>
    </row>
    <row r="50" spans="1:6" x14ac:dyDescent="0.25">
      <c r="A50" s="40"/>
      <c r="B50" s="9">
        <v>39</v>
      </c>
      <c r="C50" s="10" t="s">
        <v>54</v>
      </c>
      <c r="D50" s="9">
        <v>21</v>
      </c>
      <c r="E50" s="13"/>
      <c r="F50" s="3"/>
    </row>
    <row r="51" spans="1:6" x14ac:dyDescent="0.25">
      <c r="A51" s="40"/>
      <c r="B51" s="9">
        <v>40</v>
      </c>
      <c r="C51" s="10" t="s">
        <v>55</v>
      </c>
      <c r="D51" s="9">
        <v>23.8</v>
      </c>
      <c r="E51" s="13"/>
      <c r="F51" s="3"/>
    </row>
    <row r="52" spans="1:6" x14ac:dyDescent="0.25">
      <c r="D52" s="28">
        <f>SUM(D44:D51)</f>
        <v>127.8</v>
      </c>
    </row>
    <row r="53" spans="1:6" x14ac:dyDescent="0.25">
      <c r="D53" s="1">
        <f>D52/3</f>
        <v>42.6</v>
      </c>
    </row>
  </sheetData>
  <mergeCells count="7">
    <mergeCell ref="A36:A42"/>
    <mergeCell ref="A44:A51"/>
    <mergeCell ref="A9:A13"/>
    <mergeCell ref="A15:A34"/>
    <mergeCell ref="B1:E1"/>
    <mergeCell ref="B2:E2"/>
    <mergeCell ref="B4:D4"/>
  </mergeCells>
  <conditionalFormatting sqref="A1:XFD4 A52:XFD1048576 F42:XFD51 G41:XFD41 F20:XFD40 G18:XFD19 F12:XFD15 F17:XFD17 G16:XFD16 G5:XFD11">
    <cfRule type="expression" dxfId="10" priority="7">
      <formula>CELL("row")=ROW()</formula>
    </cfRule>
    <cfRule type="expression" priority="8">
      <formula>CELL("row")=ROW()</formula>
    </cfRule>
  </conditionalFormatting>
  <conditionalFormatting sqref="B5 F5:F11">
    <cfRule type="expression" dxfId="9" priority="5">
      <formula>CELL("row")=ROW()</formula>
    </cfRule>
    <cfRule type="expression" priority="6">
      <formula>CELL("row")=ROW()</formula>
    </cfRule>
  </conditionalFormatting>
  <conditionalFormatting sqref="C5:E5">
    <cfRule type="expression" dxfId="8" priority="3">
      <formula>CELL("row")=ROW()</formula>
    </cfRule>
    <cfRule type="expression" priority="4">
      <formula>CELL("row")=ROW()</formula>
    </cfRule>
  </conditionalFormatting>
  <conditionalFormatting sqref="A42:XFD1048576 A41:D41 G41:XFD41 A11:XFD15 A10:D10 F10:XFD10 A20:XFD20 A18:D19 A16:D16 A28:XFD40 A21:D27 F21:XFD27 G18:XFD19 A17:XFD17 G16:XFD16 A1:XFD9">
    <cfRule type="expression" dxfId="7" priority="1">
      <formula>CELL("row")=ROW()</formula>
    </cfRule>
    <cfRule type="expression" dxfId="6" priority="2">
      <formula>CELL("row")=ROW()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0BAE-668E-4A29-A35D-76F8F7166192}">
  <dimension ref="B3:N21"/>
  <sheetViews>
    <sheetView topLeftCell="C1" zoomScale="130" zoomScaleNormal="130" workbookViewId="0">
      <selection activeCell="E15" sqref="E15"/>
    </sheetView>
  </sheetViews>
  <sheetFormatPr defaultRowHeight="15" x14ac:dyDescent="0.25"/>
  <cols>
    <col min="3" max="3" width="10.28515625" bestFit="1" customWidth="1"/>
    <col min="4" max="4" width="37.140625" bestFit="1" customWidth="1"/>
    <col min="7" max="7" width="5.5703125" bestFit="1" customWidth="1"/>
    <col min="8" max="8" width="6.5703125" customWidth="1"/>
    <col min="9" max="9" width="18" customWidth="1"/>
    <col min="10" max="10" width="5.42578125" bestFit="1" customWidth="1"/>
    <col min="11" max="12" width="3" bestFit="1" customWidth="1"/>
    <col min="13" max="13" width="7.42578125" bestFit="1" customWidth="1"/>
    <col min="14" max="14" width="3" bestFit="1" customWidth="1"/>
  </cols>
  <sheetData>
    <row r="3" spans="2:14" x14ac:dyDescent="0.25">
      <c r="B3" s="16">
        <v>1</v>
      </c>
      <c r="C3" s="16" t="s">
        <v>59</v>
      </c>
      <c r="D3" s="17" t="s">
        <v>74</v>
      </c>
      <c r="E3" s="16">
        <v>17.399999999999999</v>
      </c>
      <c r="F3" t="s">
        <v>56</v>
      </c>
      <c r="G3" s="37" t="s">
        <v>56</v>
      </c>
      <c r="H3">
        <f>SUMIFS($E$3:$E$21,$F$3:$F$21,G3)</f>
        <v>29.4</v>
      </c>
      <c r="I3" t="str">
        <f t="shared" ref="I3:I15" si="0">IF(OR(H3&gt;$G$19,H3&lt;$G$21),"Chưa cân","OK")</f>
        <v>Chưa cân</v>
      </c>
      <c r="J3">
        <v>1</v>
      </c>
      <c r="K3">
        <v>3</v>
      </c>
      <c r="L3">
        <v>10</v>
      </c>
      <c r="M3">
        <v>12</v>
      </c>
      <c r="N3">
        <v>14</v>
      </c>
    </row>
    <row r="4" spans="2:14" x14ac:dyDescent="0.25">
      <c r="B4" s="16">
        <v>2</v>
      </c>
      <c r="C4" s="16" t="s">
        <v>75</v>
      </c>
      <c r="D4" s="17" t="s">
        <v>12</v>
      </c>
      <c r="E4" s="16">
        <v>24</v>
      </c>
      <c r="F4" t="s">
        <v>57</v>
      </c>
      <c r="G4" s="37" t="s">
        <v>57</v>
      </c>
      <c r="H4">
        <f>SUMIFS($E$3:$E$21,$F$3:$F$21,G4)</f>
        <v>33.6</v>
      </c>
      <c r="I4" t="str">
        <f t="shared" si="0"/>
        <v>Chưa cân</v>
      </c>
      <c r="J4">
        <v>2</v>
      </c>
      <c r="K4">
        <v>4</v>
      </c>
      <c r="L4">
        <v>11</v>
      </c>
      <c r="M4">
        <v>13</v>
      </c>
    </row>
    <row r="5" spans="2:14" x14ac:dyDescent="0.25">
      <c r="B5" s="16">
        <v>3</v>
      </c>
      <c r="C5" s="16" t="s">
        <v>59</v>
      </c>
      <c r="D5" s="10" t="s">
        <v>77</v>
      </c>
      <c r="E5" s="9">
        <v>31.4</v>
      </c>
      <c r="F5" t="s">
        <v>88</v>
      </c>
      <c r="G5" s="37" t="s">
        <v>58</v>
      </c>
      <c r="H5">
        <f>75.2/2</f>
        <v>37.6</v>
      </c>
      <c r="I5" t="str">
        <f t="shared" si="0"/>
        <v>OK</v>
      </c>
      <c r="K5">
        <v>5</v>
      </c>
      <c r="M5" t="s">
        <v>80</v>
      </c>
      <c r="N5">
        <v>15</v>
      </c>
    </row>
    <row r="6" spans="2:14" x14ac:dyDescent="0.25">
      <c r="B6" s="16">
        <v>4</v>
      </c>
      <c r="C6" s="16" t="s">
        <v>73</v>
      </c>
      <c r="D6" s="10" t="s">
        <v>37</v>
      </c>
      <c r="E6" s="9">
        <v>15.6</v>
      </c>
      <c r="F6" t="s">
        <v>88</v>
      </c>
      <c r="G6" s="37" t="s">
        <v>63</v>
      </c>
      <c r="H6">
        <f>SUMIFS($E$3:$E$21,$F$3:$F$21,G6)</f>
        <v>40</v>
      </c>
      <c r="I6" t="str">
        <f t="shared" si="0"/>
        <v>OK</v>
      </c>
      <c r="J6" t="s">
        <v>78</v>
      </c>
      <c r="K6">
        <v>6</v>
      </c>
      <c r="N6">
        <v>16</v>
      </c>
    </row>
    <row r="7" spans="2:14" x14ac:dyDescent="0.25">
      <c r="B7" s="16">
        <v>5</v>
      </c>
      <c r="C7" s="16" t="s">
        <v>59</v>
      </c>
      <c r="D7" s="10" t="s">
        <v>38</v>
      </c>
      <c r="E7" s="9">
        <v>28.2</v>
      </c>
      <c r="F7" t="s">
        <v>88</v>
      </c>
      <c r="G7" s="37" t="s">
        <v>68</v>
      </c>
      <c r="H7">
        <f>SUMIFS($E$3:$E$21,$F$3:$F$21,G7)</f>
        <v>36</v>
      </c>
      <c r="I7" t="str">
        <f t="shared" si="0"/>
        <v>OK</v>
      </c>
      <c r="K7">
        <v>7</v>
      </c>
      <c r="N7">
        <v>19</v>
      </c>
    </row>
    <row r="8" spans="2:14" x14ac:dyDescent="0.25">
      <c r="B8" s="16">
        <v>6</v>
      </c>
      <c r="C8" s="16" t="s">
        <v>59</v>
      </c>
      <c r="D8" s="10" t="s">
        <v>39</v>
      </c>
      <c r="E8" s="9">
        <v>40</v>
      </c>
      <c r="F8" t="s">
        <v>63</v>
      </c>
      <c r="G8" s="37" t="s">
        <v>69</v>
      </c>
      <c r="H8">
        <f>74.2/2</f>
        <v>37.1</v>
      </c>
      <c r="I8" t="str">
        <f t="shared" si="0"/>
        <v>OK</v>
      </c>
      <c r="K8">
        <v>8</v>
      </c>
      <c r="N8">
        <v>18</v>
      </c>
    </row>
    <row r="9" spans="2:14" x14ac:dyDescent="0.25">
      <c r="B9" s="16">
        <v>7</v>
      </c>
      <c r="C9" s="16" t="s">
        <v>59</v>
      </c>
      <c r="D9" s="10" t="s">
        <v>40</v>
      </c>
      <c r="E9" s="9">
        <v>36</v>
      </c>
      <c r="F9" t="s">
        <v>68</v>
      </c>
      <c r="G9" s="37" t="s">
        <v>70</v>
      </c>
      <c r="H9">
        <f>74.2/2</f>
        <v>37.1</v>
      </c>
      <c r="I9" t="str">
        <f t="shared" si="0"/>
        <v>OK</v>
      </c>
      <c r="K9">
        <v>9</v>
      </c>
    </row>
    <row r="10" spans="2:14" x14ac:dyDescent="0.25">
      <c r="B10" s="16">
        <v>8</v>
      </c>
      <c r="C10" s="16" t="s">
        <v>61</v>
      </c>
      <c r="D10" s="10" t="s">
        <v>41</v>
      </c>
      <c r="E10" s="9">
        <v>27.6</v>
      </c>
      <c r="F10" t="s">
        <v>87</v>
      </c>
      <c r="G10" s="37" t="s">
        <v>81</v>
      </c>
      <c r="H10">
        <f>SUMIFS($E$3:$E$21,$F$3:$F$21,G10)</f>
        <v>28.2</v>
      </c>
      <c r="I10" t="str">
        <f t="shared" si="0"/>
        <v>Chưa cân</v>
      </c>
      <c r="K10">
        <v>17</v>
      </c>
    </row>
    <row r="11" spans="2:14" x14ac:dyDescent="0.25">
      <c r="B11" s="16">
        <v>9</v>
      </c>
      <c r="C11" s="16" t="s">
        <v>61</v>
      </c>
      <c r="D11" s="10" t="s">
        <v>42</v>
      </c>
      <c r="E11" s="9">
        <v>32.4</v>
      </c>
      <c r="F11" t="s">
        <v>87</v>
      </c>
      <c r="G11" s="37" t="s">
        <v>82</v>
      </c>
      <c r="H11">
        <f>SUMIFS($E$3:$E$21,$F$3:$F$21,G11)</f>
        <v>36</v>
      </c>
      <c r="I11" t="str">
        <f t="shared" si="0"/>
        <v>OK</v>
      </c>
    </row>
    <row r="12" spans="2:14" x14ac:dyDescent="0.25">
      <c r="B12" s="16">
        <v>17</v>
      </c>
      <c r="C12" s="16" t="s">
        <v>76</v>
      </c>
      <c r="D12" s="10" t="s">
        <v>19</v>
      </c>
      <c r="E12" s="9">
        <v>14.2</v>
      </c>
      <c r="F12" t="s">
        <v>87</v>
      </c>
      <c r="G12" s="37" t="s">
        <v>83</v>
      </c>
      <c r="H12">
        <f>SUMIFS($E$3:$E$21,$F$3:$F$21,G12)</f>
        <v>45</v>
      </c>
      <c r="I12" t="str">
        <f t="shared" si="0"/>
        <v>OK</v>
      </c>
    </row>
    <row r="13" spans="2:14" x14ac:dyDescent="0.25">
      <c r="B13" s="16">
        <v>10</v>
      </c>
      <c r="C13" s="16" t="s">
        <v>59</v>
      </c>
      <c r="D13" s="10" t="s">
        <v>13</v>
      </c>
      <c r="E13" s="9">
        <v>12</v>
      </c>
      <c r="F13" t="s">
        <v>56</v>
      </c>
      <c r="G13" s="37" t="s">
        <v>84</v>
      </c>
      <c r="H13">
        <f>SUMIFS($E$3:$E$21,$F$3:$F$21,G13)</f>
        <v>42</v>
      </c>
      <c r="I13" t="str">
        <f t="shared" si="0"/>
        <v>OK</v>
      </c>
    </row>
    <row r="14" spans="2:14" x14ac:dyDescent="0.25">
      <c r="B14" s="16">
        <v>11</v>
      </c>
      <c r="C14" s="16" t="s">
        <v>75</v>
      </c>
      <c r="D14" s="17" t="s">
        <v>14</v>
      </c>
      <c r="E14" s="16">
        <v>9.6</v>
      </c>
      <c r="F14" t="s">
        <v>57</v>
      </c>
      <c r="G14" s="37" t="s">
        <v>85</v>
      </c>
      <c r="H14">
        <f>SUMIFS($E$3:$E$21,$F$3:$F$21,G14)</f>
        <v>47</v>
      </c>
      <c r="I14" t="str">
        <f t="shared" si="0"/>
        <v>Chưa cân</v>
      </c>
    </row>
    <row r="15" spans="2:14" x14ac:dyDescent="0.25">
      <c r="B15" s="16">
        <v>12</v>
      </c>
      <c r="C15" s="16" t="s">
        <v>59</v>
      </c>
      <c r="D15" s="10" t="s">
        <v>15</v>
      </c>
      <c r="E15" s="9">
        <v>28.2</v>
      </c>
      <c r="F15" t="s">
        <v>81</v>
      </c>
      <c r="G15" s="37" t="s">
        <v>86</v>
      </c>
      <c r="H15">
        <f>75.2/2</f>
        <v>37.6</v>
      </c>
      <c r="I15" t="str">
        <f t="shared" si="0"/>
        <v>OK</v>
      </c>
    </row>
    <row r="16" spans="2:14" x14ac:dyDescent="0.25">
      <c r="B16" s="16">
        <v>13</v>
      </c>
      <c r="C16" s="16" t="s">
        <v>59</v>
      </c>
      <c r="D16" s="10" t="s">
        <v>43</v>
      </c>
      <c r="E16" s="9">
        <v>36</v>
      </c>
      <c r="F16" t="s">
        <v>82</v>
      </c>
    </row>
    <row r="17" spans="2:7" x14ac:dyDescent="0.25">
      <c r="B17" s="16">
        <v>14</v>
      </c>
      <c r="C17" s="16" t="s">
        <v>59</v>
      </c>
      <c r="D17" s="10" t="s">
        <v>79</v>
      </c>
      <c r="E17" s="9">
        <v>14.6</v>
      </c>
      <c r="F17" t="s">
        <v>83</v>
      </c>
    </row>
    <row r="18" spans="2:7" x14ac:dyDescent="0.25">
      <c r="B18" s="16">
        <v>15</v>
      </c>
      <c r="C18" s="16" t="s">
        <v>59</v>
      </c>
      <c r="D18" s="10" t="s">
        <v>17</v>
      </c>
      <c r="E18" s="9">
        <v>30.4</v>
      </c>
      <c r="F18" t="s">
        <v>83</v>
      </c>
    </row>
    <row r="19" spans="2:7" x14ac:dyDescent="0.25">
      <c r="B19" s="16">
        <v>16</v>
      </c>
      <c r="C19" s="16" t="s">
        <v>59</v>
      </c>
      <c r="D19" s="10" t="s">
        <v>18</v>
      </c>
      <c r="E19" s="9">
        <v>14.4</v>
      </c>
      <c r="F19" t="s">
        <v>84</v>
      </c>
      <c r="G19">
        <v>45.8</v>
      </c>
    </row>
    <row r="20" spans="2:7" x14ac:dyDescent="0.25">
      <c r="B20" s="16">
        <v>18</v>
      </c>
      <c r="C20" s="16" t="s">
        <v>59</v>
      </c>
      <c r="D20" s="10" t="s">
        <v>20</v>
      </c>
      <c r="E20" s="9">
        <v>47</v>
      </c>
      <c r="F20" t="s">
        <v>85</v>
      </c>
      <c r="G20">
        <v>39.799999999999997</v>
      </c>
    </row>
    <row r="21" spans="2:7" x14ac:dyDescent="0.25">
      <c r="B21" s="16">
        <v>19</v>
      </c>
      <c r="C21" s="16" t="s">
        <v>59</v>
      </c>
      <c r="D21" s="10" t="s">
        <v>21</v>
      </c>
      <c r="E21" s="9">
        <v>27.6</v>
      </c>
      <c r="F21" t="s">
        <v>84</v>
      </c>
      <c r="G21">
        <v>33.799999999999997</v>
      </c>
    </row>
  </sheetData>
  <phoneticPr fontId="10" type="noConversion"/>
  <conditionalFormatting sqref="B3:E21 G3:G15">
    <cfRule type="expression" dxfId="5" priority="1">
      <formula>CELL("row")=ROW()</formula>
    </cfRule>
    <cfRule type="expression" dxfId="4" priority="2">
      <formula>CELL("row")=ROW()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3DC-15B9-4D34-9018-29BA793D6D43}">
  <dimension ref="C3:H17"/>
  <sheetViews>
    <sheetView workbookViewId="0">
      <selection activeCell="F11" sqref="F11"/>
    </sheetView>
  </sheetViews>
  <sheetFormatPr defaultRowHeight="15" x14ac:dyDescent="0.25"/>
  <cols>
    <col min="3" max="3" width="9.5703125" bestFit="1" customWidth="1"/>
    <col min="4" max="4" width="30.5703125" bestFit="1" customWidth="1"/>
  </cols>
  <sheetData>
    <row r="3" spans="3:8" x14ac:dyDescent="0.25">
      <c r="C3" t="s">
        <v>59</v>
      </c>
      <c r="D3" s="12" t="s">
        <v>22</v>
      </c>
      <c r="E3" s="11">
        <v>68.2</v>
      </c>
      <c r="F3" t="s">
        <v>56</v>
      </c>
    </row>
    <row r="4" spans="3:8" x14ac:dyDescent="0.25">
      <c r="C4" t="s">
        <v>59</v>
      </c>
      <c r="D4" s="12" t="s">
        <v>45</v>
      </c>
      <c r="E4" s="11">
        <v>22</v>
      </c>
      <c r="F4" t="s">
        <v>57</v>
      </c>
    </row>
    <row r="5" spans="3:8" x14ac:dyDescent="0.25">
      <c r="C5" t="s">
        <v>62</v>
      </c>
      <c r="D5" s="12" t="s">
        <v>71</v>
      </c>
      <c r="E5" s="11">
        <v>41.8</v>
      </c>
      <c r="F5" t="s">
        <v>58</v>
      </c>
    </row>
    <row r="6" spans="3:8" x14ac:dyDescent="0.25">
      <c r="C6" t="s">
        <v>62</v>
      </c>
      <c r="D6" s="12" t="s">
        <v>23</v>
      </c>
      <c r="E6" s="11">
        <v>44</v>
      </c>
      <c r="F6" t="s">
        <v>63</v>
      </c>
    </row>
    <row r="7" spans="3:8" x14ac:dyDescent="0.25">
      <c r="C7" t="s">
        <v>62</v>
      </c>
      <c r="D7" s="12" t="s">
        <v>46</v>
      </c>
      <c r="E7" s="11">
        <v>33</v>
      </c>
      <c r="F7" t="s">
        <v>68</v>
      </c>
    </row>
    <row r="8" spans="3:8" x14ac:dyDescent="0.25">
      <c r="C8" t="s">
        <v>59</v>
      </c>
      <c r="D8" s="12" t="s">
        <v>25</v>
      </c>
      <c r="E8" s="11">
        <v>8</v>
      </c>
      <c r="F8" t="s">
        <v>68</v>
      </c>
    </row>
    <row r="9" spans="3:8" x14ac:dyDescent="0.25">
      <c r="C9" t="s">
        <v>60</v>
      </c>
      <c r="D9" s="12" t="s">
        <v>26</v>
      </c>
      <c r="E9" s="11">
        <v>66</v>
      </c>
      <c r="F9" t="s">
        <v>69</v>
      </c>
      <c r="G9" t="s">
        <v>70</v>
      </c>
      <c r="H9">
        <v>22</v>
      </c>
    </row>
    <row r="11" spans="3:8" x14ac:dyDescent="0.25">
      <c r="E11" t="s">
        <v>56</v>
      </c>
      <c r="F11">
        <v>45.1</v>
      </c>
    </row>
    <row r="12" spans="3:8" x14ac:dyDescent="0.25">
      <c r="E12" t="s">
        <v>57</v>
      </c>
      <c r="F12">
        <v>45.1</v>
      </c>
    </row>
    <row r="13" spans="3:8" x14ac:dyDescent="0.25">
      <c r="E13" t="s">
        <v>58</v>
      </c>
      <c r="F13">
        <f>41.8</f>
        <v>41.8</v>
      </c>
    </row>
    <row r="14" spans="3:8" x14ac:dyDescent="0.25">
      <c r="E14" t="s">
        <v>63</v>
      </c>
      <c r="F14">
        <f>44</f>
        <v>44</v>
      </c>
    </row>
    <row r="15" spans="3:8" x14ac:dyDescent="0.25">
      <c r="E15" t="s">
        <v>68</v>
      </c>
      <c r="F15">
        <f>41</f>
        <v>41</v>
      </c>
    </row>
    <row r="16" spans="3:8" x14ac:dyDescent="0.25">
      <c r="E16" t="s">
        <v>69</v>
      </c>
      <c r="F16">
        <v>44</v>
      </c>
    </row>
    <row r="17" spans="5:6" x14ac:dyDescent="0.25">
      <c r="E17" t="s">
        <v>70</v>
      </c>
      <c r="F17">
        <v>22</v>
      </c>
    </row>
  </sheetData>
  <conditionalFormatting sqref="D3:E9">
    <cfRule type="expression" dxfId="3" priority="1">
      <formula>CELL("row")=ROW()</formula>
    </cfRule>
    <cfRule type="expression" dxfId="2" priority="2">
      <formula>CELL("row")=ROW()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060D-DC07-4BB9-A2C0-940D3BF060A1}">
  <dimension ref="A4:K17"/>
  <sheetViews>
    <sheetView workbookViewId="0">
      <selection activeCell="F6" sqref="F6"/>
    </sheetView>
  </sheetViews>
  <sheetFormatPr defaultRowHeight="15" x14ac:dyDescent="0.25"/>
  <cols>
    <col min="2" max="2" width="10.28515625" bestFit="1" customWidth="1"/>
    <col min="3" max="3" width="26.140625" bestFit="1" customWidth="1"/>
    <col min="7" max="7" width="15.140625" bestFit="1" customWidth="1"/>
    <col min="8" max="8" width="12.140625" customWidth="1"/>
    <col min="9" max="9" width="10.85546875" customWidth="1"/>
  </cols>
  <sheetData>
    <row r="4" spans="1:11" x14ac:dyDescent="0.25">
      <c r="A4">
        <v>1</v>
      </c>
      <c r="B4" t="s">
        <v>59</v>
      </c>
      <c r="C4" s="12" t="s">
        <v>6</v>
      </c>
      <c r="D4" s="11">
        <v>23.4</v>
      </c>
      <c r="E4" t="s">
        <v>56</v>
      </c>
      <c r="F4">
        <v>1</v>
      </c>
      <c r="G4">
        <v>2</v>
      </c>
      <c r="H4">
        <v>4</v>
      </c>
      <c r="I4">
        <v>5</v>
      </c>
      <c r="K4">
        <v>45.8</v>
      </c>
    </row>
    <row r="5" spans="1:11" x14ac:dyDescent="0.25">
      <c r="A5">
        <v>2</v>
      </c>
      <c r="B5" t="s">
        <v>61</v>
      </c>
      <c r="C5" s="12" t="s">
        <v>7</v>
      </c>
      <c r="D5" s="11">
        <v>17.399999999999999</v>
      </c>
      <c r="E5" t="s">
        <v>56</v>
      </c>
      <c r="K5">
        <v>39.799999999999997</v>
      </c>
    </row>
    <row r="6" spans="1:11" x14ac:dyDescent="0.25">
      <c r="A6">
        <v>3</v>
      </c>
      <c r="B6" t="s">
        <v>59</v>
      </c>
      <c r="C6" s="12" t="s">
        <v>8</v>
      </c>
      <c r="D6" s="11">
        <v>10</v>
      </c>
      <c r="E6" t="s">
        <v>58</v>
      </c>
      <c r="F6">
        <v>3</v>
      </c>
      <c r="K6">
        <v>33.799999999999997</v>
      </c>
    </row>
    <row r="7" spans="1:11" x14ac:dyDescent="0.25">
      <c r="A7">
        <v>4</v>
      </c>
      <c r="B7" t="s">
        <v>62</v>
      </c>
      <c r="C7" s="12" t="s">
        <v>72</v>
      </c>
      <c r="D7" s="11">
        <v>22.6</v>
      </c>
      <c r="E7" t="s">
        <v>57</v>
      </c>
    </row>
    <row r="8" spans="1:11" x14ac:dyDescent="0.25">
      <c r="A8">
        <v>5</v>
      </c>
      <c r="B8" t="s">
        <v>59</v>
      </c>
      <c r="C8" s="12" t="s">
        <v>10</v>
      </c>
      <c r="D8" s="11">
        <v>32.200000000000003</v>
      </c>
      <c r="E8" t="s">
        <v>58</v>
      </c>
    </row>
    <row r="10" spans="1:11" x14ac:dyDescent="0.25">
      <c r="E10" t="s">
        <v>56</v>
      </c>
      <c r="F10">
        <f>SUMIFS($D$4:$D$8,$E$4:$E$8,E10)</f>
        <v>40.799999999999997</v>
      </c>
      <c r="G10" t="str">
        <f>IF(OR(F10&gt;$K$4,F10&lt;$K$6),"Chưa cân bằng","OK")</f>
        <v>OK</v>
      </c>
    </row>
    <row r="11" spans="1:11" x14ac:dyDescent="0.25">
      <c r="E11" t="s">
        <v>57</v>
      </c>
      <c r="F11">
        <f>SUMIFS($D$4:$D$8,$E$4:$E$8,E11)</f>
        <v>22.6</v>
      </c>
      <c r="G11" t="str">
        <f>IF(OR(F11&gt;$K$4,F11&lt;$K$6),"Chưa cân bằng","OK")</f>
        <v>Chưa cân bằng</v>
      </c>
    </row>
    <row r="12" spans="1:11" x14ac:dyDescent="0.25">
      <c r="E12" t="s">
        <v>58</v>
      </c>
      <c r="F12">
        <f>SUMIFS($D$4:$D$8,$E$4:$E$8,E12)</f>
        <v>42.2</v>
      </c>
      <c r="G12" t="str">
        <f>IF(OR(F12&gt;$K$4,F12&lt;$K$6),"Chưa cân bằng","OK")</f>
        <v>OK</v>
      </c>
    </row>
    <row r="15" spans="1:11" x14ac:dyDescent="0.25">
      <c r="G15" s="38"/>
      <c r="H15" s="38"/>
    </row>
    <row r="16" spans="1:11" x14ac:dyDescent="0.25">
      <c r="G16" s="36" t="s">
        <v>67</v>
      </c>
      <c r="H16" t="s">
        <v>64</v>
      </c>
    </row>
    <row r="17" spans="7:8" x14ac:dyDescent="0.25">
      <c r="G17" t="s">
        <v>66</v>
      </c>
      <c r="H17" t="s">
        <v>65</v>
      </c>
    </row>
  </sheetData>
  <conditionalFormatting sqref="C4:D8">
    <cfRule type="expression" dxfId="1" priority="1">
      <formula>CELL("row")=ROW()</formula>
    </cfRule>
    <cfRule type="expression" dxfId="0" priority="2">
      <formula>CELL("row")=ROW()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Quy Trình May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ttd-k</dc:creator>
  <cp:lastModifiedBy>Admin</cp:lastModifiedBy>
  <cp:lastPrinted>2022-07-25T02:25:24Z</cp:lastPrinted>
  <dcterms:created xsi:type="dcterms:W3CDTF">2022-07-19T00:49:08Z</dcterms:created>
  <dcterms:modified xsi:type="dcterms:W3CDTF">2022-07-25T02:25:36Z</dcterms:modified>
</cp:coreProperties>
</file>