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han\Python\Machine Learning\Time Series\"/>
    </mc:Choice>
  </mc:AlternateContent>
  <xr:revisionPtr revIDLastSave="0" documentId="13_ncr:1_{64CAE5E0-6278-4899-8A60-F72F959673D2}" xr6:coauthVersionLast="46" xr6:coauthVersionMax="46" xr10:uidLastSave="{00000000-0000-0000-0000-000000000000}"/>
  <bookViews>
    <workbookView xWindow="28680" yWindow="-120" windowWidth="29040" windowHeight="15840" activeTab="4" xr2:uid="{63B8B66C-C240-4B88-A1F9-410B248F259D}"/>
  </bookViews>
  <sheets>
    <sheet name="Data" sheetId="4" r:id="rId1"/>
    <sheet name="Decomposition1" sheetId="6" r:id="rId2"/>
    <sheet name="Sheet1" sheetId="8" r:id="rId3"/>
    <sheet name="Decomposition 2" sheetId="7" r:id="rId4"/>
    <sheet name="Data_w_extra_var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" i="7"/>
  <c r="P3" i="7"/>
  <c r="S3" i="7" s="1"/>
  <c r="P4" i="7"/>
  <c r="S4" i="7" s="1"/>
  <c r="P5" i="7"/>
  <c r="S5" i="7" s="1"/>
  <c r="P6" i="7"/>
  <c r="S6" i="7" s="1"/>
  <c r="P7" i="7"/>
  <c r="S7" i="7" s="1"/>
  <c r="P8" i="7"/>
  <c r="S8" i="7" s="1"/>
  <c r="P9" i="7"/>
  <c r="S9" i="7" s="1"/>
  <c r="P10" i="7"/>
  <c r="S10" i="7" s="1"/>
  <c r="P11" i="7"/>
  <c r="S11" i="7" s="1"/>
  <c r="P12" i="7"/>
  <c r="S12" i="7" s="1"/>
  <c r="P13" i="7"/>
  <c r="S13" i="7" s="1"/>
  <c r="P14" i="7"/>
  <c r="S14" i="7" s="1"/>
  <c r="P15" i="7"/>
  <c r="S15" i="7" s="1"/>
  <c r="P16" i="7"/>
  <c r="S16" i="7" s="1"/>
  <c r="P17" i="7"/>
  <c r="S17" i="7" s="1"/>
  <c r="P18" i="7"/>
  <c r="S18" i="7" s="1"/>
  <c r="P19" i="7"/>
  <c r="S19" i="7" s="1"/>
  <c r="P20" i="7"/>
  <c r="S20" i="7" s="1"/>
  <c r="P21" i="7"/>
  <c r="S21" i="7" s="1"/>
  <c r="P22" i="7"/>
  <c r="S22" i="7" s="1"/>
  <c r="P23" i="7"/>
  <c r="S23" i="7" s="1"/>
  <c r="P24" i="7"/>
  <c r="S24" i="7" s="1"/>
  <c r="P25" i="7"/>
  <c r="S25" i="7" s="1"/>
  <c r="P2" i="7"/>
  <c r="S2" i="7" s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" i="7"/>
  <c r="E14" i="7" l="1"/>
  <c r="E15" i="7"/>
  <c r="E16" i="7"/>
  <c r="E17" i="7"/>
  <c r="E18" i="7"/>
  <c r="E19" i="7"/>
  <c r="E20" i="7"/>
  <c r="E21" i="7"/>
  <c r="E22" i="7"/>
  <c r="E23" i="7"/>
  <c r="E24" i="7"/>
  <c r="E25" i="7"/>
  <c r="C15" i="7"/>
  <c r="C16" i="7"/>
  <c r="C17" i="7"/>
  <c r="C18" i="7"/>
  <c r="C19" i="7"/>
  <c r="C20" i="7"/>
  <c r="C21" i="7"/>
  <c r="C22" i="7"/>
  <c r="C23" i="7"/>
  <c r="C24" i="7"/>
  <c r="C25" i="7"/>
  <c r="C14" i="7"/>
  <c r="C3" i="7"/>
  <c r="D3" i="7" s="1"/>
  <c r="E3" i="7" s="1"/>
  <c r="C4" i="7"/>
  <c r="D4" i="7" s="1"/>
  <c r="E4" i="7" s="1"/>
  <c r="C5" i="7"/>
  <c r="C6" i="7"/>
  <c r="C7" i="7"/>
  <c r="D7" i="7" s="1"/>
  <c r="E7" i="7" s="1"/>
  <c r="C8" i="7"/>
  <c r="C9" i="7"/>
  <c r="C10" i="7"/>
  <c r="C11" i="7"/>
  <c r="D11" i="7" s="1"/>
  <c r="E11" i="7" s="1"/>
  <c r="C12" i="7"/>
  <c r="D12" i="7" s="1"/>
  <c r="E12" i="7" s="1"/>
  <c r="C13" i="7"/>
  <c r="C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26" i="6"/>
  <c r="G26" i="6"/>
  <c r="F27" i="6"/>
  <c r="G27" i="6" s="1"/>
  <c r="F28" i="6"/>
  <c r="G28" i="6"/>
  <c r="F29" i="6"/>
  <c r="G29" i="6"/>
  <c r="F30" i="6"/>
  <c r="G30" i="6"/>
  <c r="F31" i="6"/>
  <c r="G31" i="6" s="1"/>
  <c r="F32" i="6"/>
  <c r="G32" i="6"/>
  <c r="F33" i="6"/>
  <c r="G33" i="6"/>
  <c r="F34" i="6"/>
  <c r="G34" i="6"/>
  <c r="F35" i="6"/>
  <c r="G35" i="6" s="1"/>
  <c r="F36" i="6"/>
  <c r="G36" i="6"/>
  <c r="F37" i="6"/>
  <c r="G37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I16" i="7" l="1"/>
  <c r="I23" i="7"/>
  <c r="I3" i="7"/>
  <c r="I14" i="7"/>
  <c r="I24" i="7"/>
  <c r="D9" i="7"/>
  <c r="E9" i="7" s="1"/>
  <c r="I20" i="7"/>
  <c r="H25" i="7"/>
  <c r="I4" i="7"/>
  <c r="D10" i="7"/>
  <c r="E10" i="7" s="1"/>
  <c r="I18" i="7"/>
  <c r="D8" i="7"/>
  <c r="E8" i="7" s="1"/>
  <c r="D2" i="7"/>
  <c r="E2" i="7" s="1"/>
  <c r="D6" i="7"/>
  <c r="E6" i="7" s="1"/>
  <c r="D13" i="7"/>
  <c r="E13" i="7" s="1"/>
  <c r="D5" i="7"/>
  <c r="E5" i="7" s="1"/>
  <c r="G2" i="7"/>
  <c r="G3" i="7" s="1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I25" i="7" s="1"/>
  <c r="D3" i="6"/>
  <c r="D4" i="6"/>
  <c r="D5" i="6"/>
  <c r="D6" i="6"/>
  <c r="D7" i="6"/>
  <c r="D8" i="6"/>
  <c r="D9" i="6"/>
  <c r="D10" i="6"/>
  <c r="D11" i="6"/>
  <c r="D12" i="6"/>
  <c r="D13" i="6"/>
  <c r="D2" i="6"/>
  <c r="C3" i="6"/>
  <c r="C4" i="6"/>
  <c r="C5" i="6"/>
  <c r="C6" i="6"/>
  <c r="C7" i="6"/>
  <c r="C8" i="6"/>
  <c r="C9" i="6"/>
  <c r="C10" i="6"/>
  <c r="C11" i="6"/>
  <c r="C12" i="6"/>
  <c r="C13" i="6"/>
  <c r="C2" i="6"/>
  <c r="H10" i="7" l="1"/>
  <c r="I10" i="7"/>
  <c r="H6" i="7"/>
  <c r="I6" i="7"/>
  <c r="H9" i="7"/>
  <c r="I9" i="7"/>
  <c r="H23" i="7"/>
  <c r="H2" i="7"/>
  <c r="I2" i="7"/>
  <c r="H4" i="7"/>
  <c r="I15" i="7"/>
  <c r="I22" i="7"/>
  <c r="H12" i="7"/>
  <c r="H13" i="7"/>
  <c r="I13" i="7"/>
  <c r="H14" i="7"/>
  <c r="H8" i="7"/>
  <c r="I8" i="7"/>
  <c r="H15" i="7"/>
  <c r="H22" i="7"/>
  <c r="I12" i="7"/>
  <c r="H18" i="7"/>
  <c r="H19" i="7"/>
  <c r="H24" i="7"/>
  <c r="H3" i="7"/>
  <c r="H16" i="7"/>
  <c r="F2" i="7"/>
  <c r="I7" i="7"/>
  <c r="I19" i="7"/>
  <c r="I21" i="7"/>
  <c r="I11" i="7"/>
  <c r="I17" i="7"/>
  <c r="H5" i="7"/>
  <c r="I5" i="7"/>
  <c r="H7" i="7"/>
  <c r="H20" i="7"/>
  <c r="H21" i="7"/>
  <c r="H11" i="7"/>
  <c r="H17" i="7"/>
</calcChain>
</file>

<file path=xl/sharedStrings.xml><?xml version="1.0" encoding="utf-8"?>
<sst xmlns="http://schemas.openxmlformats.org/spreadsheetml/2006/main" count="108" uniqueCount="49">
  <si>
    <t>Date</t>
  </si>
  <si>
    <t>Decomposition 1</t>
  </si>
  <si>
    <t>Decomposition 2</t>
  </si>
  <si>
    <t>Marketing spends</t>
  </si>
  <si>
    <t>Decomposition_1</t>
  </si>
  <si>
    <t>Variable_1</t>
  </si>
  <si>
    <t>Target -&gt; SI * Trend</t>
  </si>
  <si>
    <t>Sum Months</t>
  </si>
  <si>
    <t>S.I</t>
  </si>
  <si>
    <t>Trend 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</si>
  <si>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</si>
  <si>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</si>
  <si>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</si>
  <si>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</si>
  <si>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</si>
  <si>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</si>
  <si>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</si>
  <si>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</si>
  <si>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</si>
  <si>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</si>
  <si>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</si>
  <si>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</si>
  <si>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</si>
  <si>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</si>
  <si>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</si>
  <si>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</si>
  <si>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</si>
  <si>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</si>
  <si>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</si>
  <si>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</si>
  <si>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</si>
  <si>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</si>
  <si>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</si>
  <si>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</si>
  <si>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</si>
  <si>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Trend</t>
  </si>
  <si>
    <t>SI * Trend</t>
  </si>
  <si>
    <t>Deseasonalized</t>
  </si>
  <si>
    <t>Target = SI. Trend. Random Error</t>
  </si>
  <si>
    <t>SI By Year</t>
  </si>
  <si>
    <t>Final SI</t>
  </si>
  <si>
    <t>Deseasionalized</t>
  </si>
  <si>
    <t>Level Index 1</t>
  </si>
  <si>
    <t>Level Index 2</t>
  </si>
  <si>
    <t>Dlevelled Index</t>
  </si>
  <si>
    <t>X</t>
  </si>
  <si>
    <t>SI</t>
  </si>
  <si>
    <t>Trend*SI*Level Index2</t>
  </si>
  <si>
    <t>Delvelled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</si>
</sst>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43" fontId="0" fillId="0" borderId="1" xfId="1" applyFont="1" applyBorder="1"/>
    <xf numFmtId="0" fontId="0" fillId="3" borderId="2" xfId="0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0" fillId="3" borderId="1" xfId="0" applyFill="1" applyBorder="1" applyAlignment="1">
      <alignment horizontal="center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Decomposition1!$G$2:$G$37</c:f>
              <c:numCache>
                <c:formatCode>General</c:formatCode>
                <c:ptCount val="36"/>
                <c:pt idx="0">
                  <c:v>173501.90469959597</c:v>
                </c:pt>
                <c:pt idx="1">
                  <c:v>165243.7214700786</c:v>
                </c:pt>
                <c:pt idx="2">
                  <c:v>164387.88390158614</c:v>
                </c:pt>
                <c:pt idx="3">
                  <c:v>172678.09117501334</c:v>
                </c:pt>
                <c:pt idx="4">
                  <c:v>183677.2335725954</c:v>
                </c:pt>
                <c:pt idx="5">
                  <c:v>184713.47421559048</c:v>
                </c:pt>
                <c:pt idx="6">
                  <c:v>173181.95330731416</c:v>
                </c:pt>
                <c:pt idx="7">
                  <c:v>169353.1172416427</c:v>
                </c:pt>
                <c:pt idx="8">
                  <c:v>196728.457354496</c:v>
                </c:pt>
                <c:pt idx="9">
                  <c:v>205492.9442383571</c:v>
                </c:pt>
                <c:pt idx="10">
                  <c:v>221907.08310717216</c:v>
                </c:pt>
                <c:pt idx="11">
                  <c:v>246482.90081540775</c:v>
                </c:pt>
                <c:pt idx="12">
                  <c:v>192441.13453185503</c:v>
                </c:pt>
                <c:pt idx="13">
                  <c:v>183118.89688485779</c:v>
                </c:pt>
                <c:pt idx="14">
                  <c:v>182011.6094472892</c:v>
                </c:pt>
                <c:pt idx="15">
                  <c:v>191026.66827885102</c:v>
                </c:pt>
                <c:pt idx="16">
                  <c:v>203023.25978373125</c:v>
                </c:pt>
                <c:pt idx="17">
                  <c:v>203999.36788778633</c:v>
                </c:pt>
                <c:pt idx="18">
                  <c:v>191107.87327220954</c:v>
                </c:pt>
                <c:pt idx="19">
                  <c:v>186732.80448839365</c:v>
                </c:pt>
                <c:pt idx="20">
                  <c:v>216746.31769214559</c:v>
                </c:pt>
                <c:pt idx="21">
                  <c:v>226226.81166045993</c:v>
                </c:pt>
                <c:pt idx="22">
                  <c:v>244110.4178325418</c:v>
                </c:pt>
                <c:pt idx="23">
                  <c:v>270941.27986672882</c:v>
                </c:pt>
                <c:pt idx="24">
                  <c:v>211380.36436411404</c:v>
                </c:pt>
                <c:pt idx="25">
                  <c:v>200994.07229963696</c:v>
                </c:pt>
                <c:pt idx="26">
                  <c:v>199635.33499299223</c:v>
                </c:pt>
                <c:pt idx="27">
                  <c:v>209375.24538268868</c:v>
                </c:pt>
                <c:pt idx="28">
                  <c:v>222369.28599486707</c:v>
                </c:pt>
                <c:pt idx="29">
                  <c:v>223285.26155998217</c:v>
                </c:pt>
                <c:pt idx="30">
                  <c:v>209033.79323710487</c:v>
                </c:pt>
                <c:pt idx="31">
                  <c:v>204112.49173514463</c:v>
                </c:pt>
                <c:pt idx="32">
                  <c:v>236764.17802979515</c:v>
                </c:pt>
                <c:pt idx="33">
                  <c:v>246960.67908256277</c:v>
                </c:pt>
                <c:pt idx="34">
                  <c:v>266313.75255791144</c:v>
                </c:pt>
                <c:pt idx="35">
                  <c:v>295399.65891804983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D-4811-80CE-B9050AA68A57}"/>
            </c:ext>
          </c:extLst>
        </c:ser>
        <c:ser>
          <c:idx val="1"/>
          <c:order val="1"/>
          <c:tx>
            <c:strRef>
              <c:f>Decomposition1!$B$1</c:f>
              <c:strCache>
                <c:ptCount val="1"/>
                <c:pt idx="0">
                  <c:v>Marketing spends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897938747927531"/>
                  <c:y val="-0.35254678333226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Decomposition1!$B$2:$B$25</c:f>
              <c:numCache>
                <c:formatCode>General</c:formatCode>
                <c:ptCount val="24"/>
                <c:pt idx="0">
                  <c:v>176732</c:v>
                </c:pt>
                <c:pt idx="1">
                  <c:v>180486</c:v>
                </c:pt>
                <c:pt idx="2">
                  <c:v>180455</c:v>
                </c:pt>
                <c:pt idx="3">
                  <c:v>185070</c:v>
                </c:pt>
                <c:pt idx="4">
                  <c:v>195915</c:v>
                </c:pt>
                <c:pt idx="5">
                  <c:v>194849</c:v>
                </c:pt>
                <c:pt idx="6">
                  <c:v>175999</c:v>
                </c:pt>
                <c:pt idx="7">
                  <c:v>167606</c:v>
                </c:pt>
                <c:pt idx="8">
                  <c:v>204624</c:v>
                </c:pt>
                <c:pt idx="9">
                  <c:v>208619</c:v>
                </c:pt>
                <c:pt idx="10">
                  <c:v>211209</c:v>
                </c:pt>
                <c:pt idx="11">
                  <c:v>235248</c:v>
                </c:pt>
                <c:pt idx="12">
                  <c:v>206572</c:v>
                </c:pt>
                <c:pt idx="13">
                  <c:v>181283</c:v>
                </c:pt>
                <c:pt idx="14">
                  <c:v>176225</c:v>
                </c:pt>
                <c:pt idx="15">
                  <c:v>186280</c:v>
                </c:pt>
                <c:pt idx="16">
                  <c:v>195622</c:v>
                </c:pt>
                <c:pt idx="17">
                  <c:v>195471</c:v>
                </c:pt>
                <c:pt idx="18">
                  <c:v>186797</c:v>
                </c:pt>
                <c:pt idx="19">
                  <c:v>184135</c:v>
                </c:pt>
                <c:pt idx="20">
                  <c:v>200510</c:v>
                </c:pt>
                <c:pt idx="21">
                  <c:v>211006</c:v>
                </c:pt>
                <c:pt idx="22">
                  <c:v>238156</c:v>
                </c:pt>
                <c:pt idx="23">
                  <c:v>259756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4D-4811-80CE-B9050AA68A57}"/>
            </c:ext>
          </c:extLst>
        </c:ser>
        <c:ser>
          <c:idx val="2"/>
          <c:order val="2"/>
          <c:tx>
            <c:strRef>
              <c:f>Decomposition1!$H$1</c:f>
              <c:strCache>
                <c:ptCount val="1"/>
                <c:pt idx="0">
                  <c:v>Deseasonalized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Decomposition1!$H$2:$H$25</c:f>
              <c:numCache>
                <c:formatCode>General</c:formatCode>
                <c:ptCount val="24"/>
                <c:pt idx="0">
                  <c:v>182071.90495881424</c:v>
                </c:pt>
                <c:pt idx="1">
                  <c:v>197007.72955255979</c:v>
                </c:pt>
                <c:pt idx="2">
                  <c:v>199784.2544145546</c:v>
                </c:pt>
                <c:pt idx="3">
                  <c:v>196799.36464925273</c:v>
                </c:pt>
                <c:pt idx="4">
                  <c:v>197590.4611984308</c:v>
                </c:pt>
                <c:pt idx="5">
                  <c:v>197128.07069092881</c:v>
                </c:pt>
                <c:pt idx="6">
                  <c:v>191566.165139408</c:v>
                </c:pt>
                <c:pt idx="7">
                  <c:v>188164.48792103661</c:v>
                </c:pt>
                <c:pt idx="8">
                  <c:v>199447.67286872986</c:v>
                </c:pt>
                <c:pt idx="9">
                  <c:v>196319.57280806275</c:v>
                </c:pt>
                <c:pt idx="10">
                  <c:v>185602.69261902908</c:v>
                </c:pt>
                <c:pt idx="11">
                  <c:v>187667.1794571357</c:v>
                </c:pt>
                <c:pt idx="12">
                  <c:v>212813.51170785242</c:v>
                </c:pt>
                <c:pt idx="13">
                  <c:v>197877.6871141069</c:v>
                </c:pt>
                <c:pt idx="14">
                  <c:v>195101.16225211209</c:v>
                </c:pt>
                <c:pt idx="15">
                  <c:v>198086.05201741392</c:v>
                </c:pt>
                <c:pt idx="16">
                  <c:v>197294.95546823586</c:v>
                </c:pt>
                <c:pt idx="17">
                  <c:v>197757.34597573784</c:v>
                </c:pt>
                <c:pt idx="18">
                  <c:v>203319.25152725866</c:v>
                </c:pt>
                <c:pt idx="19">
                  <c:v>206720.92874563008</c:v>
                </c:pt>
                <c:pt idx="20">
                  <c:v>195437.74379793683</c:v>
                </c:pt>
                <c:pt idx="21">
                  <c:v>198565.84385860391</c:v>
                </c:pt>
                <c:pt idx="22">
                  <c:v>209282.72404763757</c:v>
                </c:pt>
                <c:pt idx="23">
                  <c:v>207218.23720953095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4D-4811-80CE-B9050AA6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03599"/>
        <c:axId val="328604847"/>
      </c:lineChart>
      <c:catAx>
        <c:axId val="32860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04847"/>
        <c:crosses val="autoZero"/>
        <c:auto val="1"/>
        <c:lblAlgn val="ctr"/>
        <c:lblOffset val="100"/>
        <c:noMultiLvlLbl val="0"/>
      </c:catAx>
      <c:valAx>
        <c:axId val="3286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0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4300136094099348"/>
                  <c:y val="-0.39706360576746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'Decomposition 2'!$B$2:$B$25</c:f>
              <c:numCache>
                <c:formatCode>General</c:formatCode>
                <c:ptCount val="24"/>
                <c:pt idx="0">
                  <c:v>1942.21</c:v>
                </c:pt>
                <c:pt idx="1">
                  <c:v>1749.93</c:v>
                </c:pt>
                <c:pt idx="2">
                  <c:v>2399.42</c:v>
                </c:pt>
                <c:pt idx="3">
                  <c:v>2126.85</c:v>
                </c:pt>
                <c:pt idx="4">
                  <c:v>2242.5</c:v>
                </c:pt>
                <c:pt idx="5">
                  <c:v>2436.44</c:v>
                </c:pt>
                <c:pt idx="6">
                  <c:v>2016.88</c:v>
                </c:pt>
                <c:pt idx="7">
                  <c:v>1755.23</c:v>
                </c:pt>
                <c:pt idx="8">
                  <c:v>2149.94</c:v>
                </c:pt>
                <c:pt idx="9">
                  <c:v>2905.47</c:v>
                </c:pt>
                <c:pt idx="10">
                  <c:v>2338.88</c:v>
                </c:pt>
                <c:pt idx="11">
                  <c:v>1501.86</c:v>
                </c:pt>
                <c:pt idx="12">
                  <c:v>1917.32</c:v>
                </c:pt>
                <c:pt idx="13">
                  <c:v>1854.92</c:v>
                </c:pt>
                <c:pt idx="14">
                  <c:v>1795.07</c:v>
                </c:pt>
                <c:pt idx="15">
                  <c:v>1791.56</c:v>
                </c:pt>
                <c:pt idx="16">
                  <c:v>1876.14</c:v>
                </c:pt>
                <c:pt idx="17">
                  <c:v>1563.61</c:v>
                </c:pt>
                <c:pt idx="18">
                  <c:v>1830.67</c:v>
                </c:pt>
                <c:pt idx="19">
                  <c:v>1508.25</c:v>
                </c:pt>
                <c:pt idx="20">
                  <c:v>1956.76</c:v>
                </c:pt>
                <c:pt idx="21">
                  <c:v>2133.19</c:v>
                </c:pt>
                <c:pt idx="22">
                  <c:v>1813.04</c:v>
                </c:pt>
                <c:pt idx="23">
                  <c:v>1203.3900000000001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F-4D22-9852-D58F859443CC}"/>
            </c:ext>
          </c:extLst>
        </c:ser>
        <c:ser>
          <c:idx val="1"/>
          <c:order val="1"/>
          <c:tx>
            <c:v>Predicted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'Decomposition 2'!$H$2:$H$49</c:f>
              <c:numCache>
                <c:formatCode>0.00</c:formatCode>
                <c:ptCount val="48"/>
                <c:pt idx="0">
                  <c:v>1953.992081772177</c:v>
                </c:pt>
                <c:pt idx="1">
                  <c:v>1878.7527736113361</c:v>
                </c:pt>
                <c:pt idx="2">
                  <c:v>2249.8077051023001</c:v>
                </c:pt>
                <c:pt idx="3">
                  <c:v>2123.1170476616794</c:v>
                </c:pt>
                <c:pt idx="4">
                  <c:v>2130.4058758720112</c:v>
                </c:pt>
                <c:pt idx="5">
                  <c:v>2412.2993573209742</c:v>
                </c:pt>
                <c:pt idx="6">
                  <c:v>2043.3513662583875</c:v>
                </c:pt>
                <c:pt idx="7">
                  <c:v>2101.844525789113</c:v>
                </c:pt>
                <c:pt idx="8">
                  <c:v>2040.4501199904009</c:v>
                </c:pt>
                <c:pt idx="9">
                  <c:v>2269.8293310674908</c:v>
                </c:pt>
                <c:pt idx="10">
                  <c:v>2211.9201588098281</c:v>
                </c:pt>
                <c:pt idx="11">
                  <c:v>2176.5613991489881</c:v>
                </c:pt>
                <c:pt idx="12">
                  <c:v>1928.9510908827729</c:v>
                </c:pt>
                <c:pt idx="13">
                  <c:v>1991.4717130554593</c:v>
                </c:pt>
                <c:pt idx="14">
                  <c:v>1683.1410579214919</c:v>
                </c:pt>
                <c:pt idx="15">
                  <c:v>1788.4155337276995</c:v>
                </c:pt>
                <c:pt idx="16">
                  <c:v>1782.3588316425933</c:v>
                </c:pt>
                <c:pt idx="17">
                  <c:v>1548.1174985227005</c:v>
                </c:pt>
                <c:pt idx="18">
                  <c:v>1854.6973769724734</c:v>
                </c:pt>
                <c:pt idx="19">
                  <c:v>1806.0920825313092</c:v>
                </c:pt>
                <c:pt idx="20">
                  <c:v>1857.1081875738007</c:v>
                </c:pt>
                <c:pt idx="21">
                  <c:v>1666.5039497017217</c:v>
                </c:pt>
                <c:pt idx="22">
                  <c:v>1714.6239758895586</c:v>
                </c:pt>
                <c:pt idx="23">
                  <c:v>1744.0055811606283</c:v>
                </c:pt>
                <c:pt idx="24" formatCode="General">
                  <c:v>1686.4413042709652</c:v>
                </c:pt>
                <c:pt idx="25" formatCode="General">
                  <c:v>1559.9790343285945</c:v>
                </c:pt>
                <c:pt idx="26" formatCode="General">
                  <c:v>1762.8871923974089</c:v>
                </c:pt>
                <c:pt idx="27" formatCode="General">
                  <c:v>1633.9794258999896</c:v>
                </c:pt>
                <c:pt idx="28" formatCode="General">
                  <c:v>1693.9313593043742</c:v>
                </c:pt>
                <c:pt idx="29" formatCode="General">
                  <c:v>1603.2903512870259</c:v>
                </c:pt>
                <c:pt idx="30" formatCode="General">
                  <c:v>1545.2697420781096</c:v>
                </c:pt>
                <c:pt idx="31" formatCode="General">
                  <c:v>1289.1271126430388</c:v>
                </c:pt>
                <c:pt idx="32" formatCode="General">
                  <c:v>1603.5060883501917</c:v>
                </c:pt>
                <c:pt idx="33" formatCode="General">
                  <c:v>1920.0469292873927</c:v>
                </c:pt>
                <c:pt idx="34" formatCode="General">
                  <c:v>1562.9797438645603</c:v>
                </c:pt>
                <c:pt idx="35" formatCode="General">
                  <c:v>1004.8578969383527</c:v>
                </c:pt>
                <c:pt idx="36" formatCode="General">
                  <c:v>1425.7814667378161</c:v>
                </c:pt>
                <c:pt idx="37" formatCode="General">
                  <c:v>1315.7193589147967</c:v>
                </c:pt>
                <c:pt idx="38" formatCode="General">
                  <c:v>1483.2070651455074</c:v>
                </c:pt>
                <c:pt idx="39" formatCode="General">
                  <c:v>1371.2772573087946</c:v>
                </c:pt>
                <c:pt idx="40" formatCode="General">
                  <c:v>1417.8921121419164</c:v>
                </c:pt>
                <c:pt idx="41" formatCode="General">
                  <c:v>1338.4249363460149</c:v>
                </c:pt>
                <c:pt idx="42" formatCode="General">
                  <c:v>1286.4259577146836</c:v>
                </c:pt>
                <c:pt idx="43" formatCode="General">
                  <c:v>1070.132122875581</c:v>
                </c:pt>
                <c:pt idx="44" formatCode="General">
                  <c:v>1327.1932328027115</c:v>
                </c:pt>
                <c:pt idx="45" formatCode="General">
                  <c:v>1584.3681202599371</c:v>
                </c:pt>
                <c:pt idx="46" formatCode="General">
                  <c:v>1285.6865389090615</c:v>
                </c:pt>
                <c:pt idx="47" formatCode="General">
                  <c:v>823.90761602691919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F-4D22-9852-D58F8594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521327"/>
        <c:axId val="550517999"/>
      </c:lineChart>
      <c:catAx>
        <c:axId val="55052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17999"/>
        <c:crosses val="autoZero"/>
        <c:auto val="1"/>
        <c:lblAlgn val="ctr"/>
        <c:lblOffset val="100"/>
        <c:noMultiLvlLbl val="0"/>
      </c:catAx>
      <c:valAx>
        <c:axId val="5505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2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776519508095204E-3"/>
          <c:y val="0"/>
          <c:w val="0.5280348122137517"/>
          <c:h val="5.2837936688853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'Decomposition 2'!$B$2:$B$25</c:f>
              <c:numCache>
                <c:formatCode>General</c:formatCode>
                <c:ptCount val="24"/>
                <c:pt idx="0">
                  <c:v>1942.21</c:v>
                </c:pt>
                <c:pt idx="1">
                  <c:v>1749.93</c:v>
                </c:pt>
                <c:pt idx="2">
                  <c:v>2399.42</c:v>
                </c:pt>
                <c:pt idx="3">
                  <c:v>2126.85</c:v>
                </c:pt>
                <c:pt idx="4">
                  <c:v>2242.5</c:v>
                </c:pt>
                <c:pt idx="5">
                  <c:v>2436.44</c:v>
                </c:pt>
                <c:pt idx="6">
                  <c:v>2016.88</c:v>
                </c:pt>
                <c:pt idx="7">
                  <c:v>1755.23</c:v>
                </c:pt>
                <c:pt idx="8">
                  <c:v>2149.94</c:v>
                </c:pt>
                <c:pt idx="9">
                  <c:v>2905.47</c:v>
                </c:pt>
                <c:pt idx="10">
                  <c:v>2338.88</c:v>
                </c:pt>
                <c:pt idx="11">
                  <c:v>1501.86</c:v>
                </c:pt>
                <c:pt idx="12">
                  <c:v>1917.32</c:v>
                </c:pt>
                <c:pt idx="13">
                  <c:v>1854.92</c:v>
                </c:pt>
                <c:pt idx="14">
                  <c:v>1795.07</c:v>
                </c:pt>
                <c:pt idx="15">
                  <c:v>1791.56</c:v>
                </c:pt>
                <c:pt idx="16">
                  <c:v>1876.14</c:v>
                </c:pt>
                <c:pt idx="17">
                  <c:v>1563.61</c:v>
                </c:pt>
                <c:pt idx="18">
                  <c:v>1830.67</c:v>
                </c:pt>
                <c:pt idx="19">
                  <c:v>1508.25</c:v>
                </c:pt>
                <c:pt idx="20">
                  <c:v>1956.76</c:v>
                </c:pt>
                <c:pt idx="21">
                  <c:v>2133.19</c:v>
                </c:pt>
                <c:pt idx="22">
                  <c:v>1813.04</c:v>
                </c:pt>
                <c:pt idx="23">
                  <c:v>1203.3900000000001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8-44FA-8BFA-69FFC9546C45}"/>
            </c:ext>
          </c:extLst>
        </c:ser>
        <c:ser>
          <c:idx val="1"/>
          <c:order val="1"/>
          <c:tx>
            <c:v>fit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'Decomposition 2'!$N$2:$N$49</c:f>
              <c:numCache>
                <c:formatCode>General</c:formatCode>
                <c:ptCount val="48"/>
                <c:pt idx="0">
                  <c:v>2207.7609793372631</c:v>
                </c:pt>
                <c:pt idx="1">
                  <c:v>2048.498385156191</c:v>
                </c:pt>
                <c:pt idx="2">
                  <c:v>2322.2474469012118</c:v>
                </c:pt>
                <c:pt idx="3">
                  <c:v>2159.3837630823796</c:v>
                </c:pt>
                <c:pt idx="4">
                  <c:v>2246.0098536292899</c:v>
                </c:pt>
                <c:pt idx="5">
                  <c:v>2133.0211811690478</c:v>
                </c:pt>
                <c:pt idx="6">
                  <c:v>2062.9573108049622</c:v>
                </c:pt>
                <c:pt idx="7">
                  <c:v>1727.1170921779542</c:v>
                </c:pt>
                <c:pt idx="8">
                  <c:v>2156.131799445152</c:v>
                </c:pt>
                <c:pt idx="9">
                  <c:v>2591.4045473423034</c:v>
                </c:pt>
                <c:pt idx="10">
                  <c:v>2117.5661537755582</c:v>
                </c:pt>
                <c:pt idx="11">
                  <c:v>1366.7584587612193</c:v>
                </c:pt>
                <c:pt idx="12">
                  <c:v>1947.1011418041141</c:v>
                </c:pt>
                <c:pt idx="13">
                  <c:v>1804.2387097423928</c:v>
                </c:pt>
                <c:pt idx="14">
                  <c:v>2042.5673196493103</c:v>
                </c:pt>
                <c:pt idx="15">
                  <c:v>1896.6815944911846</c:v>
                </c:pt>
                <c:pt idx="16">
                  <c:v>1969.9706064668317</c:v>
                </c:pt>
                <c:pt idx="17">
                  <c:v>1868.155766228037</c:v>
                </c:pt>
                <c:pt idx="18">
                  <c:v>1804.1135264415359</c:v>
                </c:pt>
                <c:pt idx="19">
                  <c:v>1508.1221024104964</c:v>
                </c:pt>
                <c:pt idx="20">
                  <c:v>1879.8189438976719</c:v>
                </c:pt>
                <c:pt idx="21">
                  <c:v>2255.7257383148485</c:v>
                </c:pt>
                <c:pt idx="22">
                  <c:v>1840.2729488200591</c:v>
                </c:pt>
                <c:pt idx="23">
                  <c:v>1185.808177849786</c:v>
                </c:pt>
                <c:pt idx="24">
                  <c:v>1686.4413042709652</c:v>
                </c:pt>
                <c:pt idx="25">
                  <c:v>1559.9790343285945</c:v>
                </c:pt>
                <c:pt idx="26">
                  <c:v>1762.8871923974089</c:v>
                </c:pt>
                <c:pt idx="27">
                  <c:v>1633.9794258999896</c:v>
                </c:pt>
                <c:pt idx="28">
                  <c:v>1693.9313593043742</c:v>
                </c:pt>
                <c:pt idx="29">
                  <c:v>1603.2903512870259</c:v>
                </c:pt>
                <c:pt idx="30">
                  <c:v>1545.2697420781096</c:v>
                </c:pt>
                <c:pt idx="31">
                  <c:v>1289.1271126430388</c:v>
                </c:pt>
                <c:pt idx="32">
                  <c:v>1603.5060883501917</c:v>
                </c:pt>
                <c:pt idx="33">
                  <c:v>1920.0469292873927</c:v>
                </c:pt>
                <c:pt idx="34">
                  <c:v>1562.9797438645603</c:v>
                </c:pt>
                <c:pt idx="35">
                  <c:v>1004.8578969383527</c:v>
                </c:pt>
                <c:pt idx="36">
                  <c:v>1425.7814667378161</c:v>
                </c:pt>
                <c:pt idx="37">
                  <c:v>1315.7193589147967</c:v>
                </c:pt>
                <c:pt idx="38">
                  <c:v>1483.2070651455074</c:v>
                </c:pt>
                <c:pt idx="39">
                  <c:v>1371.2772573087946</c:v>
                </c:pt>
                <c:pt idx="40">
                  <c:v>1417.8921121419164</c:v>
                </c:pt>
                <c:pt idx="41">
                  <c:v>1338.4249363460149</c:v>
                </c:pt>
                <c:pt idx="42">
                  <c:v>1286.4259577146836</c:v>
                </c:pt>
                <c:pt idx="43">
                  <c:v>1070.132122875581</c:v>
                </c:pt>
                <c:pt idx="44">
                  <c:v>1327.1932328027115</c:v>
                </c:pt>
                <c:pt idx="45">
                  <c:v>1584.3681202599371</c:v>
                </c:pt>
                <c:pt idx="46">
                  <c:v>1285.6865389090615</c:v>
                </c:pt>
                <c:pt idx="47">
                  <c:v>823.90761602691919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E8-44FA-8BFA-69FFC9546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883231"/>
        <c:axId val="805883647"/>
      </c:lineChart>
      <c:catAx>
        <c:axId val="80588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83647"/>
        <c:crosses val="autoZero"/>
        <c:auto val="1"/>
        <c:lblAlgn val="ctr"/>
        <c:lblOffset val="100"/>
        <c:noMultiLvlLbl val="0"/>
      </c:catAx>
      <c:valAx>
        <c:axId val="80588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8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27</xdr:row>
      <xdr:rowOff>1586</xdr:rowOff>
    </xdr:from>
    <xdr:to>
      <xdr:col>13</xdr:col>
      <xdr:colOff>1362076</xdr:colOff>
      <xdr:row>46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6A9CE-CECB-42D0-A425-A8A9E9FD6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206375</xdr:colOff>
      <xdr:row>8</xdr:row>
      <xdr:rowOff>144462</xdr:rowOff>
    </xdr:from>
    <xdr:to>
      <xdr:col>10</xdr:col>
      <xdr:colOff>692150</xdr:colOff>
      <xdr:row>31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894770-45D8-4C45-8976-20C477CCB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895350</xdr:colOff>
      <xdr:row>9</xdr:row>
      <xdr:rowOff>7937</xdr:rowOff>
    </xdr:from>
    <xdr:to>
      <xdr:col>16</xdr:col>
      <xdr:colOff>133350</xdr:colOff>
      <xdr:row>24</xdr:row>
      <xdr:rowOff>30162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66015B-E49C-413C-926B-48D12EEB3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C00C-2E53-42E1-B557-C69C5686AE6E}">
  <dimension ref="A1:C26"/>
  <sheetViews>
    <sheetView workbookViewId="0">
      <selection sqref="A1:C26"/>
    </sheetView>
  </sheetViews>
  <sheetFormatPr defaultRowHeight="14.5" x14ac:dyDescent="0.35"/>
  <cols>
    <col min="1" max="1" width="9.7265625" bestFit="1" customWidth="1"/>
    <col min="2" max="2" width="16.81640625" bestFit="1" customWidth="1"/>
    <col min="3" max="3" width="16" bestFit="1" customWidth="1"/>
  </cols>
  <sheetData>
    <row r="1" spans="1:3" x14ac:dyDescent="0.35">
      <c r="A1" s="3" t="s">
        <v>0</v>
      </c>
      <c r="B1" s="12" t="s">
        <v>3</v>
      </c>
      <c r="C1" s="12"/>
    </row>
    <row r="2" spans="1:3" x14ac:dyDescent="0.35">
      <c r="A2" s="1"/>
      <c r="B2" s="4" t="s">
        <v>1</v>
      </c>
      <c r="C2" s="4" t="s">
        <v>2</v>
      </c>
    </row>
    <row r="3" spans="1:3" x14ac:dyDescent="0.35">
      <c r="A3" s="2">
        <v>42736</v>
      </c>
      <c r="B3" s="1">
        <v>176732</v>
      </c>
      <c r="C3" s="1">
        <v>1942.21</v>
      </c>
    </row>
    <row r="4" spans="1:3" x14ac:dyDescent="0.35">
      <c r="A4" s="2">
        <v>42767</v>
      </c>
      <c r="B4" s="1">
        <v>180486</v>
      </c>
      <c r="C4" s="1">
        <v>1749.93</v>
      </c>
    </row>
    <row r="5" spans="1:3" x14ac:dyDescent="0.35">
      <c r="A5" s="2">
        <v>42795</v>
      </c>
      <c r="B5" s="1">
        <v>180455</v>
      </c>
      <c r="C5" s="1">
        <v>2399.42</v>
      </c>
    </row>
    <row r="6" spans="1:3" x14ac:dyDescent="0.35">
      <c r="A6" s="2">
        <v>42826</v>
      </c>
      <c r="B6" s="1">
        <v>185070</v>
      </c>
      <c r="C6" s="1">
        <v>2126.85</v>
      </c>
    </row>
    <row r="7" spans="1:3" x14ac:dyDescent="0.35">
      <c r="A7" s="2">
        <v>42856</v>
      </c>
      <c r="B7" s="1">
        <v>195915</v>
      </c>
      <c r="C7" s="1">
        <v>2242.5</v>
      </c>
    </row>
    <row r="8" spans="1:3" x14ac:dyDescent="0.35">
      <c r="A8" s="2">
        <v>42887</v>
      </c>
      <c r="B8" s="1">
        <v>194849</v>
      </c>
      <c r="C8" s="1">
        <v>2436.44</v>
      </c>
    </row>
    <row r="9" spans="1:3" x14ac:dyDescent="0.35">
      <c r="A9" s="2">
        <v>42917</v>
      </c>
      <c r="B9" s="1">
        <v>175999</v>
      </c>
      <c r="C9" s="1">
        <v>2016.88</v>
      </c>
    </row>
    <row r="10" spans="1:3" x14ac:dyDescent="0.35">
      <c r="A10" s="2">
        <v>42948</v>
      </c>
      <c r="B10" s="1">
        <v>167606</v>
      </c>
      <c r="C10" s="1">
        <v>1755.23</v>
      </c>
    </row>
    <row r="11" spans="1:3" x14ac:dyDescent="0.35">
      <c r="A11" s="2">
        <v>42979</v>
      </c>
      <c r="B11" s="1">
        <v>204624</v>
      </c>
      <c r="C11" s="1">
        <v>2149.94</v>
      </c>
    </row>
    <row r="12" spans="1:3" x14ac:dyDescent="0.35">
      <c r="A12" s="2">
        <v>43009</v>
      </c>
      <c r="B12" s="1">
        <v>208619</v>
      </c>
      <c r="C12" s="1">
        <v>2905.47</v>
      </c>
    </row>
    <row r="13" spans="1:3" x14ac:dyDescent="0.35">
      <c r="A13" s="2">
        <v>43040</v>
      </c>
      <c r="B13" s="1">
        <v>211209</v>
      </c>
      <c r="C13" s="1">
        <v>2338.88</v>
      </c>
    </row>
    <row r="14" spans="1:3" x14ac:dyDescent="0.35">
      <c r="A14" s="2">
        <v>43070</v>
      </c>
      <c r="B14" s="1">
        <v>235248</v>
      </c>
      <c r="C14" s="1">
        <v>1501.86</v>
      </c>
    </row>
    <row r="15" spans="1:3" x14ac:dyDescent="0.35">
      <c r="A15" s="2">
        <v>43101</v>
      </c>
      <c r="B15" s="1">
        <v>206572</v>
      </c>
      <c r="C15" s="1">
        <v>1917.32</v>
      </c>
    </row>
    <row r="16" spans="1:3" x14ac:dyDescent="0.35">
      <c r="A16" s="2">
        <v>43132</v>
      </c>
      <c r="B16" s="1">
        <v>181283</v>
      </c>
      <c r="C16" s="1">
        <v>1854.92</v>
      </c>
    </row>
    <row r="17" spans="1:3" x14ac:dyDescent="0.35">
      <c r="A17" s="2">
        <v>43160</v>
      </c>
      <c r="B17" s="1">
        <v>176225</v>
      </c>
      <c r="C17" s="1">
        <v>1795.07</v>
      </c>
    </row>
    <row r="18" spans="1:3" x14ac:dyDescent="0.35">
      <c r="A18" s="2">
        <v>43191</v>
      </c>
      <c r="B18" s="1">
        <v>186280</v>
      </c>
      <c r="C18" s="1">
        <v>1791.56</v>
      </c>
    </row>
    <row r="19" spans="1:3" x14ac:dyDescent="0.35">
      <c r="A19" s="2">
        <v>43221</v>
      </c>
      <c r="B19" s="1">
        <v>195622</v>
      </c>
      <c r="C19" s="1">
        <v>1876.14</v>
      </c>
    </row>
    <row r="20" spans="1:3" x14ac:dyDescent="0.35">
      <c r="A20" s="2">
        <v>43252</v>
      </c>
      <c r="B20" s="1">
        <v>195471</v>
      </c>
      <c r="C20" s="1">
        <v>1563.61</v>
      </c>
    </row>
    <row r="21" spans="1:3" x14ac:dyDescent="0.35">
      <c r="A21" s="2">
        <v>43282</v>
      </c>
      <c r="B21" s="1">
        <v>186797</v>
      </c>
      <c r="C21" s="1">
        <v>1830.67</v>
      </c>
    </row>
    <row r="22" spans="1:3" x14ac:dyDescent="0.35">
      <c r="A22" s="2">
        <v>43313</v>
      </c>
      <c r="B22" s="1">
        <v>184135</v>
      </c>
      <c r="C22" s="1">
        <v>1508.25</v>
      </c>
    </row>
    <row r="23" spans="1:3" x14ac:dyDescent="0.35">
      <c r="A23" s="2">
        <v>43344</v>
      </c>
      <c r="B23" s="1">
        <v>200510</v>
      </c>
      <c r="C23" s="1">
        <v>1956.76</v>
      </c>
    </row>
    <row r="24" spans="1:3" x14ac:dyDescent="0.35">
      <c r="A24" s="2">
        <v>43374</v>
      </c>
      <c r="B24" s="1">
        <v>211006</v>
      </c>
      <c r="C24" s="1">
        <v>2133.19</v>
      </c>
    </row>
    <row r="25" spans="1:3" x14ac:dyDescent="0.35">
      <c r="A25" s="2">
        <v>43405</v>
      </c>
      <c r="B25" s="1">
        <v>238156</v>
      </c>
      <c r="C25" s="1">
        <v>1813.04</v>
      </c>
    </row>
    <row r="26" spans="1:3" x14ac:dyDescent="0.35">
      <c r="A26" s="2">
        <v>43435</v>
      </c>
      <c r="B26" s="1">
        <v>259756</v>
      </c>
      <c r="C26" s="1">
        <v>1203.3900000000001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9BE1-D2AB-4CC2-8A9A-CADA29F14080}">
  <dimension ref="A1:S37"/>
  <sheetViews>
    <sheetView workbookViewId="0">
      <selection activeCell="K25" sqref="K25:L26"/>
    </sheetView>
  </sheetViews>
  <sheetFormatPr defaultRowHeight="14.5" x14ac:dyDescent="0.35"/>
  <cols>
    <col min="1" max="1" width="14.7265625" customWidth="1"/>
    <col min="2" max="2" width="16.36328125" customWidth="1"/>
    <col min="3" max="3" width="17.7265625" customWidth="1"/>
    <col min="6" max="6" width="14.453125" customWidth="1"/>
    <col min="7" max="7" width="15.81640625" customWidth="1"/>
    <col min="8" max="8" width="30.7265625" customWidth="1"/>
    <col min="11" max="11" width="21.453125" customWidth="1"/>
    <col min="12" max="12" width="15.54296875" customWidth="1"/>
    <col min="14" max="14" width="33.81640625" customWidth="1"/>
  </cols>
  <sheetData>
    <row r="1" spans="1:14" x14ac:dyDescent="0.35">
      <c r="A1" s="3" t="s">
        <v>0</v>
      </c>
      <c r="B1" s="7" t="s">
        <v>3</v>
      </c>
      <c r="C1" t="s">
        <v>7</v>
      </c>
      <c r="D1" t="s">
        <v>8</v>
      </c>
      <c r="E1" t="s">
        <v>9</v>
      </c>
      <c r="F1" t="s">
        <v>35</v>
      </c>
      <c r="G1" t="s">
        <v>36</v>
      </c>
      <c r="H1" t="s">
        <v>37</v>
      </c>
      <c r="N1" t="s">
        <v>6</v>
      </c>
    </row>
    <row r="2" spans="1:14" x14ac:dyDescent="0.35">
      <c r="A2" s="2">
        <v>42736</v>
      </c>
      <c r="B2" s="1">
        <v>176732</v>
      </c>
      <c r="C2">
        <f>SUM(B14,B2)</f>
        <v>383304</v>
      </c>
      <c r="D2">
        <f>C2*12/SUM(C2:C13)</f>
        <v>0.97067145005143896</v>
      </c>
      <c r="E2">
        <v>1</v>
      </c>
      <c r="F2">
        <f>1625.956087*E2+177118.2572</f>
        <v>178744.21328699999</v>
      </c>
      <c r="G2">
        <f>F2*D2</f>
        <v>173501.90469959597</v>
      </c>
      <c r="H2">
        <f>B2/D2</f>
        <v>182071.90495881424</v>
      </c>
    </row>
    <row r="3" spans="1:14" x14ac:dyDescent="0.35">
      <c r="A3" s="2">
        <v>42767</v>
      </c>
      <c r="B3" s="1">
        <v>180486</v>
      </c>
      <c r="C3">
        <f t="shared" ref="C3:C13" si="0">SUM(B15,B3)</f>
        <v>361769</v>
      </c>
      <c r="D3">
        <f t="shared" ref="D3:D13" si="1">C3*12/SUM(C3:C14)</f>
        <v>0.91613664301353237</v>
      </c>
      <c r="E3">
        <v>2</v>
      </c>
      <c r="F3">
        <f t="shared" ref="F3:F37" si="2">1625.956087*E3+177118.2572</f>
        <v>180370.16937399999</v>
      </c>
      <c r="G3">
        <f t="shared" ref="G3:G25" si="3">F3*D3</f>
        <v>165243.7214700786</v>
      </c>
      <c r="H3">
        <f t="shared" ref="H3:H25" si="4">B3/D3</f>
        <v>197007.72955255979</v>
      </c>
    </row>
    <row r="4" spans="1:14" x14ac:dyDescent="0.35">
      <c r="A4" s="2">
        <v>42795</v>
      </c>
      <c r="B4" s="1">
        <v>180455</v>
      </c>
      <c r="C4">
        <f t="shared" si="0"/>
        <v>356680</v>
      </c>
      <c r="D4">
        <f t="shared" si="1"/>
        <v>0.90324936031021652</v>
      </c>
      <c r="E4">
        <v>3</v>
      </c>
      <c r="F4">
        <f t="shared" si="2"/>
        <v>181996.12546099999</v>
      </c>
      <c r="G4">
        <f t="shared" si="3"/>
        <v>164387.88390158614</v>
      </c>
      <c r="H4">
        <f t="shared" si="4"/>
        <v>199784.2544145546</v>
      </c>
    </row>
    <row r="5" spans="1:14" x14ac:dyDescent="0.35">
      <c r="A5" s="2">
        <v>42826</v>
      </c>
      <c r="B5" s="1">
        <v>185070</v>
      </c>
      <c r="C5">
        <f t="shared" si="0"/>
        <v>371350</v>
      </c>
      <c r="D5">
        <f t="shared" si="1"/>
        <v>0.94039937745654067</v>
      </c>
      <c r="E5">
        <v>4</v>
      </c>
      <c r="F5">
        <f t="shared" si="2"/>
        <v>183622.08154799999</v>
      </c>
      <c r="G5">
        <f t="shared" si="3"/>
        <v>172678.09117501334</v>
      </c>
      <c r="H5">
        <f t="shared" si="4"/>
        <v>196799.36464925273</v>
      </c>
      <c r="N5" t="s">
        <v>38</v>
      </c>
    </row>
    <row r="6" spans="1:14" x14ac:dyDescent="0.35">
      <c r="A6" s="2">
        <v>42856</v>
      </c>
      <c r="B6" s="1">
        <v>195915</v>
      </c>
      <c r="C6">
        <f t="shared" si="0"/>
        <v>391537</v>
      </c>
      <c r="D6">
        <f t="shared" si="1"/>
        <v>0.99152053602047008</v>
      </c>
      <c r="E6">
        <v>5</v>
      </c>
      <c r="F6">
        <f t="shared" si="2"/>
        <v>185248.03763499999</v>
      </c>
      <c r="G6">
        <f t="shared" si="3"/>
        <v>183677.2335725954</v>
      </c>
      <c r="H6">
        <f t="shared" si="4"/>
        <v>197590.4611984308</v>
      </c>
    </row>
    <row r="7" spans="1:14" x14ac:dyDescent="0.35">
      <c r="A7" s="2">
        <v>42887</v>
      </c>
      <c r="B7" s="1">
        <v>194849</v>
      </c>
      <c r="C7">
        <f t="shared" si="0"/>
        <v>390320</v>
      </c>
      <c r="D7">
        <f t="shared" si="1"/>
        <v>0.9884386293492311</v>
      </c>
      <c r="E7">
        <v>6</v>
      </c>
      <c r="F7">
        <f t="shared" si="2"/>
        <v>186873.99372199998</v>
      </c>
      <c r="G7">
        <f t="shared" si="3"/>
        <v>184713.47421559048</v>
      </c>
      <c r="H7">
        <f t="shared" si="4"/>
        <v>197128.07069092881</v>
      </c>
    </row>
    <row r="8" spans="1:14" x14ac:dyDescent="0.35">
      <c r="A8" s="2">
        <v>42917</v>
      </c>
      <c r="B8" s="1">
        <v>175999</v>
      </c>
      <c r="C8">
        <f t="shared" si="0"/>
        <v>362796</v>
      </c>
      <c r="D8">
        <f t="shared" si="1"/>
        <v>0.9187373974517925</v>
      </c>
      <c r="E8">
        <v>7</v>
      </c>
      <c r="F8">
        <f t="shared" si="2"/>
        <v>188499.94980899998</v>
      </c>
      <c r="G8">
        <f t="shared" si="3"/>
        <v>173181.95330731416</v>
      </c>
      <c r="H8">
        <f t="shared" si="4"/>
        <v>191566.165139408</v>
      </c>
    </row>
    <row r="9" spans="1:14" x14ac:dyDescent="0.35">
      <c r="A9" s="2">
        <v>42948</v>
      </c>
      <c r="B9" s="1">
        <v>167606</v>
      </c>
      <c r="C9">
        <f t="shared" si="0"/>
        <v>351741</v>
      </c>
      <c r="D9">
        <f t="shared" si="1"/>
        <v>0.89074193463293672</v>
      </c>
      <c r="E9">
        <v>8</v>
      </c>
      <c r="F9">
        <f t="shared" si="2"/>
        <v>190125.90589599998</v>
      </c>
      <c r="G9">
        <f t="shared" si="3"/>
        <v>169353.1172416427</v>
      </c>
      <c r="H9">
        <f t="shared" si="4"/>
        <v>188164.48792103661</v>
      </c>
      <c r="K9" t="s">
        <v>10</v>
      </c>
    </row>
    <row r="10" spans="1:14" ht="15" thickBot="1" x14ac:dyDescent="0.4">
      <c r="A10" s="2">
        <v>42979</v>
      </c>
      <c r="B10" s="1">
        <v>204624</v>
      </c>
      <c r="C10">
        <f t="shared" si="0"/>
        <v>405134</v>
      </c>
      <c r="D10">
        <f t="shared" si="1"/>
        <v>1.0259533092405497</v>
      </c>
      <c r="E10">
        <v>9</v>
      </c>
      <c r="F10">
        <f t="shared" si="2"/>
        <v>191751.86198299998</v>
      </c>
      <c r="G10">
        <f t="shared" si="3"/>
        <v>196728.457354496</v>
      </c>
      <c r="H10">
        <f t="shared" si="4"/>
        <v>199447.67286872986</v>
      </c>
    </row>
    <row r="11" spans="1:14" x14ac:dyDescent="0.35">
      <c r="A11" s="2">
        <v>43009</v>
      </c>
      <c r="B11" s="1">
        <v>208619</v>
      </c>
      <c r="C11">
        <f t="shared" si="0"/>
        <v>419625</v>
      </c>
      <c r="D11">
        <f t="shared" si="1"/>
        <v>1.0626500303358042</v>
      </c>
      <c r="E11">
        <v>10</v>
      </c>
      <c r="F11">
        <f t="shared" si="2"/>
        <v>193377.81806999998</v>
      </c>
      <c r="G11">
        <f t="shared" si="3"/>
        <v>205492.9442383571</v>
      </c>
      <c r="H11">
        <f t="shared" si="4"/>
        <v>196319.57280806275</v>
      </c>
      <c r="K11" s="11" t="s">
        <v>11</v>
      </c>
      <c r="L11" s="11"/>
    </row>
    <row r="12" spans="1:14" x14ac:dyDescent="0.35">
      <c r="A12" s="2">
        <v>43040</v>
      </c>
      <c r="B12" s="1">
        <v>211209</v>
      </c>
      <c r="C12">
        <f t="shared" si="0"/>
        <v>449365</v>
      </c>
      <c r="D12">
        <f t="shared" si="1"/>
        <v>1.1379630166978818</v>
      </c>
      <c r="E12">
        <v>11</v>
      </c>
      <c r="F12">
        <f t="shared" si="2"/>
        <v>195003.77415700001</v>
      </c>
      <c r="G12">
        <f t="shared" si="3"/>
        <v>221907.08310717216</v>
      </c>
      <c r="H12">
        <f t="shared" si="4"/>
        <v>185602.69261902908</v>
      </c>
      <c r="K12" s="8" t="s">
        <v>12</v>
      </c>
      <c r="L12" s="8">
        <v>0.51954754788374469</v>
      </c>
    </row>
    <row r="13" spans="1:14" x14ac:dyDescent="0.35">
      <c r="A13" s="2">
        <v>43070</v>
      </c>
      <c r="B13" s="1">
        <v>235248</v>
      </c>
      <c r="C13">
        <f t="shared" si="0"/>
        <v>495004</v>
      </c>
      <c r="D13">
        <f t="shared" si="1"/>
        <v>1.2535383154396054</v>
      </c>
      <c r="E13">
        <v>12</v>
      </c>
      <c r="F13">
        <f t="shared" si="2"/>
        <v>196629.73024399998</v>
      </c>
      <c r="G13">
        <f t="shared" si="3"/>
        <v>246482.90081540775</v>
      </c>
      <c r="H13">
        <f t="shared" si="4"/>
        <v>187667.1794571357</v>
      </c>
      <c r="K13" s="8" t="s">
        <v>13</v>
      </c>
      <c r="L13" s="8">
        <v>0.26992965451201195</v>
      </c>
    </row>
    <row r="14" spans="1:14" x14ac:dyDescent="0.35">
      <c r="A14" s="2">
        <v>43101</v>
      </c>
      <c r="B14" s="1">
        <v>206572</v>
      </c>
      <c r="C14">
        <v>383304</v>
      </c>
      <c r="D14">
        <v>0.97067145005143896</v>
      </c>
      <c r="E14">
        <v>13</v>
      </c>
      <c r="F14">
        <f t="shared" si="2"/>
        <v>198255.686331</v>
      </c>
      <c r="G14">
        <f t="shared" si="3"/>
        <v>192441.13453185503</v>
      </c>
      <c r="H14">
        <f t="shared" si="4"/>
        <v>212813.51170785242</v>
      </c>
      <c r="K14" s="8" t="s">
        <v>14</v>
      </c>
      <c r="L14" s="8">
        <v>0.23674463880801253</v>
      </c>
    </row>
    <row r="15" spans="1:14" x14ac:dyDescent="0.35">
      <c r="A15" s="2">
        <v>43132</v>
      </c>
      <c r="B15" s="1">
        <v>181283</v>
      </c>
      <c r="C15">
        <v>361769</v>
      </c>
      <c r="D15">
        <v>0.91613664301353237</v>
      </c>
      <c r="E15">
        <v>14</v>
      </c>
      <c r="F15">
        <f t="shared" si="2"/>
        <v>199881.642418</v>
      </c>
      <c r="G15">
        <f t="shared" si="3"/>
        <v>183118.89688485779</v>
      </c>
      <c r="H15">
        <f t="shared" si="4"/>
        <v>197877.6871141069</v>
      </c>
      <c r="K15" s="8" t="s">
        <v>15</v>
      </c>
      <c r="L15" s="8">
        <v>19333.18677905092</v>
      </c>
    </row>
    <row r="16" spans="1:14" ht="15" thickBot="1" x14ac:dyDescent="0.4">
      <c r="A16" s="2">
        <v>43160</v>
      </c>
      <c r="B16" s="1">
        <v>176225</v>
      </c>
      <c r="C16">
        <v>356680</v>
      </c>
      <c r="D16">
        <v>0.90324936031021652</v>
      </c>
      <c r="E16">
        <v>15</v>
      </c>
      <c r="F16">
        <f t="shared" si="2"/>
        <v>201507.598505</v>
      </c>
      <c r="G16">
        <f t="shared" si="3"/>
        <v>182011.6094472892</v>
      </c>
      <c r="H16">
        <f t="shared" si="4"/>
        <v>195101.16225211209</v>
      </c>
      <c r="K16" s="9" t="s">
        <v>16</v>
      </c>
      <c r="L16" s="9">
        <v>24</v>
      </c>
    </row>
    <row r="17" spans="1:19" x14ac:dyDescent="0.35">
      <c r="A17" s="2">
        <v>43191</v>
      </c>
      <c r="B17" s="1">
        <v>186280</v>
      </c>
      <c r="C17">
        <v>371350</v>
      </c>
      <c r="D17">
        <v>0.94039937745654067</v>
      </c>
      <c r="E17">
        <v>16</v>
      </c>
      <c r="F17">
        <f t="shared" si="2"/>
        <v>203133.554592</v>
      </c>
      <c r="G17">
        <f t="shared" si="3"/>
        <v>191026.66827885102</v>
      </c>
      <c r="H17">
        <f t="shared" si="4"/>
        <v>198086.05201741392</v>
      </c>
    </row>
    <row r="18" spans="1:19" ht="15" thickBot="1" x14ac:dyDescent="0.4">
      <c r="A18" s="2">
        <v>43221</v>
      </c>
      <c r="B18" s="1">
        <v>195622</v>
      </c>
      <c r="C18">
        <v>391537</v>
      </c>
      <c r="D18">
        <v>0.99152053602047008</v>
      </c>
      <c r="E18">
        <v>17</v>
      </c>
      <c r="F18">
        <f t="shared" si="2"/>
        <v>204759.510679</v>
      </c>
      <c r="G18">
        <f t="shared" si="3"/>
        <v>203023.25978373125</v>
      </c>
      <c r="H18">
        <f t="shared" si="4"/>
        <v>197294.95546823586</v>
      </c>
      <c r="K18" t="s">
        <v>17</v>
      </c>
    </row>
    <row r="19" spans="1:19" x14ac:dyDescent="0.35">
      <c r="A19" s="2">
        <v>43252</v>
      </c>
      <c r="B19" s="1">
        <v>195471</v>
      </c>
      <c r="C19">
        <v>390320</v>
      </c>
      <c r="D19">
        <v>0.9884386293492311</v>
      </c>
      <c r="E19">
        <v>18</v>
      </c>
      <c r="F19">
        <f t="shared" si="2"/>
        <v>206385.466766</v>
      </c>
      <c r="G19">
        <f t="shared" si="3"/>
        <v>203999.36788778633</v>
      </c>
      <c r="H19">
        <f t="shared" si="4"/>
        <v>197757.34597573784</v>
      </c>
      <c r="K19" s="10"/>
      <c r="L19" s="10" t="s">
        <v>22</v>
      </c>
      <c r="M19" s="10" t="s">
        <v>23</v>
      </c>
      <c r="N19" s="10" t="s">
        <v>24</v>
      </c>
      <c r="O19" s="10" t="s">
        <v>25</v>
      </c>
      <c r="P19" s="10" t="s">
        <v>26</v>
      </c>
    </row>
    <row r="20" spans="1:19" x14ac:dyDescent="0.35">
      <c r="A20" s="2">
        <v>43282</v>
      </c>
      <c r="B20" s="1">
        <v>186797</v>
      </c>
      <c r="C20">
        <v>362796</v>
      </c>
      <c r="D20">
        <v>0.9187373974517925</v>
      </c>
      <c r="E20">
        <v>19</v>
      </c>
      <c r="F20">
        <f t="shared" si="2"/>
        <v>208011.422853</v>
      </c>
      <c r="G20">
        <f t="shared" si="3"/>
        <v>191107.87327220954</v>
      </c>
      <c r="H20">
        <f t="shared" si="4"/>
        <v>203319.25152725866</v>
      </c>
      <c r="K20" s="8" t="s">
        <v>18</v>
      </c>
      <c r="L20" s="8">
        <v>1</v>
      </c>
      <c r="M20" s="8">
        <v>3040293176.2176085</v>
      </c>
      <c r="N20" s="8">
        <v>3040293176.2176085</v>
      </c>
      <c r="O20" s="8">
        <v>8.1340824702240528</v>
      </c>
      <c r="P20" s="8">
        <v>9.2695057370037488E-3</v>
      </c>
    </row>
    <row r="21" spans="1:19" x14ac:dyDescent="0.35">
      <c r="A21" s="2">
        <v>43313</v>
      </c>
      <c r="B21" s="1">
        <v>184135</v>
      </c>
      <c r="C21">
        <v>351741</v>
      </c>
      <c r="D21">
        <v>0.89074193463293672</v>
      </c>
      <c r="E21">
        <v>20</v>
      </c>
      <c r="F21">
        <f t="shared" si="2"/>
        <v>209637.37894</v>
      </c>
      <c r="G21">
        <f t="shared" si="3"/>
        <v>186732.80448839365</v>
      </c>
      <c r="H21">
        <f t="shared" si="4"/>
        <v>206720.92874563008</v>
      </c>
      <c r="K21" s="8" t="s">
        <v>19</v>
      </c>
      <c r="L21" s="8">
        <v>22</v>
      </c>
      <c r="M21" s="8">
        <v>8222986442.7407255</v>
      </c>
      <c r="N21" s="8">
        <v>373772111.03366935</v>
      </c>
      <c r="O21" s="8"/>
      <c r="P21" s="8"/>
    </row>
    <row r="22" spans="1:19" ht="15" thickBot="1" x14ac:dyDescent="0.4">
      <c r="A22" s="2">
        <v>43344</v>
      </c>
      <c r="B22" s="1">
        <v>200510</v>
      </c>
      <c r="C22">
        <v>405134</v>
      </c>
      <c r="D22">
        <v>1.0259533092405497</v>
      </c>
      <c r="E22">
        <v>21</v>
      </c>
      <c r="F22">
        <f t="shared" si="2"/>
        <v>211263.33502699999</v>
      </c>
      <c r="G22">
        <f t="shared" si="3"/>
        <v>216746.31769214559</v>
      </c>
      <c r="H22">
        <f t="shared" si="4"/>
        <v>195437.74379793683</v>
      </c>
      <c r="K22" s="9" t="s">
        <v>20</v>
      </c>
      <c r="L22" s="9">
        <v>23</v>
      </c>
      <c r="M22" s="9">
        <v>11263279618.958334</v>
      </c>
      <c r="N22" s="9"/>
      <c r="O22" s="9"/>
      <c r="P22" s="9"/>
    </row>
    <row r="23" spans="1:19" ht="15" thickBot="1" x14ac:dyDescent="0.4">
      <c r="A23" s="2">
        <v>43374</v>
      </c>
      <c r="B23" s="1">
        <v>211006</v>
      </c>
      <c r="C23">
        <v>419625</v>
      </c>
      <c r="D23">
        <v>1.0626500303358042</v>
      </c>
      <c r="E23">
        <v>22</v>
      </c>
      <c r="F23">
        <f t="shared" si="2"/>
        <v>212889.29111399999</v>
      </c>
      <c r="G23">
        <f t="shared" si="3"/>
        <v>226226.81166045993</v>
      </c>
      <c r="H23">
        <f t="shared" si="4"/>
        <v>198565.84385860391</v>
      </c>
    </row>
    <row r="24" spans="1:19" x14ac:dyDescent="0.35">
      <c r="A24" s="2">
        <v>43405</v>
      </c>
      <c r="B24" s="1">
        <v>238156</v>
      </c>
      <c r="C24">
        <v>449365</v>
      </c>
      <c r="D24">
        <v>1.1379630166978818</v>
      </c>
      <c r="E24">
        <v>23</v>
      </c>
      <c r="F24">
        <f t="shared" si="2"/>
        <v>214515.24720099999</v>
      </c>
      <c r="G24">
        <f t="shared" si="3"/>
        <v>244110.4178325418</v>
      </c>
      <c r="H24">
        <f t="shared" si="4"/>
        <v>209282.72404763757</v>
      </c>
      <c r="K24" s="10"/>
      <c r="L24" s="10" t="s">
        <v>27</v>
      </c>
      <c r="M24" s="10" t="s">
        <v>15</v>
      </c>
      <c r="N24" s="10" t="s">
        <v>28</v>
      </c>
      <c r="O24" s="10" t="s">
        <v>29</v>
      </c>
      <c r="P24" s="10" t="s">
        <v>30</v>
      </c>
      <c r="Q24" s="10" t="s">
        <v>31</v>
      </c>
      <c r="R24" s="10" t="s">
        <v>32</v>
      </c>
      <c r="S24" s="10" t="s">
        <v>33</v>
      </c>
    </row>
    <row r="25" spans="1:19" x14ac:dyDescent="0.35">
      <c r="A25" s="2">
        <v>43435</v>
      </c>
      <c r="B25" s="1">
        <v>259756</v>
      </c>
      <c r="C25">
        <v>495004</v>
      </c>
      <c r="D25">
        <v>1.2535383154396054</v>
      </c>
      <c r="E25">
        <v>24</v>
      </c>
      <c r="F25">
        <f t="shared" si="2"/>
        <v>216141.20328799999</v>
      </c>
      <c r="G25">
        <f t="shared" si="3"/>
        <v>270941.27986672882</v>
      </c>
      <c r="H25">
        <f t="shared" si="4"/>
        <v>207218.23720953095</v>
      </c>
      <c r="K25" s="8" t="s">
        <v>21</v>
      </c>
      <c r="L25" s="8">
        <v>177118.25724637683</v>
      </c>
      <c r="M25" s="8">
        <v>8146.0476414189588</v>
      </c>
      <c r="N25" s="8">
        <v>21.742845738565386</v>
      </c>
      <c r="O25" s="8">
        <v>2.3079513227227791E-16</v>
      </c>
      <c r="P25" s="8">
        <v>160224.38843297493</v>
      </c>
      <c r="Q25" s="8">
        <v>194012.12605977873</v>
      </c>
      <c r="R25" s="8">
        <v>160224.38843297493</v>
      </c>
      <c r="S25" s="8">
        <v>194012.12605977873</v>
      </c>
    </row>
    <row r="26" spans="1:19" ht="15" thickBot="1" x14ac:dyDescent="0.4">
      <c r="D26">
        <v>0.97067145005143896</v>
      </c>
      <c r="E26">
        <v>25</v>
      </c>
      <c r="F26">
        <f t="shared" si="2"/>
        <v>217767.15937499999</v>
      </c>
      <c r="G26">
        <f t="shared" ref="G26:G37" si="5">F26*D26</f>
        <v>211380.36436411404</v>
      </c>
      <c r="K26" s="9" t="s">
        <v>34</v>
      </c>
      <c r="L26" s="9">
        <v>1625.9560869565214</v>
      </c>
      <c r="M26" s="9">
        <v>570.10457548225259</v>
      </c>
      <c r="N26" s="9">
        <v>2.8520312884370767</v>
      </c>
      <c r="O26" s="9">
        <v>9.2695057370037488E-3</v>
      </c>
      <c r="P26" s="9">
        <v>443.63156197502008</v>
      </c>
      <c r="Q26" s="9">
        <v>2808.280611938023</v>
      </c>
      <c r="R26" s="9">
        <v>443.63156197502008</v>
      </c>
      <c r="S26" s="9">
        <v>2808.280611938023</v>
      </c>
    </row>
    <row r="27" spans="1:19" x14ac:dyDescent="0.35">
      <c r="D27">
        <v>0.91613664301353237</v>
      </c>
      <c r="E27">
        <v>26</v>
      </c>
      <c r="F27">
        <f t="shared" si="2"/>
        <v>219393.11546199999</v>
      </c>
      <c r="G27">
        <f t="shared" si="5"/>
        <v>200994.07229963696</v>
      </c>
    </row>
    <row r="28" spans="1:19" x14ac:dyDescent="0.35">
      <c r="D28">
        <v>0.90324936031021652</v>
      </c>
      <c r="E28">
        <v>27</v>
      </c>
      <c r="F28">
        <f t="shared" si="2"/>
        <v>221019.07154899999</v>
      </c>
      <c r="G28">
        <f t="shared" si="5"/>
        <v>199635.33499299223</v>
      </c>
    </row>
    <row r="29" spans="1:19" x14ac:dyDescent="0.35">
      <c r="D29">
        <v>0.94039937745654067</v>
      </c>
      <c r="E29">
        <v>28</v>
      </c>
      <c r="F29">
        <f t="shared" si="2"/>
        <v>222645.02763599998</v>
      </c>
      <c r="G29">
        <f t="shared" si="5"/>
        <v>209375.24538268868</v>
      </c>
    </row>
    <row r="30" spans="1:19" x14ac:dyDescent="0.35">
      <c r="D30">
        <v>0.99152053602047008</v>
      </c>
      <c r="E30">
        <v>29</v>
      </c>
      <c r="F30">
        <f t="shared" si="2"/>
        <v>224270.98372299998</v>
      </c>
      <c r="G30">
        <f t="shared" si="5"/>
        <v>222369.28599486707</v>
      </c>
    </row>
    <row r="31" spans="1:19" x14ac:dyDescent="0.35">
      <c r="D31">
        <v>0.9884386293492311</v>
      </c>
      <c r="E31">
        <v>30</v>
      </c>
      <c r="F31">
        <f t="shared" si="2"/>
        <v>225896.93981000001</v>
      </c>
      <c r="G31">
        <f t="shared" si="5"/>
        <v>223285.26155998217</v>
      </c>
    </row>
    <row r="32" spans="1:19" x14ac:dyDescent="0.35">
      <c r="D32">
        <v>0.9187373974517925</v>
      </c>
      <c r="E32">
        <v>31</v>
      </c>
      <c r="F32">
        <f t="shared" si="2"/>
        <v>227522.89589699998</v>
      </c>
      <c r="G32">
        <f t="shared" si="5"/>
        <v>209033.79323710487</v>
      </c>
    </row>
    <row r="33" spans="4:7" x14ac:dyDescent="0.35">
      <c r="D33">
        <v>0.89074193463293672</v>
      </c>
      <c r="E33">
        <v>32</v>
      </c>
      <c r="F33">
        <f t="shared" si="2"/>
        <v>229148.85198400001</v>
      </c>
      <c r="G33">
        <f t="shared" si="5"/>
        <v>204112.49173514463</v>
      </c>
    </row>
    <row r="34" spans="4:7" x14ac:dyDescent="0.35">
      <c r="D34">
        <v>1.0259533092405497</v>
      </c>
      <c r="E34">
        <v>33</v>
      </c>
      <c r="F34">
        <f t="shared" si="2"/>
        <v>230774.80807099998</v>
      </c>
      <c r="G34">
        <f t="shared" si="5"/>
        <v>236764.17802979515</v>
      </c>
    </row>
    <row r="35" spans="4:7" x14ac:dyDescent="0.35">
      <c r="D35">
        <v>1.0626500303358042</v>
      </c>
      <c r="E35">
        <v>34</v>
      </c>
      <c r="F35">
        <f t="shared" si="2"/>
        <v>232400.76415800001</v>
      </c>
      <c r="G35">
        <f t="shared" si="5"/>
        <v>246960.67908256277</v>
      </c>
    </row>
    <row r="36" spans="4:7" x14ac:dyDescent="0.35">
      <c r="D36">
        <v>1.1379630166978818</v>
      </c>
      <c r="E36">
        <v>35</v>
      </c>
      <c r="F36">
        <f t="shared" si="2"/>
        <v>234026.720245</v>
      </c>
      <c r="G36">
        <f t="shared" si="5"/>
        <v>266313.75255791144</v>
      </c>
    </row>
    <row r="37" spans="4:7" x14ac:dyDescent="0.35">
      <c r="D37">
        <v>1.2535383154396054</v>
      </c>
      <c r="E37">
        <v>36</v>
      </c>
      <c r="F37">
        <f t="shared" si="2"/>
        <v>235652.676332</v>
      </c>
      <c r="G37">
        <f t="shared" si="5"/>
        <v>295399.65891804983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EB688-894C-4291-ABB5-AFD92F38350A}">
  <dimension ref="A1"/>
  <sheetViews>
    <sheetView workbookViewId="0">
      <selection sqref="A1:J21"/>
    </sheetView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9898-16A3-4CB7-8631-FD540A0465E4}">
  <dimension ref="A1:S70"/>
  <sheetViews>
    <sheetView workbookViewId="0">
      <selection activeCell="B25" sqref="B2:B25"/>
    </sheetView>
  </sheetViews>
  <sheetFormatPr defaultRowHeight="14.5" x14ac:dyDescent="0.35"/>
  <cols>
    <col min="1" max="1" width="9.453125" bestFit="1" customWidth="1"/>
    <col min="2" max="2" width="15.26953125" bestFit="1" customWidth="1"/>
    <col min="3" max="3" width="17.90625" customWidth="1"/>
    <col min="4" max="4" width="15.26953125" customWidth="1"/>
    <col min="5" max="5" width="17.6328125" customWidth="1"/>
    <col min="6" max="6" width="14.6328125" customWidth="1"/>
    <col min="7" max="7" width="12.54296875" customWidth="1"/>
    <col min="8" max="9" width="16.36328125" customWidth="1"/>
    <col min="10" max="10" width="12.7265625" customWidth="1"/>
    <col min="11" max="11" width="22.54296875" customWidth="1"/>
    <col min="12" max="12" width="13.90625" customWidth="1"/>
    <col min="16" max="16" width="13.81640625" customWidth="1"/>
    <col min="17" max="17" width="19.81640625" customWidth="1"/>
    <col min="18" max="18" width="15.453125" customWidth="1"/>
    <col min="19" max="19" width="18.81640625" customWidth="1"/>
  </cols>
  <sheetData>
    <row r="1" spans="1:19" x14ac:dyDescent="0.35">
      <c r="A1" s="1" t="s">
        <v>0</v>
      </c>
      <c r="B1" s="4" t="s">
        <v>2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48</v>
      </c>
      <c r="J1" t="s">
        <v>9</v>
      </c>
      <c r="K1" t="s">
        <v>35</v>
      </c>
      <c r="L1" s="8" t="s">
        <v>21</v>
      </c>
      <c r="M1" s="8">
        <v>2227.9042095708901</v>
      </c>
      <c r="N1" s="8"/>
      <c r="O1" s="8" t="s">
        <v>45</v>
      </c>
      <c r="P1" s="8" t="s">
        <v>35</v>
      </c>
      <c r="Q1" s="8" t="s">
        <v>46</v>
      </c>
      <c r="R1" s="8" t="s">
        <v>43</v>
      </c>
      <c r="S1" s="8" t="s">
        <v>47</v>
      </c>
    </row>
    <row r="2" spans="1:19" ht="15" thickBot="1" x14ac:dyDescent="0.4">
      <c r="A2" s="2">
        <v>42736</v>
      </c>
      <c r="B2" s="1">
        <v>1942.21</v>
      </c>
      <c r="C2" s="13">
        <f>B2/AVERAGE($B$2:$B$13)</f>
        <v>0.911635591718719</v>
      </c>
      <c r="D2">
        <f>(C2+C14)/2</f>
        <v>0.99733367428481023</v>
      </c>
      <c r="E2">
        <f>B2/D2</f>
        <v>1947.4024091212625</v>
      </c>
      <c r="F2">
        <f>AVERAGE(E14:E16)/AVERAGE(E11:E13)</f>
        <v>0.84158939936179133</v>
      </c>
      <c r="G2">
        <f>AVERAGE(AVERAGE(E20:E22)/AVERAGE(E17:E19), AVERAGE(E23:E25)/AVERAGE(E20:E22))</f>
        <v>1.0033838268968189</v>
      </c>
      <c r="H2" s="13">
        <f>E2*G2</f>
        <v>1953.992081772177</v>
      </c>
      <c r="I2" s="13">
        <f>E2*G2</f>
        <v>1953.992081772177</v>
      </c>
      <c r="J2">
        <v>1</v>
      </c>
      <c r="K2">
        <f>$M$2*J2+$M$1</f>
        <v>2206.197934878508</v>
      </c>
      <c r="L2" s="9" t="s">
        <v>34</v>
      </c>
      <c r="M2" s="9">
        <v>-21.706274692381903</v>
      </c>
      <c r="N2" s="8">
        <f>K2*Q2*R2</f>
        <v>2207.7609793372631</v>
      </c>
      <c r="O2">
        <v>25</v>
      </c>
      <c r="P2">
        <f>$M$2*O2+$M$1</f>
        <v>1685.2473422613425</v>
      </c>
      <c r="Q2">
        <v>0.99733367428481023</v>
      </c>
      <c r="R2">
        <v>1.0033838268968189</v>
      </c>
      <c r="S2">
        <f>P2*Q2*R2</f>
        <v>1686.4413042709652</v>
      </c>
    </row>
    <row r="3" spans="1:19" x14ac:dyDescent="0.35">
      <c r="A3" s="2">
        <v>42767</v>
      </c>
      <c r="B3" s="1">
        <v>1749.93</v>
      </c>
      <c r="C3" s="13">
        <f t="shared" ref="C3:C13" si="0">B3/AVERAGE($B$2:$B$13)</f>
        <v>0.82138310018810423</v>
      </c>
      <c r="D3">
        <f t="shared" ref="D3:D13" si="1">(C3+C15)/2</f>
        <v>0.93458356249101093</v>
      </c>
      <c r="E3">
        <f t="shared" ref="E3:E25" si="2">B3/D3</f>
        <v>1872.4168391489673</v>
      </c>
      <c r="F3">
        <v>0.84158939936179133</v>
      </c>
      <c r="G3">
        <f>G2</f>
        <v>1.0033838268968189</v>
      </c>
      <c r="H3" s="13">
        <f t="shared" ref="H3:H25" si="3">E3*G3</f>
        <v>1878.7527736113361</v>
      </c>
      <c r="I3" s="13">
        <f t="shared" ref="I3:I25" si="4">E3*G3</f>
        <v>1878.7527736113361</v>
      </c>
      <c r="J3">
        <v>2</v>
      </c>
      <c r="K3">
        <f t="shared" ref="K3:K25" si="5">$M$2*J3+$M$1</f>
        <v>2184.4916601861264</v>
      </c>
      <c r="N3" s="8">
        <f t="shared" ref="N3:N25" si="6">K3*Q3*R3</f>
        <v>2048.498385156191</v>
      </c>
      <c r="O3">
        <v>26</v>
      </c>
      <c r="P3">
        <f t="shared" ref="P3:P25" si="7">$M$2*O3+$M$1</f>
        <v>1663.5410675689604</v>
      </c>
      <c r="Q3">
        <v>0.93458356249101093</v>
      </c>
      <c r="R3">
        <v>1.0033838268968189</v>
      </c>
      <c r="S3">
        <f t="shared" ref="S3:S25" si="8">P3*Q3*R3</f>
        <v>1559.9790343285945</v>
      </c>
    </row>
    <row r="4" spans="1:19" x14ac:dyDescent="0.35">
      <c r="A4" s="2">
        <v>42795</v>
      </c>
      <c r="B4" s="1">
        <v>2399.42</v>
      </c>
      <c r="C4" s="13">
        <f t="shared" si="0"/>
        <v>1.126241071501912</v>
      </c>
      <c r="D4">
        <f t="shared" si="1"/>
        <v>1.0701088881830871</v>
      </c>
      <c r="E4">
        <f t="shared" si="2"/>
        <v>2242.2204193387452</v>
      </c>
      <c r="F4">
        <v>0.84158939936179133</v>
      </c>
      <c r="G4">
        <f t="shared" ref="G4:G25" si="9">G3</f>
        <v>1.0033838268968189</v>
      </c>
      <c r="H4" s="13">
        <f t="shared" si="3"/>
        <v>2249.8077051023001</v>
      </c>
      <c r="I4" s="13">
        <f t="shared" si="4"/>
        <v>2249.8077051023001</v>
      </c>
      <c r="J4">
        <v>3</v>
      </c>
      <c r="K4">
        <f t="shared" si="5"/>
        <v>2162.7853854937443</v>
      </c>
      <c r="N4" s="8">
        <f t="shared" si="6"/>
        <v>2322.2474469012118</v>
      </c>
      <c r="O4">
        <v>27</v>
      </c>
      <c r="P4">
        <f t="shared" si="7"/>
        <v>1641.8347928765788</v>
      </c>
      <c r="Q4">
        <v>1.0701088881830871</v>
      </c>
      <c r="R4">
        <v>1.0033838268968189</v>
      </c>
      <c r="S4">
        <f t="shared" si="8"/>
        <v>1762.8871923974089</v>
      </c>
    </row>
    <row r="5" spans="1:19" x14ac:dyDescent="0.35">
      <c r="A5" s="2">
        <v>42826</v>
      </c>
      <c r="B5" s="1">
        <v>2126.85</v>
      </c>
      <c r="C5" s="13">
        <f t="shared" si="0"/>
        <v>0.9983020158721031</v>
      </c>
      <c r="D5">
        <f t="shared" si="1"/>
        <v>1.0051480179040801</v>
      </c>
      <c r="E5">
        <f t="shared" si="2"/>
        <v>2115.9570154004546</v>
      </c>
      <c r="F5">
        <v>0.84158939936179133</v>
      </c>
      <c r="G5">
        <f t="shared" si="9"/>
        <v>1.0033838268968189</v>
      </c>
      <c r="H5" s="13">
        <f t="shared" si="3"/>
        <v>2123.1170476616794</v>
      </c>
      <c r="I5" s="13">
        <f t="shared" si="4"/>
        <v>2123.1170476616794</v>
      </c>
      <c r="J5">
        <v>4</v>
      </c>
      <c r="K5">
        <f t="shared" si="5"/>
        <v>2141.0791108013623</v>
      </c>
      <c r="N5" s="8">
        <f t="shared" si="6"/>
        <v>2159.3837630823796</v>
      </c>
      <c r="O5">
        <v>28</v>
      </c>
      <c r="P5">
        <f t="shared" si="7"/>
        <v>1620.1285181841968</v>
      </c>
      <c r="Q5">
        <v>1.0051480179040801</v>
      </c>
      <c r="R5">
        <v>1.0033838268968189</v>
      </c>
      <c r="S5">
        <f t="shared" si="8"/>
        <v>1633.9794258999896</v>
      </c>
    </row>
    <row r="6" spans="1:19" x14ac:dyDescent="0.35">
      <c r="A6" s="2">
        <v>42856</v>
      </c>
      <c r="B6" s="1">
        <v>2242.5</v>
      </c>
      <c r="C6" s="13">
        <f t="shared" si="0"/>
        <v>1.0525858761046576</v>
      </c>
      <c r="D6">
        <f t="shared" si="1"/>
        <v>1.0561781946339766</v>
      </c>
      <c r="E6">
        <f t="shared" si="2"/>
        <v>2123.2212626555397</v>
      </c>
      <c r="F6">
        <v>0.84158939936179133</v>
      </c>
      <c r="G6">
        <f t="shared" si="9"/>
        <v>1.0033838268968189</v>
      </c>
      <c r="H6" s="13">
        <f t="shared" si="3"/>
        <v>2130.4058758720112</v>
      </c>
      <c r="I6" s="13">
        <f t="shared" si="4"/>
        <v>2130.4058758720112</v>
      </c>
      <c r="J6">
        <v>5</v>
      </c>
      <c r="K6">
        <f t="shared" si="5"/>
        <v>2119.3728361089807</v>
      </c>
      <c r="N6" s="8">
        <f t="shared" si="6"/>
        <v>2246.0098536292899</v>
      </c>
      <c r="O6">
        <v>29</v>
      </c>
      <c r="P6">
        <f t="shared" si="7"/>
        <v>1598.4222434918149</v>
      </c>
      <c r="Q6">
        <v>1.0561781946339766</v>
      </c>
      <c r="R6">
        <v>1.0033838268968189</v>
      </c>
      <c r="S6">
        <f t="shared" si="8"/>
        <v>1693.9313593043742</v>
      </c>
    </row>
    <row r="7" spans="1:19" x14ac:dyDescent="0.35">
      <c r="A7" s="2">
        <v>42887</v>
      </c>
      <c r="B7" s="1">
        <v>2436.44</v>
      </c>
      <c r="C7" s="13">
        <f t="shared" si="0"/>
        <v>1.1436175393428907</v>
      </c>
      <c r="D7">
        <f t="shared" si="1"/>
        <v>1.0134250062228916</v>
      </c>
      <c r="E7">
        <f t="shared" si="2"/>
        <v>2404.164082235141</v>
      </c>
      <c r="F7">
        <v>0.84158939936179133</v>
      </c>
      <c r="G7">
        <f t="shared" si="9"/>
        <v>1.0033838268968189</v>
      </c>
      <c r="H7" s="13">
        <f t="shared" si="3"/>
        <v>2412.2993573209742</v>
      </c>
      <c r="I7" s="13">
        <f t="shared" si="4"/>
        <v>2412.2993573209742</v>
      </c>
      <c r="J7">
        <v>6</v>
      </c>
      <c r="K7">
        <f t="shared" si="5"/>
        <v>2097.6665614165986</v>
      </c>
      <c r="N7" s="8">
        <f t="shared" si="6"/>
        <v>2133.0211811690478</v>
      </c>
      <c r="O7">
        <v>30</v>
      </c>
      <c r="P7">
        <f t="shared" si="7"/>
        <v>1576.7159687994331</v>
      </c>
      <c r="Q7">
        <v>1.0134250062228916</v>
      </c>
      <c r="R7">
        <v>1.0033838268968189</v>
      </c>
      <c r="S7">
        <f t="shared" si="8"/>
        <v>1603.2903512870259</v>
      </c>
    </row>
    <row r="8" spans="1:19" x14ac:dyDescent="0.35">
      <c r="A8" s="2">
        <v>42917</v>
      </c>
      <c r="B8" s="1">
        <v>2016.88</v>
      </c>
      <c r="C8" s="13">
        <f t="shared" si="0"/>
        <v>0.94668423714513361</v>
      </c>
      <c r="D8">
        <f t="shared" si="1"/>
        <v>0.99038511252095307</v>
      </c>
      <c r="E8">
        <f t="shared" si="2"/>
        <v>2036.4603369957563</v>
      </c>
      <c r="F8">
        <v>0.84158939936179133</v>
      </c>
      <c r="G8">
        <f t="shared" si="9"/>
        <v>1.0033838268968189</v>
      </c>
      <c r="H8" s="13">
        <f t="shared" si="3"/>
        <v>2043.3513662583875</v>
      </c>
      <c r="I8" s="13">
        <f t="shared" si="4"/>
        <v>2043.3513662583875</v>
      </c>
      <c r="J8">
        <v>7</v>
      </c>
      <c r="K8">
        <f t="shared" si="5"/>
        <v>2075.9602867242165</v>
      </c>
      <c r="N8" s="8">
        <f t="shared" si="6"/>
        <v>2062.9573108049622</v>
      </c>
      <c r="O8">
        <v>31</v>
      </c>
      <c r="P8">
        <f t="shared" si="7"/>
        <v>1555.009694107051</v>
      </c>
      <c r="Q8">
        <v>0.99038511252095307</v>
      </c>
      <c r="R8">
        <v>1.0033838268968189</v>
      </c>
      <c r="S8">
        <f t="shared" si="8"/>
        <v>1545.2697420781096</v>
      </c>
    </row>
    <row r="9" spans="1:19" x14ac:dyDescent="0.35">
      <c r="A9" s="2">
        <v>42948</v>
      </c>
      <c r="B9" s="1">
        <v>1755.23</v>
      </c>
      <c r="C9" s="13">
        <f t="shared" si="0"/>
        <v>0.82387081708592125</v>
      </c>
      <c r="D9">
        <f t="shared" si="1"/>
        <v>0.83791611266912946</v>
      </c>
      <c r="E9">
        <f t="shared" si="2"/>
        <v>2094.756233304578</v>
      </c>
      <c r="F9">
        <v>0.84158939936179133</v>
      </c>
      <c r="G9">
        <f t="shared" si="9"/>
        <v>1.0033838268968189</v>
      </c>
      <c r="H9" s="13">
        <f t="shared" si="3"/>
        <v>2101.844525789113</v>
      </c>
      <c r="I9" s="13">
        <f t="shared" si="4"/>
        <v>2101.844525789113</v>
      </c>
      <c r="J9">
        <v>8</v>
      </c>
      <c r="K9">
        <f t="shared" si="5"/>
        <v>2054.2540120318349</v>
      </c>
      <c r="N9" s="8">
        <f t="shared" si="6"/>
        <v>1727.1170921779542</v>
      </c>
      <c r="O9">
        <v>32</v>
      </c>
      <c r="P9">
        <f t="shared" si="7"/>
        <v>1533.3034194146692</v>
      </c>
      <c r="Q9">
        <v>0.83791611266912946</v>
      </c>
      <c r="R9">
        <v>1.0033838268968189</v>
      </c>
      <c r="S9">
        <f t="shared" si="8"/>
        <v>1289.1271126430388</v>
      </c>
    </row>
    <row r="10" spans="1:19" x14ac:dyDescent="0.35">
      <c r="A10" s="2">
        <v>42979</v>
      </c>
      <c r="B10" s="1">
        <v>2149.94</v>
      </c>
      <c r="C10" s="13">
        <f t="shared" si="0"/>
        <v>1.0091400126967438</v>
      </c>
      <c r="D10">
        <f t="shared" si="1"/>
        <v>1.057225071891831</v>
      </c>
      <c r="E10">
        <f t="shared" si="2"/>
        <v>2033.5688749348626</v>
      </c>
      <c r="F10">
        <v>0.84158939936179133</v>
      </c>
      <c r="G10">
        <f t="shared" si="9"/>
        <v>1.0033838268968189</v>
      </c>
      <c r="H10" s="13">
        <f t="shared" si="3"/>
        <v>2040.4501199904009</v>
      </c>
      <c r="I10" s="13">
        <f t="shared" si="4"/>
        <v>2040.4501199904009</v>
      </c>
      <c r="J10">
        <v>9</v>
      </c>
      <c r="K10">
        <f t="shared" si="5"/>
        <v>2032.5477373394529</v>
      </c>
      <c r="N10" s="8">
        <f t="shared" si="6"/>
        <v>2156.131799445152</v>
      </c>
      <c r="O10">
        <v>33</v>
      </c>
      <c r="P10">
        <f t="shared" si="7"/>
        <v>1511.5971447222873</v>
      </c>
      <c r="Q10">
        <v>1.057225071891831</v>
      </c>
      <c r="R10">
        <v>1.0033838268968189</v>
      </c>
      <c r="S10">
        <f t="shared" si="8"/>
        <v>1603.5060883501917</v>
      </c>
    </row>
    <row r="11" spans="1:19" x14ac:dyDescent="0.35">
      <c r="A11" s="2">
        <v>43009</v>
      </c>
      <c r="B11" s="1">
        <v>2905.47</v>
      </c>
      <c r="C11" s="13">
        <f t="shared" si="0"/>
        <v>1.3637710971887624</v>
      </c>
      <c r="D11">
        <f t="shared" si="1"/>
        <v>1.2843704007308985</v>
      </c>
      <c r="E11">
        <f t="shared" si="2"/>
        <v>2262.1745240676519</v>
      </c>
      <c r="F11">
        <v>0.84158939936179133</v>
      </c>
      <c r="G11">
        <f t="shared" si="9"/>
        <v>1.0033838268968189</v>
      </c>
      <c r="H11" s="13">
        <f t="shared" si="3"/>
        <v>2269.8293310674908</v>
      </c>
      <c r="I11" s="13">
        <f t="shared" si="4"/>
        <v>2269.8293310674908</v>
      </c>
      <c r="J11">
        <v>10</v>
      </c>
      <c r="K11">
        <f t="shared" si="5"/>
        <v>2010.841462647071</v>
      </c>
      <c r="N11" s="8">
        <f t="shared" si="6"/>
        <v>2591.4045473423034</v>
      </c>
      <c r="O11">
        <v>34</v>
      </c>
      <c r="P11">
        <f t="shared" si="7"/>
        <v>1489.8908700299053</v>
      </c>
      <c r="Q11">
        <v>1.2843704007308985</v>
      </c>
      <c r="R11">
        <v>1.0033838268968189</v>
      </c>
      <c r="S11">
        <f t="shared" si="8"/>
        <v>1920.0469292873927</v>
      </c>
    </row>
    <row r="12" spans="1:19" x14ac:dyDescent="0.35">
      <c r="A12" s="2">
        <v>43040</v>
      </c>
      <c r="B12" s="1">
        <v>2338.88</v>
      </c>
      <c r="C12" s="13">
        <f t="shared" si="0"/>
        <v>1.097824773201187</v>
      </c>
      <c r="D12">
        <f t="shared" si="1"/>
        <v>1.0609760735284297</v>
      </c>
      <c r="E12">
        <f t="shared" si="2"/>
        <v>2204.4606455843209</v>
      </c>
      <c r="F12">
        <v>0.84158939936179133</v>
      </c>
      <c r="G12">
        <f t="shared" si="9"/>
        <v>1.0033838268968189</v>
      </c>
      <c r="H12" s="13">
        <f t="shared" si="3"/>
        <v>2211.9201588098281</v>
      </c>
      <c r="I12" s="13">
        <f t="shared" si="4"/>
        <v>2211.9201588098281</v>
      </c>
      <c r="J12">
        <v>11</v>
      </c>
      <c r="K12">
        <f t="shared" si="5"/>
        <v>1989.1351879546892</v>
      </c>
      <c r="N12" s="8">
        <f t="shared" si="6"/>
        <v>2117.5661537755582</v>
      </c>
      <c r="O12">
        <v>35</v>
      </c>
      <c r="P12">
        <f t="shared" si="7"/>
        <v>1468.1845953375234</v>
      </c>
      <c r="Q12">
        <v>1.0609760735284297</v>
      </c>
      <c r="R12">
        <v>1.0033838268968189</v>
      </c>
      <c r="S12">
        <f t="shared" si="8"/>
        <v>1562.9797438645603</v>
      </c>
    </row>
    <row r="13" spans="1:19" x14ac:dyDescent="0.35">
      <c r="A13" s="2">
        <v>43070</v>
      </c>
      <c r="B13" s="1">
        <v>1501.86</v>
      </c>
      <c r="C13" s="13">
        <f t="shared" si="0"/>
        <v>0.70494386795386443</v>
      </c>
      <c r="D13">
        <f t="shared" si="1"/>
        <v>0.69234988493890159</v>
      </c>
      <c r="E13">
        <f t="shared" si="2"/>
        <v>2169.2211303429854</v>
      </c>
      <c r="F13">
        <v>0.84158939936179133</v>
      </c>
      <c r="G13">
        <f t="shared" si="9"/>
        <v>1.0033838268968189</v>
      </c>
      <c r="H13" s="13">
        <f t="shared" si="3"/>
        <v>2176.5613991489881</v>
      </c>
      <c r="I13" s="13">
        <f t="shared" si="4"/>
        <v>2176.5613991489881</v>
      </c>
      <c r="J13">
        <v>12</v>
      </c>
      <c r="K13">
        <f t="shared" si="5"/>
        <v>1967.4289132623071</v>
      </c>
      <c r="N13" s="8">
        <f t="shared" si="6"/>
        <v>1366.7584587612193</v>
      </c>
      <c r="O13">
        <v>36</v>
      </c>
      <c r="P13">
        <f t="shared" si="7"/>
        <v>1446.4783206451416</v>
      </c>
      <c r="Q13">
        <v>0.69234988493890159</v>
      </c>
      <c r="R13">
        <v>1.0033838268968189</v>
      </c>
      <c r="S13">
        <f t="shared" si="8"/>
        <v>1004.8578969383527</v>
      </c>
    </row>
    <row r="14" spans="1:19" x14ac:dyDescent="0.35">
      <c r="A14" s="2">
        <v>43101</v>
      </c>
      <c r="B14" s="1">
        <v>1917.32</v>
      </c>
      <c r="C14" s="13">
        <f>B14/AVERAGE($B$14:$B$25)</f>
        <v>1.0830317568509014</v>
      </c>
      <c r="D14">
        <v>0.99733367428481023</v>
      </c>
      <c r="E14">
        <f t="shared" si="2"/>
        <v>1922.4458668508446</v>
      </c>
      <c r="F14">
        <v>0.84158939936179133</v>
      </c>
      <c r="G14">
        <f t="shared" si="9"/>
        <v>1.0033838268968189</v>
      </c>
      <c r="H14" s="13">
        <f t="shared" si="3"/>
        <v>1928.9510908827729</v>
      </c>
      <c r="I14" s="13">
        <f t="shared" si="4"/>
        <v>1928.9510908827729</v>
      </c>
      <c r="J14">
        <v>13</v>
      </c>
      <c r="K14">
        <f t="shared" si="5"/>
        <v>1945.7226385699253</v>
      </c>
      <c r="N14" s="8">
        <f t="shared" si="6"/>
        <v>1947.1011418041141</v>
      </c>
      <c r="O14">
        <v>37</v>
      </c>
      <c r="P14">
        <f t="shared" si="7"/>
        <v>1424.7720459527595</v>
      </c>
      <c r="Q14">
        <v>0.99733367428481023</v>
      </c>
      <c r="R14">
        <v>1.0033838268968189</v>
      </c>
      <c r="S14">
        <f t="shared" si="8"/>
        <v>1425.7814667378161</v>
      </c>
    </row>
    <row r="15" spans="1:19" x14ac:dyDescent="0.35">
      <c r="A15" s="2">
        <v>43132</v>
      </c>
      <c r="B15" s="1">
        <v>1854.92</v>
      </c>
      <c r="C15" s="13">
        <f t="shared" ref="C15:C25" si="10">B15/AVERAGE($B$14:$B$25)</f>
        <v>1.0477840247939176</v>
      </c>
      <c r="D15">
        <v>0.93458356249101093</v>
      </c>
      <c r="E15">
        <f t="shared" si="2"/>
        <v>1984.7556435252852</v>
      </c>
      <c r="F15">
        <v>0.84158939936179133</v>
      </c>
      <c r="G15">
        <f t="shared" si="9"/>
        <v>1.0033838268968189</v>
      </c>
      <c r="H15" s="13">
        <f t="shared" si="3"/>
        <v>1991.4717130554593</v>
      </c>
      <c r="I15" s="13">
        <f t="shared" si="4"/>
        <v>1991.4717130554593</v>
      </c>
      <c r="J15">
        <v>14</v>
      </c>
      <c r="K15">
        <f t="shared" si="5"/>
        <v>1924.0163638775434</v>
      </c>
      <c r="N15" s="8">
        <f t="shared" si="6"/>
        <v>1804.2387097423928</v>
      </c>
      <c r="O15">
        <v>38</v>
      </c>
      <c r="P15">
        <f t="shared" si="7"/>
        <v>1403.0657712603779</v>
      </c>
      <c r="Q15">
        <v>0.93458356249101093</v>
      </c>
      <c r="R15">
        <v>1.0033838268968189</v>
      </c>
      <c r="S15">
        <f t="shared" si="8"/>
        <v>1315.7193589147967</v>
      </c>
    </row>
    <row r="16" spans="1:19" x14ac:dyDescent="0.35">
      <c r="A16" s="2">
        <v>43160</v>
      </c>
      <c r="B16" s="1">
        <v>1795.07</v>
      </c>
      <c r="C16" s="13">
        <f t="shared" si="10"/>
        <v>1.0139767048642623</v>
      </c>
      <c r="D16">
        <v>1.0701088881830871</v>
      </c>
      <c r="E16">
        <f t="shared" si="2"/>
        <v>1677.4648073877859</v>
      </c>
      <c r="F16">
        <v>0.84158939936179133</v>
      </c>
      <c r="G16">
        <f t="shared" si="9"/>
        <v>1.0033838268968189</v>
      </c>
      <c r="H16" s="13">
        <f t="shared" si="3"/>
        <v>1683.1410579214919</v>
      </c>
      <c r="I16" s="13">
        <f t="shared" si="4"/>
        <v>1683.1410579214919</v>
      </c>
      <c r="J16">
        <v>15</v>
      </c>
      <c r="K16">
        <f t="shared" si="5"/>
        <v>1902.3100891851616</v>
      </c>
      <c r="N16" s="8">
        <f t="shared" si="6"/>
        <v>2042.5673196493103</v>
      </c>
      <c r="O16">
        <v>39</v>
      </c>
      <c r="P16">
        <f t="shared" si="7"/>
        <v>1381.3594965679958</v>
      </c>
      <c r="Q16">
        <v>1.0701088881830871</v>
      </c>
      <c r="R16">
        <v>1.0033838268968189</v>
      </c>
      <c r="S16">
        <f t="shared" si="8"/>
        <v>1483.2070651455074</v>
      </c>
    </row>
    <row r="17" spans="1:19" x14ac:dyDescent="0.35">
      <c r="A17" s="2">
        <v>43191</v>
      </c>
      <c r="B17" s="1">
        <v>1791.56</v>
      </c>
      <c r="C17" s="13">
        <f t="shared" si="10"/>
        <v>1.0119940199360571</v>
      </c>
      <c r="D17">
        <v>1.0051480179040801</v>
      </c>
      <c r="E17">
        <f t="shared" si="2"/>
        <v>1782.3842539487214</v>
      </c>
      <c r="F17">
        <v>0.84158939936179133</v>
      </c>
      <c r="G17">
        <f t="shared" si="9"/>
        <v>1.0033838268968189</v>
      </c>
      <c r="H17" s="13">
        <f t="shared" si="3"/>
        <v>1788.4155337276995</v>
      </c>
      <c r="I17" s="13">
        <f t="shared" si="4"/>
        <v>1788.4155337276995</v>
      </c>
      <c r="J17">
        <v>16</v>
      </c>
      <c r="K17">
        <f t="shared" si="5"/>
        <v>1880.6038144927797</v>
      </c>
      <c r="N17" s="8">
        <f t="shared" si="6"/>
        <v>1896.6815944911846</v>
      </c>
      <c r="O17">
        <v>40</v>
      </c>
      <c r="P17">
        <f t="shared" si="7"/>
        <v>1359.653221875614</v>
      </c>
      <c r="Q17">
        <v>1.0051480179040801</v>
      </c>
      <c r="R17">
        <v>1.0033838268968189</v>
      </c>
      <c r="S17">
        <f t="shared" si="8"/>
        <v>1371.2772573087946</v>
      </c>
    </row>
    <row r="18" spans="1:19" x14ac:dyDescent="0.35">
      <c r="A18" s="2">
        <v>43221</v>
      </c>
      <c r="B18" s="1">
        <v>1876.14</v>
      </c>
      <c r="C18" s="13">
        <f t="shared" si="10"/>
        <v>1.0597705131632957</v>
      </c>
      <c r="D18">
        <v>1.0561781946339766</v>
      </c>
      <c r="E18">
        <f t="shared" si="2"/>
        <v>1776.3479775779551</v>
      </c>
      <c r="F18">
        <v>0.84158939936179133</v>
      </c>
      <c r="G18">
        <f t="shared" si="9"/>
        <v>1.0033838268968189</v>
      </c>
      <c r="H18" s="13">
        <f t="shared" si="3"/>
        <v>1782.3588316425933</v>
      </c>
      <c r="I18" s="13">
        <f t="shared" si="4"/>
        <v>1782.3588316425933</v>
      </c>
      <c r="J18">
        <v>17</v>
      </c>
      <c r="K18">
        <f t="shared" si="5"/>
        <v>1858.8975398003977</v>
      </c>
      <c r="N18" s="8">
        <f t="shared" si="6"/>
        <v>1969.9706064668317</v>
      </c>
      <c r="O18">
        <v>41</v>
      </c>
      <c r="P18">
        <f t="shared" si="7"/>
        <v>1337.9469471832322</v>
      </c>
      <c r="Q18">
        <v>1.0561781946339766</v>
      </c>
      <c r="R18">
        <v>1.0033838268968189</v>
      </c>
      <c r="S18">
        <f t="shared" si="8"/>
        <v>1417.8921121419164</v>
      </c>
    </row>
    <row r="19" spans="1:19" x14ac:dyDescent="0.35">
      <c r="A19" s="2">
        <v>43252</v>
      </c>
      <c r="B19" s="1">
        <v>1563.61</v>
      </c>
      <c r="C19" s="13">
        <f t="shared" si="10"/>
        <v>0.88323247310289243</v>
      </c>
      <c r="D19">
        <v>1.0134250062228916</v>
      </c>
      <c r="E19">
        <f t="shared" si="2"/>
        <v>1542.8966034967775</v>
      </c>
      <c r="F19">
        <v>0.84158939936179133</v>
      </c>
      <c r="G19">
        <f t="shared" si="9"/>
        <v>1.0033838268968189</v>
      </c>
      <c r="H19" s="13">
        <f t="shared" si="3"/>
        <v>1548.1174985227005</v>
      </c>
      <c r="I19" s="13">
        <f t="shared" si="4"/>
        <v>1548.1174985227005</v>
      </c>
      <c r="J19">
        <v>18</v>
      </c>
      <c r="K19">
        <f t="shared" si="5"/>
        <v>1837.1912651080158</v>
      </c>
      <c r="N19" s="8">
        <f t="shared" si="6"/>
        <v>1868.155766228037</v>
      </c>
      <c r="O19">
        <v>42</v>
      </c>
      <c r="P19">
        <f t="shared" si="7"/>
        <v>1316.2406724908501</v>
      </c>
      <c r="Q19">
        <v>1.0134250062228916</v>
      </c>
      <c r="R19">
        <v>1.0033838268968189</v>
      </c>
      <c r="S19">
        <f t="shared" si="8"/>
        <v>1338.4249363460149</v>
      </c>
    </row>
    <row r="20" spans="1:19" x14ac:dyDescent="0.35">
      <c r="A20" s="2">
        <v>43282</v>
      </c>
      <c r="B20" s="1">
        <v>1830.67</v>
      </c>
      <c r="C20" s="13">
        <f t="shared" si="10"/>
        <v>1.0340859878967725</v>
      </c>
      <c r="D20">
        <v>0.99038511252095307</v>
      </c>
      <c r="E20">
        <f t="shared" si="2"/>
        <v>1848.4425672960322</v>
      </c>
      <c r="F20">
        <v>0.84158939936179133</v>
      </c>
      <c r="G20">
        <f t="shared" si="9"/>
        <v>1.0033838268968189</v>
      </c>
      <c r="H20" s="13">
        <f t="shared" si="3"/>
        <v>1854.6973769724734</v>
      </c>
      <c r="I20" s="13">
        <f t="shared" si="4"/>
        <v>1854.6973769724734</v>
      </c>
      <c r="J20">
        <v>19</v>
      </c>
      <c r="K20">
        <f t="shared" si="5"/>
        <v>1815.484990415634</v>
      </c>
      <c r="N20" s="8">
        <f t="shared" si="6"/>
        <v>1804.1135264415359</v>
      </c>
      <c r="O20">
        <v>43</v>
      </c>
      <c r="P20">
        <f t="shared" si="7"/>
        <v>1294.5343977984683</v>
      </c>
      <c r="Q20">
        <v>0.99038511252095307</v>
      </c>
      <c r="R20">
        <v>1.0033838268968189</v>
      </c>
      <c r="S20">
        <f t="shared" si="8"/>
        <v>1286.4259577146836</v>
      </c>
    </row>
    <row r="21" spans="1:19" x14ac:dyDescent="0.35">
      <c r="A21" s="2">
        <v>43313</v>
      </c>
      <c r="B21" s="1">
        <v>1508.25</v>
      </c>
      <c r="C21" s="13">
        <f t="shared" si="10"/>
        <v>0.85196140825233768</v>
      </c>
      <c r="D21">
        <v>0.83791611266912946</v>
      </c>
      <c r="E21">
        <f t="shared" si="2"/>
        <v>1800.0011900899767</v>
      </c>
      <c r="F21">
        <v>0.84158939936179133</v>
      </c>
      <c r="G21">
        <f t="shared" si="9"/>
        <v>1.0033838268968189</v>
      </c>
      <c r="H21" s="13">
        <f t="shared" si="3"/>
        <v>1806.0920825313092</v>
      </c>
      <c r="I21" s="13">
        <f t="shared" si="4"/>
        <v>1806.0920825313092</v>
      </c>
      <c r="J21">
        <v>20</v>
      </c>
      <c r="K21">
        <f t="shared" si="5"/>
        <v>1793.7787157232519</v>
      </c>
      <c r="N21" s="8">
        <f t="shared" si="6"/>
        <v>1508.1221024104964</v>
      </c>
      <c r="O21">
        <v>44</v>
      </c>
      <c r="P21">
        <f t="shared" si="7"/>
        <v>1272.8281231060864</v>
      </c>
      <c r="Q21">
        <v>0.83791611266912946</v>
      </c>
      <c r="R21">
        <v>1.0033838268968189</v>
      </c>
      <c r="S21">
        <f t="shared" si="8"/>
        <v>1070.132122875581</v>
      </c>
    </row>
    <row r="22" spans="1:19" x14ac:dyDescent="0.35">
      <c r="A22" s="2">
        <v>43344</v>
      </c>
      <c r="B22" s="1">
        <v>1956.76</v>
      </c>
      <c r="C22" s="13">
        <f t="shared" si="10"/>
        <v>1.105310131086918</v>
      </c>
      <c r="D22">
        <v>1.057225071891831</v>
      </c>
      <c r="E22">
        <f t="shared" si="2"/>
        <v>1850.8452476429768</v>
      </c>
      <c r="F22">
        <v>0.84158939936179133</v>
      </c>
      <c r="G22">
        <f t="shared" si="9"/>
        <v>1.0033838268968189</v>
      </c>
      <c r="H22" s="13">
        <f t="shared" si="3"/>
        <v>1857.1081875738007</v>
      </c>
      <c r="I22" s="13">
        <f t="shared" si="4"/>
        <v>1857.1081875738007</v>
      </c>
      <c r="J22">
        <v>21</v>
      </c>
      <c r="K22">
        <f t="shared" si="5"/>
        <v>1772.0724410308701</v>
      </c>
      <c r="N22" s="8">
        <f t="shared" si="6"/>
        <v>1879.8189438976719</v>
      </c>
      <c r="O22">
        <v>45</v>
      </c>
      <c r="P22">
        <f t="shared" si="7"/>
        <v>1251.1218484137044</v>
      </c>
      <c r="Q22">
        <v>1.057225071891831</v>
      </c>
      <c r="R22">
        <v>1.0033838268968189</v>
      </c>
      <c r="S22">
        <f t="shared" si="8"/>
        <v>1327.1932328027115</v>
      </c>
    </row>
    <row r="23" spans="1:19" x14ac:dyDescent="0.35">
      <c r="A23" s="2">
        <v>43374</v>
      </c>
      <c r="B23" s="1">
        <v>2133.19</v>
      </c>
      <c r="C23" s="13">
        <f t="shared" si="10"/>
        <v>1.2049697042730345</v>
      </c>
      <c r="D23">
        <v>1.2843704007308985</v>
      </c>
      <c r="E23">
        <f t="shared" si="2"/>
        <v>1660.883806405117</v>
      </c>
      <c r="F23">
        <v>0.84158939936179133</v>
      </c>
      <c r="G23">
        <f t="shared" si="9"/>
        <v>1.0033838268968189</v>
      </c>
      <c r="H23" s="13">
        <f t="shared" si="3"/>
        <v>1666.5039497017217</v>
      </c>
      <c r="I23" s="13">
        <f t="shared" si="4"/>
        <v>1666.5039497017217</v>
      </c>
      <c r="J23">
        <v>22</v>
      </c>
      <c r="K23">
        <f t="shared" si="5"/>
        <v>1750.3661663384883</v>
      </c>
      <c r="N23" s="8">
        <f t="shared" si="6"/>
        <v>2255.7257383148485</v>
      </c>
      <c r="O23">
        <v>46</v>
      </c>
      <c r="P23">
        <f t="shared" si="7"/>
        <v>1229.4155737213225</v>
      </c>
      <c r="Q23">
        <v>1.2843704007308985</v>
      </c>
      <c r="R23">
        <v>1.0033838268968189</v>
      </c>
      <c r="S23">
        <f t="shared" si="8"/>
        <v>1584.3681202599371</v>
      </c>
    </row>
    <row r="24" spans="1:19" x14ac:dyDescent="0.35">
      <c r="A24" s="2">
        <v>43405</v>
      </c>
      <c r="B24" s="1">
        <v>1813.04</v>
      </c>
      <c r="C24" s="13">
        <f t="shared" si="10"/>
        <v>1.0241273738556727</v>
      </c>
      <c r="D24">
        <v>1.0609760735284297</v>
      </c>
      <c r="E24">
        <f t="shared" si="2"/>
        <v>1708.841551883892</v>
      </c>
      <c r="F24">
        <v>0.84158939936179133</v>
      </c>
      <c r="G24">
        <f t="shared" si="9"/>
        <v>1.0033838268968189</v>
      </c>
      <c r="H24" s="13">
        <f t="shared" si="3"/>
        <v>1714.6239758895586</v>
      </c>
      <c r="I24" s="13">
        <f t="shared" si="4"/>
        <v>1714.6239758895586</v>
      </c>
      <c r="J24">
        <v>23</v>
      </c>
      <c r="K24">
        <f t="shared" si="5"/>
        <v>1728.6598916461062</v>
      </c>
      <c r="N24" s="8">
        <f t="shared" si="6"/>
        <v>1840.2729488200591</v>
      </c>
      <c r="O24">
        <v>47</v>
      </c>
      <c r="P24">
        <f t="shared" si="7"/>
        <v>1207.7092990289407</v>
      </c>
      <c r="Q24">
        <v>1.0609760735284297</v>
      </c>
      <c r="R24">
        <v>1.0033838268968189</v>
      </c>
      <c r="S24">
        <f t="shared" si="8"/>
        <v>1285.6865389090615</v>
      </c>
    </row>
    <row r="25" spans="1:19" x14ac:dyDescent="0.35">
      <c r="A25" s="2">
        <v>43435</v>
      </c>
      <c r="B25" s="1">
        <v>1203.3900000000001</v>
      </c>
      <c r="C25" s="13">
        <f t="shared" si="10"/>
        <v>0.67975590192393875</v>
      </c>
      <c r="D25">
        <v>0.69234988493890159</v>
      </c>
      <c r="E25">
        <f t="shared" si="2"/>
        <v>1738.1240701819381</v>
      </c>
      <c r="F25">
        <v>0.84158939936179133</v>
      </c>
      <c r="G25">
        <f t="shared" si="9"/>
        <v>1.0033838268968189</v>
      </c>
      <c r="H25" s="13">
        <f t="shared" si="3"/>
        <v>1744.0055811606283</v>
      </c>
      <c r="I25" s="13">
        <f t="shared" si="4"/>
        <v>1744.0055811606283</v>
      </c>
      <c r="J25">
        <v>24</v>
      </c>
      <c r="K25">
        <f t="shared" si="5"/>
        <v>1706.9536169537243</v>
      </c>
      <c r="N25" s="8">
        <f t="shared" si="6"/>
        <v>1185.808177849786</v>
      </c>
      <c r="O25">
        <v>48</v>
      </c>
      <c r="P25">
        <f t="shared" si="7"/>
        <v>1186.0030243365586</v>
      </c>
      <c r="Q25">
        <v>0.69234988493890159</v>
      </c>
      <c r="R25">
        <v>1.0033838268968189</v>
      </c>
      <c r="S25">
        <f t="shared" si="8"/>
        <v>823.90761602691919</v>
      </c>
    </row>
    <row r="26" spans="1:19" x14ac:dyDescent="0.35">
      <c r="H26">
        <v>1686.4413042709652</v>
      </c>
      <c r="N26">
        <v>1686.4413042709652</v>
      </c>
    </row>
    <row r="27" spans="1:19" x14ac:dyDescent="0.35">
      <c r="H27">
        <v>1559.9790343285945</v>
      </c>
      <c r="N27">
        <v>1559.9790343285945</v>
      </c>
    </row>
    <row r="28" spans="1:19" x14ac:dyDescent="0.35">
      <c r="H28">
        <v>1762.8871923974089</v>
      </c>
      <c r="N28">
        <v>1762.8871923974089</v>
      </c>
    </row>
    <row r="29" spans="1:19" x14ac:dyDescent="0.35">
      <c r="H29">
        <v>1633.9794258999896</v>
      </c>
      <c r="N29">
        <v>1633.9794258999896</v>
      </c>
    </row>
    <row r="30" spans="1:19" x14ac:dyDescent="0.35">
      <c r="H30">
        <v>1693.9313593043742</v>
      </c>
      <c r="N30">
        <v>1693.9313593043742</v>
      </c>
    </row>
    <row r="31" spans="1:19" x14ac:dyDescent="0.35">
      <c r="H31">
        <v>1603.2903512870259</v>
      </c>
      <c r="N31">
        <v>1603.2903512870259</v>
      </c>
    </row>
    <row r="32" spans="1:19" x14ac:dyDescent="0.35">
      <c r="H32">
        <v>1545.2697420781096</v>
      </c>
      <c r="N32">
        <v>1545.2697420781096</v>
      </c>
    </row>
    <row r="33" spans="3:14" x14ac:dyDescent="0.35">
      <c r="C33" t="s">
        <v>10</v>
      </c>
      <c r="H33">
        <v>1289.1271126430388</v>
      </c>
      <c r="N33">
        <v>1289.1271126430388</v>
      </c>
    </row>
    <row r="34" spans="3:14" ht="15" thickBot="1" x14ac:dyDescent="0.4">
      <c r="H34">
        <v>1603.5060883501917</v>
      </c>
      <c r="N34">
        <v>1603.5060883501917</v>
      </c>
    </row>
    <row r="35" spans="3:14" x14ac:dyDescent="0.35">
      <c r="C35" s="11" t="s">
        <v>11</v>
      </c>
      <c r="D35" s="11"/>
      <c r="H35">
        <v>1920.0469292873927</v>
      </c>
      <c r="N35">
        <v>1920.0469292873927</v>
      </c>
    </row>
    <row r="36" spans="3:14" x14ac:dyDescent="0.35">
      <c r="C36" s="8" t="s">
        <v>12</v>
      </c>
      <c r="D36" s="8">
        <v>0.68999894255733973</v>
      </c>
      <c r="H36">
        <v>1562.9797438645603</v>
      </c>
      <c r="N36">
        <v>1562.9797438645603</v>
      </c>
    </row>
    <row r="37" spans="3:14" x14ac:dyDescent="0.35">
      <c r="C37" s="8" t="s">
        <v>13</v>
      </c>
      <c r="D37" s="8">
        <v>0.47609854073024699</v>
      </c>
      <c r="H37">
        <v>1004.8578969383527</v>
      </c>
      <c r="N37">
        <v>1004.8578969383527</v>
      </c>
    </row>
    <row r="38" spans="3:14" x14ac:dyDescent="0.35">
      <c r="C38" s="8" t="s">
        <v>14</v>
      </c>
      <c r="D38" s="8">
        <v>0.45228483803616731</v>
      </c>
      <c r="H38">
        <v>1425.7814667378161</v>
      </c>
      <c r="N38">
        <v>1425.7814667378161</v>
      </c>
    </row>
    <row r="39" spans="3:14" x14ac:dyDescent="0.35">
      <c r="C39" s="8" t="s">
        <v>15</v>
      </c>
      <c r="D39" s="8">
        <v>138.08051980921522</v>
      </c>
      <c r="H39">
        <v>1315.7193589147967</v>
      </c>
      <c r="N39">
        <v>1315.7193589147967</v>
      </c>
    </row>
    <row r="40" spans="3:14" ht="15" thickBot="1" x14ac:dyDescent="0.4">
      <c r="C40" s="9" t="s">
        <v>16</v>
      </c>
      <c r="D40" s="9">
        <v>24</v>
      </c>
      <c r="H40">
        <v>1483.2070651455074</v>
      </c>
      <c r="N40">
        <v>1483.2070651455074</v>
      </c>
    </row>
    <row r="41" spans="3:14" x14ac:dyDescent="0.35">
      <c r="H41">
        <v>1371.2772573087946</v>
      </c>
      <c r="N41">
        <v>1371.2772573087946</v>
      </c>
    </row>
    <row r="42" spans="3:14" ht="15" thickBot="1" x14ac:dyDescent="0.4">
      <c r="C42" t="s">
        <v>17</v>
      </c>
      <c r="H42">
        <v>1417.8921121419164</v>
      </c>
      <c r="N42">
        <v>1417.8921121419164</v>
      </c>
    </row>
    <row r="43" spans="3:14" x14ac:dyDescent="0.35">
      <c r="C43" s="10"/>
      <c r="D43" s="10" t="s">
        <v>22</v>
      </c>
      <c r="E43" s="10" t="s">
        <v>23</v>
      </c>
      <c r="F43" s="10" t="s">
        <v>24</v>
      </c>
      <c r="G43" s="10" t="s">
        <v>25</v>
      </c>
      <c r="H43">
        <v>1338.4249363460149</v>
      </c>
      <c r="N43">
        <v>1338.4249363460149</v>
      </c>
    </row>
    <row r="44" spans="3:14" x14ac:dyDescent="0.35">
      <c r="C44" s="8" t="s">
        <v>18</v>
      </c>
      <c r="D44" s="8">
        <v>1</v>
      </c>
      <c r="E44" s="8">
        <v>381184.07596698025</v>
      </c>
      <c r="F44" s="8">
        <v>381184.07596698025</v>
      </c>
      <c r="G44" s="8">
        <v>19.992629741220782</v>
      </c>
      <c r="H44">
        <v>1286.4259577146836</v>
      </c>
      <c r="N44">
        <v>1286.4259577146836</v>
      </c>
    </row>
    <row r="45" spans="3:14" x14ac:dyDescent="0.35">
      <c r="C45" s="8" t="s">
        <v>19</v>
      </c>
      <c r="D45" s="8">
        <v>22</v>
      </c>
      <c r="E45" s="8">
        <v>419457.05891722773</v>
      </c>
      <c r="F45" s="8">
        <v>19066.229950783079</v>
      </c>
      <c r="G45" s="8"/>
      <c r="H45">
        <v>1070.132122875581</v>
      </c>
      <c r="N45">
        <v>1070.132122875581</v>
      </c>
    </row>
    <row r="46" spans="3:14" ht="15" thickBot="1" x14ac:dyDescent="0.4">
      <c r="C46" s="9" t="s">
        <v>20</v>
      </c>
      <c r="D46" s="9">
        <v>23</v>
      </c>
      <c r="E46" s="9">
        <v>800641.13488420798</v>
      </c>
      <c r="F46" s="9"/>
      <c r="G46" s="9"/>
      <c r="H46">
        <v>1327.1932328027115</v>
      </c>
      <c r="N46">
        <v>1327.1932328027115</v>
      </c>
    </row>
    <row r="47" spans="3:14" ht="15" thickBot="1" x14ac:dyDescent="0.4">
      <c r="H47">
        <v>1584.3681202599371</v>
      </c>
      <c r="N47">
        <v>1584.3681202599371</v>
      </c>
    </row>
    <row r="48" spans="3:14" x14ac:dyDescent="0.35">
      <c r="C48" s="10"/>
      <c r="D48" s="10" t="s">
        <v>27</v>
      </c>
      <c r="E48" s="10" t="s">
        <v>15</v>
      </c>
      <c r="F48" s="10" t="s">
        <v>28</v>
      </c>
      <c r="G48" s="10" t="s">
        <v>29</v>
      </c>
      <c r="H48">
        <v>1285.6865389090615</v>
      </c>
      <c r="J48" s="10"/>
      <c r="K48" s="10"/>
      <c r="L48" s="10"/>
      <c r="N48">
        <v>1285.6865389090615</v>
      </c>
    </row>
    <row r="49" spans="3:14" x14ac:dyDescent="0.35">
      <c r="C49" s="8" t="s">
        <v>21</v>
      </c>
      <c r="D49" s="8">
        <v>1868.6573525578517</v>
      </c>
      <c r="E49" s="8">
        <v>58.180294101155901</v>
      </c>
      <c r="F49" s="8">
        <v>32.118389592683855</v>
      </c>
      <c r="G49" s="8">
        <v>5.5879113977732854E-20</v>
      </c>
      <c r="H49">
        <v>823.90761602691919</v>
      </c>
      <c r="J49" s="8"/>
      <c r="K49" s="8"/>
      <c r="L49" s="8"/>
      <c r="N49">
        <v>823.90761602691919</v>
      </c>
    </row>
    <row r="50" spans="3:14" ht="15" thickBot="1" x14ac:dyDescent="0.4">
      <c r="C50" s="9" t="s">
        <v>34</v>
      </c>
      <c r="D50" s="9">
        <v>-18.206164172728165</v>
      </c>
      <c r="E50" s="9">
        <v>4.0717723895111435</v>
      </c>
      <c r="F50" s="9">
        <v>-4.4713118590879768</v>
      </c>
      <c r="G50" s="9">
        <v>1.9078111494829028E-4</v>
      </c>
      <c r="H50" s="9"/>
      <c r="I50" s="9"/>
      <c r="J50" s="9"/>
      <c r="K50" s="9"/>
      <c r="L50" s="9"/>
    </row>
    <row r="53" spans="3:14" x14ac:dyDescent="0.35">
      <c r="G53" t="s">
        <v>10</v>
      </c>
    </row>
    <row r="54" spans="3:14" ht="15" thickBot="1" x14ac:dyDescent="0.4"/>
    <row r="55" spans="3:14" x14ac:dyDescent="0.35">
      <c r="G55" s="11" t="s">
        <v>11</v>
      </c>
      <c r="H55" s="11"/>
    </row>
    <row r="56" spans="3:14" x14ac:dyDescent="0.35">
      <c r="G56" s="8" t="s">
        <v>12</v>
      </c>
      <c r="H56" s="8">
        <v>0.68999894255733951</v>
      </c>
    </row>
    <row r="57" spans="3:14" x14ac:dyDescent="0.35">
      <c r="G57" s="8" t="s">
        <v>13</v>
      </c>
      <c r="H57" s="8">
        <v>0.47609854073024677</v>
      </c>
    </row>
    <row r="58" spans="3:14" x14ac:dyDescent="0.35">
      <c r="G58" s="8" t="s">
        <v>14</v>
      </c>
      <c r="H58" s="8">
        <v>0.45228483803616709</v>
      </c>
    </row>
    <row r="59" spans="3:14" x14ac:dyDescent="0.35">
      <c r="G59" s="8" t="s">
        <v>15</v>
      </c>
      <c r="H59" s="8">
        <v>164.62631360511236</v>
      </c>
    </row>
    <row r="60" spans="3:14" ht="15" thickBot="1" x14ac:dyDescent="0.4">
      <c r="G60" s="9" t="s">
        <v>16</v>
      </c>
      <c r="H60" s="9">
        <v>24</v>
      </c>
    </row>
    <row r="62" spans="3:14" ht="15" thickBot="1" x14ac:dyDescent="0.4">
      <c r="G62" t="s">
        <v>17</v>
      </c>
    </row>
    <row r="63" spans="3:14" x14ac:dyDescent="0.35">
      <c r="G63" s="10"/>
      <c r="H63" s="10" t="s">
        <v>22</v>
      </c>
      <c r="I63" s="10" t="s">
        <v>23</v>
      </c>
      <c r="J63" s="10" t="s">
        <v>24</v>
      </c>
      <c r="K63" s="10" t="s">
        <v>25</v>
      </c>
      <c r="L63" s="10" t="s">
        <v>26</v>
      </c>
    </row>
    <row r="64" spans="3:14" x14ac:dyDescent="0.35">
      <c r="G64" s="8" t="s">
        <v>18</v>
      </c>
      <c r="H64" s="8">
        <v>1</v>
      </c>
      <c r="I64" s="8">
        <v>541836.71517431014</v>
      </c>
      <c r="J64" s="8">
        <v>541836.71517431014</v>
      </c>
      <c r="K64" s="8">
        <v>19.992629741220767</v>
      </c>
      <c r="L64" s="8">
        <v>1.9078111494829128E-4</v>
      </c>
    </row>
    <row r="65" spans="7:16" x14ac:dyDescent="0.35">
      <c r="G65" s="8" t="s">
        <v>19</v>
      </c>
      <c r="H65" s="8">
        <v>22</v>
      </c>
      <c r="I65" s="8">
        <v>596240.10888659372</v>
      </c>
      <c r="J65" s="8">
        <v>27101.823131208806</v>
      </c>
      <c r="K65" s="8"/>
      <c r="L65" s="8"/>
    </row>
    <row r="66" spans="7:16" ht="15" thickBot="1" x14ac:dyDescent="0.4">
      <c r="G66" s="9" t="s">
        <v>20</v>
      </c>
      <c r="H66" s="9">
        <v>23</v>
      </c>
      <c r="I66" s="9">
        <v>1138076.8240609039</v>
      </c>
      <c r="J66" s="9"/>
      <c r="K66" s="9"/>
      <c r="L66" s="9"/>
    </row>
    <row r="67" spans="7:16" ht="15" thickBot="1" x14ac:dyDescent="0.4"/>
    <row r="68" spans="7:16" x14ac:dyDescent="0.35">
      <c r="G68" s="10"/>
      <c r="H68" s="10" t="s">
        <v>27</v>
      </c>
      <c r="I68" s="10" t="s">
        <v>15</v>
      </c>
      <c r="J68" s="10" t="s">
        <v>28</v>
      </c>
      <c r="K68" s="10" t="s">
        <v>29</v>
      </c>
      <c r="L68" s="10" t="s">
        <v>30</v>
      </c>
      <c r="M68" s="10" t="s">
        <v>31</v>
      </c>
      <c r="N68" s="10"/>
      <c r="O68" s="10" t="s">
        <v>32</v>
      </c>
      <c r="P68" s="10" t="s">
        <v>33</v>
      </c>
    </row>
    <row r="69" spans="7:16" x14ac:dyDescent="0.35">
      <c r="G69" s="8" t="s">
        <v>21</v>
      </c>
      <c r="H69" s="8">
        <v>2227.9042095708901</v>
      </c>
      <c r="I69" s="8">
        <v>69.365377213008884</v>
      </c>
      <c r="J69" s="8">
        <v>32.118389592683862</v>
      </c>
      <c r="K69" s="8">
        <v>5.5879113977732854E-20</v>
      </c>
      <c r="L69" s="8">
        <v>2084.0492219238317</v>
      </c>
      <c r="M69" s="8">
        <v>2371.7591972179575</v>
      </c>
      <c r="N69" s="8"/>
      <c r="O69" s="8">
        <v>2084.0492219238317</v>
      </c>
      <c r="P69" s="8">
        <v>2371.7591972179575</v>
      </c>
    </row>
    <row r="70" spans="7:16" ht="15" thickBot="1" x14ac:dyDescent="0.4">
      <c r="G70" s="9" t="s">
        <v>34</v>
      </c>
      <c r="H70" s="9">
        <v>-21.706274692381903</v>
      </c>
      <c r="I70" s="9">
        <v>4.8545651425014649</v>
      </c>
      <c r="J70" s="9">
        <v>-4.471311859087975</v>
      </c>
      <c r="K70" s="9">
        <v>1.907811149482908E-4</v>
      </c>
      <c r="L70" s="9">
        <v>-31.77402659780136</v>
      </c>
      <c r="M70" s="9">
        <v>-11.638522786962445</v>
      </c>
      <c r="N70" s="9"/>
      <c r="O70" s="9">
        <v>-31.77402659780136</v>
      </c>
      <c r="P70" s="9">
        <v>-11.638522786962445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F7F2-340E-45BD-8C46-D2A275884367}">
  <dimension ref="A1:C25"/>
  <sheetViews>
    <sheetView tabSelected="1" workbookViewId="0">
      <selection activeCell="D38" sqref="D38"/>
    </sheetView>
  </sheetViews>
  <sheetFormatPr defaultRowHeight="14.5" x14ac:dyDescent="0.35"/>
  <cols>
    <col min="1" max="1" width="9.7265625" bestFit="1" customWidth="1"/>
    <col min="2" max="2" width="10.453125" bestFit="1" customWidth="1"/>
    <col min="3" max="3" width="16.81640625" bestFit="1" customWidth="1"/>
  </cols>
  <sheetData>
    <row r="1" spans="1:3" x14ac:dyDescent="0.35">
      <c r="A1" s="3" t="s">
        <v>0</v>
      </c>
      <c r="B1" s="5" t="s">
        <v>5</v>
      </c>
      <c r="C1" s="3" t="s">
        <v>4</v>
      </c>
    </row>
    <row r="2" spans="1:3" x14ac:dyDescent="0.35">
      <c r="A2" s="2">
        <v>42736</v>
      </c>
      <c r="B2" s="6">
        <v>47.858809523809526</v>
      </c>
      <c r="C2" s="1">
        <v>176732</v>
      </c>
    </row>
    <row r="3" spans="1:3" x14ac:dyDescent="0.35">
      <c r="A3" s="2">
        <v>42767</v>
      </c>
      <c r="B3" s="6">
        <v>58.131500000000003</v>
      </c>
      <c r="C3" s="1">
        <v>180486</v>
      </c>
    </row>
    <row r="4" spans="1:3" x14ac:dyDescent="0.35">
      <c r="A4" s="2">
        <v>42795</v>
      </c>
      <c r="B4" s="6">
        <v>55.923863636363627</v>
      </c>
      <c r="C4" s="1">
        <v>180455</v>
      </c>
    </row>
    <row r="5" spans="1:3" x14ac:dyDescent="0.35">
      <c r="A5" s="2">
        <v>42826</v>
      </c>
      <c r="B5" s="6">
        <v>59.762750000000004</v>
      </c>
      <c r="C5" s="1">
        <v>185070</v>
      </c>
    </row>
    <row r="6" spans="1:3" x14ac:dyDescent="0.35">
      <c r="A6" s="2">
        <v>42856</v>
      </c>
      <c r="B6" s="6">
        <v>64.3178947368</v>
      </c>
      <c r="C6" s="1">
        <v>195915</v>
      </c>
    </row>
    <row r="7" spans="1:3" x14ac:dyDescent="0.35">
      <c r="A7" s="2">
        <v>42887</v>
      </c>
      <c r="B7" s="6">
        <v>61.685454545500001</v>
      </c>
      <c r="C7" s="1">
        <v>194849</v>
      </c>
    </row>
    <row r="8" spans="1:3" x14ac:dyDescent="0.35">
      <c r="A8" s="2">
        <v>42917</v>
      </c>
      <c r="B8" s="6">
        <v>56.535869565200002</v>
      </c>
      <c r="C8" s="1">
        <v>175999</v>
      </c>
    </row>
    <row r="9" spans="1:3" x14ac:dyDescent="0.35">
      <c r="A9" s="2">
        <v>42948</v>
      </c>
      <c r="B9" s="6">
        <v>46.643749999999997</v>
      </c>
      <c r="C9" s="1">
        <v>167606</v>
      </c>
    </row>
    <row r="10" spans="1:3" x14ac:dyDescent="0.35">
      <c r="A10" s="2">
        <v>42979</v>
      </c>
      <c r="B10" s="6">
        <v>47.607727272700004</v>
      </c>
      <c r="C10" s="1">
        <v>204624</v>
      </c>
    </row>
    <row r="11" spans="1:3" x14ac:dyDescent="0.35">
      <c r="A11" s="2">
        <v>43009</v>
      </c>
      <c r="B11" s="6">
        <v>48.560454545500001</v>
      </c>
      <c r="C11" s="1">
        <v>208619</v>
      </c>
    </row>
    <row r="12" spans="1:3" x14ac:dyDescent="0.35">
      <c r="A12" s="2">
        <v>43040</v>
      </c>
      <c r="B12" s="6">
        <v>44.294047619000004</v>
      </c>
      <c r="C12" s="1">
        <v>211209</v>
      </c>
    </row>
    <row r="13" spans="1:3" x14ac:dyDescent="0.35">
      <c r="A13" s="2">
        <v>43070</v>
      </c>
      <c r="B13" s="6">
        <v>38.21</v>
      </c>
      <c r="C13" s="1">
        <v>235248</v>
      </c>
    </row>
    <row r="14" spans="1:3" x14ac:dyDescent="0.35">
      <c r="A14" s="2">
        <v>43101</v>
      </c>
      <c r="B14" s="6">
        <v>30.69425</v>
      </c>
      <c r="C14" s="1">
        <v>206572</v>
      </c>
    </row>
    <row r="15" spans="1:3" x14ac:dyDescent="0.35">
      <c r="A15" s="2">
        <v>43132</v>
      </c>
      <c r="B15" s="6">
        <v>32.478571428599999</v>
      </c>
      <c r="C15" s="1">
        <v>181283</v>
      </c>
    </row>
    <row r="16" spans="1:3" x14ac:dyDescent="0.35">
      <c r="A16" s="2">
        <v>43160</v>
      </c>
      <c r="B16" s="6">
        <v>38.490238095199999</v>
      </c>
      <c r="C16" s="1">
        <v>176225</v>
      </c>
    </row>
    <row r="17" spans="1:3" x14ac:dyDescent="0.35">
      <c r="A17" s="2">
        <v>43191</v>
      </c>
      <c r="B17" s="6">
        <v>41.481666666700001</v>
      </c>
      <c r="C17" s="1">
        <v>186280</v>
      </c>
    </row>
    <row r="18" spans="1:3" x14ac:dyDescent="0.35">
      <c r="A18" s="2">
        <v>43221</v>
      </c>
      <c r="B18" s="6">
        <v>46.875250000000001</v>
      </c>
      <c r="C18" s="1">
        <v>195622</v>
      </c>
    </row>
    <row r="19" spans="1:3" x14ac:dyDescent="0.35">
      <c r="A19" s="2">
        <v>43252</v>
      </c>
      <c r="B19" s="6">
        <v>48.339318181800003</v>
      </c>
      <c r="C19" s="1">
        <v>195471</v>
      </c>
    </row>
    <row r="20" spans="1:3" x14ac:dyDescent="0.35">
      <c r="A20" s="2">
        <v>43282</v>
      </c>
      <c r="B20" s="6">
        <v>45.1014285714</v>
      </c>
      <c r="C20" s="1">
        <v>186797</v>
      </c>
    </row>
    <row r="21" spans="1:3" x14ac:dyDescent="0.35">
      <c r="A21" s="2">
        <v>43313</v>
      </c>
      <c r="B21" s="6">
        <v>45.771590909099999</v>
      </c>
      <c r="C21" s="1">
        <v>184135</v>
      </c>
    </row>
    <row r="22" spans="1:3" x14ac:dyDescent="0.35">
      <c r="A22" s="2">
        <v>43344</v>
      </c>
      <c r="B22" s="6">
        <v>46.669318181800001</v>
      </c>
      <c r="C22" s="1">
        <v>200510</v>
      </c>
    </row>
    <row r="23" spans="1:3" x14ac:dyDescent="0.35">
      <c r="A23" s="2">
        <v>43374</v>
      </c>
      <c r="B23" s="6">
        <v>49.662142857100001</v>
      </c>
      <c r="C23" s="1">
        <v>211006</v>
      </c>
    </row>
    <row r="24" spans="1:3" x14ac:dyDescent="0.35">
      <c r="A24" s="2">
        <v>43405</v>
      </c>
      <c r="B24" s="6">
        <v>45.126136363600004</v>
      </c>
      <c r="C24" s="1">
        <v>238156</v>
      </c>
    </row>
    <row r="25" spans="1:3" x14ac:dyDescent="0.35">
      <c r="A25" s="2">
        <v>43435</v>
      </c>
      <c r="B25" s="6">
        <v>53.596000000000004</v>
      </c>
      <c r="C25" s="1">
        <v>259756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Decomposition1</vt:lpstr>
      <vt:lpstr>Sheet1</vt:lpstr>
      <vt:lpstr>Decomposition 2</vt:lpstr>
      <vt:lpstr>Data_w_extra_var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Imran, Mohamed SSSCCH-FO/XF</dc:creator>
  <cp:lastModifiedBy>Thangasami Sivanu</cp:lastModifiedBy>
  <dcterms:created xsi:type="dcterms:W3CDTF">2019-12-19T01:24:14Z</dcterms:created>
  <dcterms:modified xsi:type="dcterms:W3CDTF">2021-04-18T02:43:55Z</dcterms:modified>
</cp:coreProperties>
</file>