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uocpham\webnhathuoc\Tai Lieu Dao Tao\Kinh doanh hieu qua\"/>
    </mc:Choice>
  </mc:AlternateContent>
  <bookViews>
    <workbookView xWindow="240" yWindow="135" windowWidth="20115" windowHeight="7935"/>
  </bookViews>
  <sheets>
    <sheet name="Sheet1" sheetId="1" r:id="rId1"/>
  </sheets>
  <calcPr calcId="162913"/>
</workbook>
</file>

<file path=xl/calcChain.xml><?xml version="1.0" encoding="utf-8"?>
<calcChain xmlns="http://schemas.openxmlformats.org/spreadsheetml/2006/main">
  <c r="K14" i="1" l="1"/>
  <c r="K12" i="1"/>
  <c r="O18" i="1"/>
  <c r="K11" i="1"/>
  <c r="Q18" i="1"/>
  <c r="R18" i="1" s="1"/>
  <c r="P18" i="1"/>
  <c r="S18" i="1" l="1"/>
  <c r="O10" i="1"/>
  <c r="P20" i="1" l="1"/>
  <c r="W14" i="1"/>
  <c r="S14" i="1"/>
  <c r="R14" i="1"/>
  <c r="Q14" i="1"/>
  <c r="P14" i="1"/>
  <c r="Q19" i="1"/>
  <c r="O19" i="1"/>
  <c r="P19" i="1"/>
  <c r="O13" i="1"/>
  <c r="P13" i="1" s="1"/>
  <c r="Q13" i="1" s="1"/>
  <c r="R13" i="1" s="1"/>
  <c r="S13" i="1" s="1"/>
  <c r="T13" i="1" s="1"/>
  <c r="U13" i="1" s="1"/>
  <c r="V13" i="1" s="1"/>
  <c r="W13" i="1" s="1"/>
  <c r="X13" i="1" s="1"/>
  <c r="Y13" i="1" s="1"/>
  <c r="Z13" i="1" s="1"/>
  <c r="O7" i="1"/>
  <c r="P7" i="1" s="1"/>
  <c r="Q7" i="1" s="1"/>
  <c r="R7" i="1" s="1"/>
  <c r="O6" i="1"/>
  <c r="O5" i="1"/>
  <c r="O12" i="1"/>
  <c r="P12" i="1" s="1"/>
  <c r="Q12" i="1" s="1"/>
  <c r="R12" i="1" s="1"/>
  <c r="S12" i="1" s="1"/>
  <c r="T12" i="1" s="1"/>
  <c r="U12" i="1" s="1"/>
  <c r="V12" i="1" s="1"/>
  <c r="W12" i="1" s="1"/>
  <c r="X12" i="1" s="1"/>
  <c r="Y12" i="1" s="1"/>
  <c r="Z12" i="1" s="1"/>
  <c r="O11" i="1"/>
  <c r="P11" i="1" s="1"/>
  <c r="Q11" i="1" s="1"/>
  <c r="R11" i="1" s="1"/>
  <c r="S11" i="1" s="1"/>
  <c r="T11" i="1" s="1"/>
  <c r="U11" i="1" s="1"/>
  <c r="V11" i="1" s="1"/>
  <c r="W11" i="1" s="1"/>
  <c r="X11" i="1" s="1"/>
  <c r="Y11" i="1" s="1"/>
  <c r="Z11" i="1" s="1"/>
  <c r="O9" i="1" l="1"/>
  <c r="Q20" i="1"/>
  <c r="P8" i="1"/>
  <c r="O4" i="1"/>
  <c r="O20" i="1"/>
  <c r="P10" i="1"/>
  <c r="Q10" i="1" s="1"/>
  <c r="R10" i="1" s="1"/>
  <c r="S10" i="1" s="1"/>
  <c r="T10" i="1" s="1"/>
  <c r="U10" i="1" s="1"/>
  <c r="V10" i="1" s="1"/>
  <c r="W10" i="1" s="1"/>
  <c r="X10" i="1" s="1"/>
  <c r="Y10" i="1" s="1"/>
  <c r="Z10" i="1" s="1"/>
  <c r="Z9" i="1" s="1"/>
  <c r="O21" i="1" l="1"/>
  <c r="R9" i="1"/>
  <c r="R19" i="1"/>
  <c r="P9" i="1"/>
  <c r="P21" i="1" s="1"/>
  <c r="W9" i="1"/>
  <c r="R20" i="1"/>
  <c r="Y9" i="1"/>
  <c r="Q8" i="1"/>
  <c r="Q9" i="1"/>
  <c r="Q21" i="1" s="1"/>
  <c r="X9" i="1"/>
  <c r="S9" i="1"/>
  <c r="R21" i="1" l="1"/>
  <c r="S19" i="1"/>
  <c r="S20" i="1"/>
  <c r="T18" i="1"/>
  <c r="T20" i="1" s="1"/>
  <c r="R8" i="1"/>
  <c r="S7" i="1"/>
  <c r="U14" i="1"/>
  <c r="T9" i="1"/>
  <c r="U18" i="1" l="1"/>
  <c r="S21" i="1"/>
  <c r="T19" i="1"/>
  <c r="T21" i="1" s="1"/>
  <c r="S8" i="1"/>
  <c r="T7" i="1"/>
  <c r="U9" i="1"/>
  <c r="V14" i="1"/>
  <c r="U19" i="1" l="1"/>
  <c r="U21" i="1" s="1"/>
  <c r="U20" i="1"/>
  <c r="V18" i="1"/>
  <c r="V19" i="1" s="1"/>
  <c r="U7" i="1"/>
  <c r="T8" i="1"/>
  <c r="V9" i="1"/>
  <c r="K17" i="1" s="1"/>
  <c r="W18" i="1" l="1"/>
  <c r="W20" i="1" s="1"/>
  <c r="V20" i="1"/>
  <c r="K18" i="1"/>
  <c r="V7" i="1"/>
  <c r="U8" i="1"/>
  <c r="V21" i="1"/>
  <c r="W19" i="1" l="1"/>
  <c r="W21" i="1" s="1"/>
  <c r="X18" i="1"/>
  <c r="X20" i="1" s="1"/>
  <c r="V8" i="1"/>
  <c r="W7" i="1"/>
  <c r="X19" i="1" l="1"/>
  <c r="X21" i="1" s="1"/>
  <c r="Y18" i="1"/>
  <c r="Z18" i="1" s="1"/>
  <c r="X7" i="1"/>
  <c r="W8" i="1"/>
  <c r="Y19" i="1" l="1"/>
  <c r="Y21" i="1" s="1"/>
  <c r="Y20" i="1"/>
  <c r="K15" i="1"/>
  <c r="K16" i="1" s="1"/>
  <c r="Y7" i="1"/>
  <c r="X8" i="1"/>
  <c r="Z20" i="1"/>
  <c r="Z19" i="1"/>
  <c r="K19" i="1" l="1"/>
  <c r="Z7" i="1"/>
  <c r="K13" i="1" s="1"/>
  <c r="Y8" i="1"/>
  <c r="Z21" i="1"/>
  <c r="K20" i="1" l="1"/>
  <c r="K21" i="1" s="1"/>
  <c r="Z8" i="1"/>
</calcChain>
</file>

<file path=xl/sharedStrings.xml><?xml version="1.0" encoding="utf-8"?>
<sst xmlns="http://schemas.openxmlformats.org/spreadsheetml/2006/main" count="90" uniqueCount="59">
  <si>
    <t>Phí thuê cửa hàng trung bình/tháng</t>
  </si>
  <si>
    <t>Phí thuê nhân viên theo ca/tháng</t>
  </si>
  <si>
    <t>Tiền thẩm định GPP</t>
  </si>
  <si>
    <t>Tiền thuốc ban đầu</t>
  </si>
  <si>
    <t>Phí chứng chỉ hành nghề</t>
  </si>
  <si>
    <t>Doanh thu ngày</t>
  </si>
  <si>
    <t>Doanh thu tháng</t>
  </si>
  <si>
    <t>Tăng trưởng doanh thu trung bình/tháng</t>
  </si>
  <si>
    <t>Phi hoạt động 
(Điện nước thoại internet, văn phòng phẩm, thuế kinh doanh)</t>
  </si>
  <si>
    <t>Giả định địa điểm, thời gian</t>
  </si>
  <si>
    <t>Địa điểm</t>
  </si>
  <si>
    <t>Doanh thu hoạt động</t>
  </si>
  <si>
    <t>Thời gian lập</t>
  </si>
  <si>
    <t>12 tháng</t>
  </si>
  <si>
    <t>Tháng</t>
  </si>
  <si>
    <t>Cơ sở vật chất</t>
  </si>
  <si>
    <t>Thuê cưa hàng</t>
  </si>
  <si>
    <t>Thuê nhân viên</t>
  </si>
  <si>
    <t>Chi hoạt động</t>
  </si>
  <si>
    <t>Doanh thu trung bình ngày 3 tháng đầu</t>
  </si>
  <si>
    <t>-</t>
  </si>
  <si>
    <t>Phí khác</t>
  </si>
  <si>
    <t>Chi quản lý</t>
  </si>
  <si>
    <t>Chi phí khấu hao</t>
  </si>
  <si>
    <t>Các chỉ tiêu tài chính quan trọng</t>
  </si>
  <si>
    <t>Tổng doanh thu</t>
  </si>
  <si>
    <t>Doanh thu trung bình/ngày</t>
  </si>
  <si>
    <t>Tổng tài sản</t>
  </si>
  <si>
    <t>Tổng chi phí</t>
  </si>
  <si>
    <t>Chi phí trung bình/ngày</t>
  </si>
  <si>
    <t xml:space="preserve">Lãi gộp </t>
  </si>
  <si>
    <t>Tỉ suất lợi nhuận bán thuốc trung bình/tháng</t>
  </si>
  <si>
    <t>Doanh thu trung bình/lượt khách</t>
  </si>
  <si>
    <t>Số lượt khách trung bình/ngày</t>
  </si>
  <si>
    <t>Đầu tư ban đầu</t>
  </si>
  <si>
    <t>CP GPP</t>
  </si>
  <si>
    <t>CP thuốc ban đầu</t>
  </si>
  <si>
    <t>Chi khác</t>
  </si>
  <si>
    <t>DT hoạt động</t>
  </si>
  <si>
    <t>Tỉ suất lợi nhuận trên vốn chủ</t>
  </si>
  <si>
    <t>Thuê chứng chỉ</t>
  </si>
  <si>
    <t>LN theo doanh thu</t>
  </si>
  <si>
    <t>CP thuốc tăng</t>
  </si>
  <si>
    <t>CP hoạt động</t>
  </si>
  <si>
    <t>Tỉ suất lợi nhuận bán thuốc tháng</t>
  </si>
  <si>
    <t>Tăng trưởng doanh thu tháng</t>
  </si>
  <si>
    <t>Lợi nhuân dòng</t>
  </si>
  <si>
    <t>Lãi dòng (chưa bao gồm khấu hao + công của chủ NT)</t>
  </si>
  <si>
    <t>Tiên thuốc dự tính tăng thêm mỗi tháng</t>
  </si>
  <si>
    <r>
      <t>-</t>
    </r>
    <r>
      <rPr>
        <sz val="7"/>
        <color theme="1"/>
        <rFont val="Times New Roman"/>
        <family val="1"/>
      </rPr>
      <t xml:space="preserve">      </t>
    </r>
    <r>
      <rPr>
        <sz val="14"/>
        <color theme="1"/>
        <rFont val="Times New Roman"/>
        <family val="1"/>
      </rPr>
      <t>Nhấn vào link bên dưới để chat trực tiếp</t>
    </r>
  </si>
  <si>
    <t>-   Email: hotro@webnhathuoc.com</t>
  </si>
  <si>
    <r>
      <t>-</t>
    </r>
    <r>
      <rPr>
        <sz val="7"/>
        <color theme="1"/>
        <rFont val="Times New Roman"/>
        <family val="1"/>
      </rPr>
      <t xml:space="preserve">       </t>
    </r>
    <r>
      <rPr>
        <sz val="14"/>
        <color theme="1"/>
        <rFont val="Times New Roman"/>
        <family val="1"/>
      </rPr>
      <t>ĐT/Zalo: 098 919 9535</t>
    </r>
  </si>
  <si>
    <t>Đầu tư cơ sở vật chất trang thiết bị đảm bảo GPP 
(biển hiệu, tủ kính, điều hòa, tủ lạnh mini, quạt,  ẩm kế tự ghi, máy tính, phần mềm)</t>
  </si>
  <si>
    <r>
      <rPr>
        <sz val="12"/>
        <color theme="10"/>
        <rFont val="Arial"/>
        <family val="2"/>
      </rPr>
      <t xml:space="preserve">            </t>
    </r>
    <r>
      <rPr>
        <i/>
        <u/>
        <sz val="12"/>
        <color theme="10"/>
        <rFont val="Arial"/>
        <family val="2"/>
      </rPr>
      <t>https://bit.ly/38DhRpC</t>
    </r>
  </si>
  <si>
    <t>Nếu bạn còn băn khoăn, thắc mắc cần giải đáp, bạn hãy liên hệ với WEB NHÀ THUỐC qua thông tin sau để được tư vấn và hỗ trợ trực tiếp:</t>
  </si>
  <si>
    <t>Chi phí vốn lưu động</t>
  </si>
  <si>
    <t>TP Hà Nội
TP Hồ Chí Minh</t>
  </si>
  <si>
    <t>Các tính toán cho 1 năm đầu kinh doanh</t>
  </si>
  <si>
    <t>Các giả định để bạn thay đổi các phương án kinh doanh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</si>
</sst>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7" x14ac:knownFonts="1">
    <font>
      <sz val="11"/>
      <color theme="1"/>
      <name val="Calibri"/>
      <family val="2"/>
      <scheme val="minor"/>
    </font>
    <font>
      <sz val="11"/>
      <color theme="1"/>
      <name val="Calibri"/>
      <family val="2"/>
      <scheme val="minor"/>
    </font>
    <font>
      <b/>
      <sz val="22"/>
      <color theme="1"/>
      <name val="Calibri"/>
      <family val="2"/>
      <charset val="163"/>
      <scheme val="minor"/>
    </font>
    <font>
      <b/>
      <sz val="14"/>
      <color theme="1"/>
      <name val="Arial"/>
      <family val="2"/>
      <charset val="163"/>
    </font>
    <font>
      <b/>
      <sz val="11"/>
      <color theme="1"/>
      <name val="Arial"/>
      <family val="2"/>
      <charset val="163"/>
    </font>
    <font>
      <sz val="11"/>
      <color theme="1"/>
      <name val="Arial"/>
      <family val="2"/>
      <charset val="163"/>
    </font>
    <font>
      <b/>
      <sz val="11"/>
      <color rgb="FFFF0000"/>
      <name val="Calibri"/>
      <family val="2"/>
      <charset val="163"/>
      <scheme val="minor"/>
    </font>
    <font>
      <b/>
      <sz val="11"/>
      <color theme="1"/>
      <name val="Calibri"/>
      <family val="2"/>
      <scheme val="minor"/>
    </font>
    <font>
      <sz val="14"/>
      <color theme="1"/>
      <name val="Times New Roman"/>
      <family val="1"/>
    </font>
    <font>
      <sz val="7"/>
      <color theme="1"/>
      <name val="Times New Roman"/>
      <family val="1"/>
    </font>
    <font>
      <u/>
      <sz val="11"/>
      <color theme="10"/>
      <name val="Calibri"/>
      <family val="2"/>
      <scheme val="minor"/>
    </font>
    <font>
      <b/>
      <u/>
      <sz val="14"/>
      <color rgb="FFFF0000"/>
      <name val="Times New Roman"/>
      <family val="1"/>
    </font>
    <font>
      <i/>
      <u/>
      <sz val="12"/>
      <color theme="10"/>
      <name val="Arial"/>
      <family val="2"/>
    </font>
    <font>
      <i/>
      <sz val="12"/>
      <color theme="1"/>
      <name val="Arial"/>
      <family val="2"/>
    </font>
    <font>
      <sz val="12"/>
      <color theme="10"/>
      <name val="Arial"/>
      <family val="2"/>
    </font>
    <font>
      <b/>
      <sz val="14"/>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58">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0" borderId="1" xfId="0" applyBorder="1" applyAlignment="1">
      <alignment horizontal="left" wrapText="1"/>
    </xf>
    <xf numFmtId="164" fontId="0" fillId="0" borderId="1" xfId="1" applyNumberFormat="1" applyFont="1" applyBorder="1" applyAlignment="1">
      <alignment horizontal="right"/>
    </xf>
    <xf numFmtId="0" fontId="0" fillId="0" borderId="1" xfId="0" applyBorder="1" applyAlignment="1">
      <alignment horizontal="left"/>
    </xf>
    <xf numFmtId="9" fontId="0" fillId="0" borderId="1" xfId="0" applyNumberFormat="1" applyBorder="1"/>
    <xf numFmtId="0" fontId="3" fillId="0" borderId="1" xfId="0" applyFont="1" applyBorder="1" applyAlignment="1">
      <alignment horizontal="left"/>
    </xf>
    <xf numFmtId="0" fontId="3" fillId="0" borderId="1" xfId="0" applyFont="1" applyBorder="1" applyAlignment="1">
      <alignment horizontal="center"/>
    </xf>
    <xf numFmtId="0" fontId="4" fillId="0" borderId="1" xfId="0" applyFont="1" applyBorder="1"/>
    <xf numFmtId="164" fontId="4" fillId="0" borderId="1" xfId="0" applyNumberFormat="1" applyFont="1" applyBorder="1"/>
    <xf numFmtId="0" fontId="5" fillId="0" borderId="1" xfId="0" applyFont="1" applyBorder="1"/>
    <xf numFmtId="0" fontId="5" fillId="0" borderId="1" xfId="0" applyFont="1" applyBorder="1" applyAlignment="1">
      <alignment horizontal="left" indent="2"/>
    </xf>
    <xf numFmtId="164" fontId="5" fillId="0" borderId="1" xfId="1" applyNumberFormat="1" applyFont="1" applyBorder="1" applyAlignment="1">
      <alignment horizontal="right"/>
    </xf>
    <xf numFmtId="164" fontId="5" fillId="0" borderId="1" xfId="0" applyNumberFormat="1" applyFont="1" applyBorder="1"/>
    <xf numFmtId="164" fontId="5" fillId="0" borderId="1" xfId="1" quotePrefix="1" applyNumberFormat="1" applyFont="1" applyBorder="1" applyAlignment="1">
      <alignment horizontal="right"/>
    </xf>
    <xf numFmtId="164" fontId="4" fillId="0" borderId="1" xfId="1" applyNumberFormat="1" applyFont="1" applyBorder="1" applyAlignment="1">
      <alignment horizontal="right"/>
    </xf>
    <xf numFmtId="164" fontId="5" fillId="0" borderId="1" xfId="0" quotePrefix="1" applyNumberFormat="1" applyFont="1" applyBorder="1" applyAlignment="1">
      <alignment horizontal="right"/>
    </xf>
    <xf numFmtId="164" fontId="5" fillId="0" borderId="1" xfId="0" applyNumberFormat="1" applyFont="1" applyBorder="1" applyAlignment="1">
      <alignment horizontal="right"/>
    </xf>
    <xf numFmtId="0" fontId="4" fillId="0" borderId="1" xfId="0" applyFont="1" applyBorder="1" applyAlignment="1">
      <alignment horizontal="left"/>
    </xf>
    <xf numFmtId="0" fontId="0" fillId="0" borderId="5" xfId="0" applyBorder="1"/>
    <xf numFmtId="9" fontId="6" fillId="0" borderId="1" xfId="0" applyNumberFormat="1" applyFont="1" applyBorder="1"/>
    <xf numFmtId="9" fontId="6" fillId="0" borderId="1" xfId="0" applyNumberFormat="1" applyFont="1" applyFill="1" applyBorder="1"/>
    <xf numFmtId="164" fontId="0" fillId="0" borderId="1" xfId="1" quotePrefix="1" applyNumberFormat="1" applyFont="1" applyBorder="1" applyAlignment="1">
      <alignment horizontal="right"/>
    </xf>
    <xf numFmtId="0" fontId="0" fillId="3" borderId="0" xfId="0" applyFill="1"/>
    <xf numFmtId="10" fontId="7" fillId="4" borderId="1" xfId="2" applyNumberFormat="1" applyFont="1" applyFill="1" applyBorder="1"/>
    <xf numFmtId="0" fontId="5" fillId="3" borderId="0" xfId="0" applyFont="1" applyFill="1" applyAlignment="1"/>
    <xf numFmtId="0" fontId="0" fillId="3" borderId="0" xfId="0" applyFont="1" applyFill="1" applyAlignment="1"/>
    <xf numFmtId="0" fontId="0" fillId="0" borderId="1" xfId="0" applyFont="1" applyBorder="1"/>
    <xf numFmtId="9" fontId="16" fillId="0" borderId="1" xfId="0" applyNumberFormat="1" applyFont="1" applyBorder="1"/>
    <xf numFmtId="9" fontId="16" fillId="0" borderId="1" xfId="0" applyNumberFormat="1" applyFont="1" applyFill="1" applyBorder="1"/>
    <xf numFmtId="164" fontId="0" fillId="0" borderId="1" xfId="0" applyNumberFormat="1" applyFont="1" applyBorder="1" applyAlignment="1">
      <alignment horizontal="right"/>
    </xf>
    <xf numFmtId="164" fontId="0" fillId="0" borderId="1" xfId="0" applyNumberFormat="1" applyFont="1" applyBorder="1"/>
    <xf numFmtId="0" fontId="15" fillId="2" borderId="1" xfId="0" applyFont="1" applyFill="1" applyBorder="1" applyAlignment="1">
      <alignment vertical="center"/>
    </xf>
    <xf numFmtId="0" fontId="0" fillId="5" borderId="0" xfId="0" applyFill="1"/>
    <xf numFmtId="0" fontId="2" fillId="2" borderId="1" xfId="0" applyFont="1" applyFill="1" applyBorder="1" applyAlignment="1">
      <alignment horizontal="center"/>
    </xf>
    <xf numFmtId="0" fontId="15" fillId="2" borderId="2" xfId="0" applyFont="1" applyFill="1" applyBorder="1" applyAlignment="1">
      <alignment horizontal="center" vertical="center"/>
    </xf>
    <xf numFmtId="0" fontId="15" fillId="2" borderId="4" xfId="0" applyFont="1" applyFill="1" applyBorder="1" applyAlignment="1">
      <alignment horizontal="center" vertical="center"/>
    </xf>
    <xf numFmtId="0" fontId="0" fillId="0" borderId="2" xfId="0" applyFont="1" applyBorder="1" applyAlignment="1">
      <alignment horizontal="left" indent="2"/>
    </xf>
    <xf numFmtId="0" fontId="0" fillId="0" borderId="3" xfId="0" applyFont="1" applyBorder="1" applyAlignment="1">
      <alignment horizontal="left" indent="2"/>
    </xf>
    <xf numFmtId="0" fontId="0" fillId="0" borderId="4" xfId="0" applyFont="1" applyBorder="1" applyAlignment="1">
      <alignment horizontal="left" indent="2"/>
    </xf>
    <xf numFmtId="0" fontId="15" fillId="2" borderId="2"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0" borderId="2" xfId="0" applyFont="1" applyBorder="1" applyAlignment="1">
      <alignment horizontal="left"/>
    </xf>
    <xf numFmtId="0" fontId="15" fillId="0" borderId="3" xfId="0" applyFont="1" applyBorder="1" applyAlignment="1">
      <alignment horizontal="left"/>
    </xf>
    <xf numFmtId="0" fontId="15" fillId="0" borderId="4" xfId="0" applyFont="1" applyBorder="1" applyAlignment="1">
      <alignment horizontal="left"/>
    </xf>
    <xf numFmtId="0" fontId="7" fillId="0" borderId="2" xfId="0" applyFont="1" applyBorder="1" applyAlignment="1">
      <alignment horizontal="left" indent="2"/>
    </xf>
    <xf numFmtId="0" fontId="7" fillId="0" borderId="3" xfId="0" applyFont="1" applyBorder="1" applyAlignment="1">
      <alignment horizontal="left" indent="2"/>
    </xf>
    <xf numFmtId="0" fontId="7" fillId="0" borderId="4" xfId="0" applyFont="1" applyBorder="1" applyAlignment="1">
      <alignment horizontal="left" indent="2"/>
    </xf>
    <xf numFmtId="10" fontId="7" fillId="4" borderId="2" xfId="2" applyNumberFormat="1" applyFont="1" applyFill="1" applyBorder="1" applyAlignment="1">
      <alignment horizontal="left" indent="2"/>
    </xf>
    <xf numFmtId="10" fontId="7" fillId="4" borderId="3" xfId="2" applyNumberFormat="1" applyFont="1" applyFill="1" applyBorder="1" applyAlignment="1">
      <alignment horizontal="left" indent="2"/>
    </xf>
    <xf numFmtId="10" fontId="7" fillId="4" borderId="4" xfId="2" applyNumberFormat="1" applyFont="1" applyFill="1" applyBorder="1" applyAlignment="1">
      <alignment horizontal="left" indent="2"/>
    </xf>
    <xf numFmtId="0" fontId="8" fillId="3" borderId="0" xfId="0" quotePrefix="1" applyFont="1" applyFill="1" applyAlignment="1">
      <alignment horizontal="left" vertical="center"/>
    </xf>
    <xf numFmtId="0" fontId="8" fillId="3" borderId="0" xfId="0" applyFont="1" applyFill="1" applyAlignment="1">
      <alignment horizontal="left" vertical="center"/>
    </xf>
    <xf numFmtId="0" fontId="12" fillId="3" borderId="0" xfId="3" applyFont="1" applyFill="1" applyAlignment="1">
      <alignment horizontal="left" vertical="center"/>
    </xf>
    <xf numFmtId="0" fontId="13" fillId="3" borderId="0" xfId="0" applyFont="1" applyFill="1" applyAlignment="1">
      <alignment horizontal="left" vertical="center"/>
    </xf>
    <xf numFmtId="0" fontId="11" fillId="3" borderId="0" xfId="0" applyFont="1" applyFill="1" applyAlignment="1">
      <alignment horizontal="left"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1152525</xdr:colOff>
      <xdr:row>0</xdr:row>
      <xdr:rowOff>184151</xdr:rowOff>
    </xdr:from>
    <xdr:to>
      <xdr:col>11</xdr:col>
      <xdr:colOff>95250</xdr:colOff>
      <xdr:row>0</xdr:row>
      <xdr:rowOff>647701</xdr:rowOff>
    </xdr:to>
    <xdr:sp macro="" textlink="">
      <xdr:nvSpPr>
        <xdr:cNvPr id="5" name="TextBox 3">
          <a:extLst>
            <a:ext uri="{FF2B5EF4-FFF2-40B4-BE49-F238E27FC236}">
              <a16:creationId xmlns:a16="http://schemas.microsoft.com/office/drawing/2014/main" id="{00000000-0008-0000-0000-000005000000}"/>
            </a:ext>
          </a:extLst>
        </xdr:cNvPr>
        <xdr:cNvSpPr txBox="1">
          <a:spLocks noChangeArrowheads="1"/>
        </xdr:cNvSpPr>
      </xdr:nvSpPr>
      <xdr:spPr bwMode="auto">
        <a:xfrm>
          <a:off x="5810250" y="184151"/>
          <a:ext cx="3695700" cy="46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sz="2400" i="1" kern="1200">
              <a:solidFill>
                <a:schemeClr val="tx1"/>
              </a:solidFill>
              <a:latin typeface="Arial" charset="0"/>
              <a:ea typeface="+mn-ea"/>
              <a:cs typeface="+mn-cs"/>
            </a:defRPr>
          </a:lvl1pPr>
          <a:lvl2pPr marL="457200" algn="l" rtl="0" eaLnBrk="0" fontAlgn="base" hangingPunct="0">
            <a:spcBef>
              <a:spcPct val="0"/>
            </a:spcBef>
            <a:spcAft>
              <a:spcPct val="0"/>
            </a:spcAft>
            <a:defRPr sz="2400" i="1" kern="1200">
              <a:solidFill>
                <a:schemeClr val="tx1"/>
              </a:solidFill>
              <a:latin typeface="Arial" charset="0"/>
              <a:ea typeface="+mn-ea"/>
              <a:cs typeface="+mn-cs"/>
            </a:defRPr>
          </a:lvl2pPr>
          <a:lvl3pPr marL="914400" algn="l" rtl="0" eaLnBrk="0" fontAlgn="base" hangingPunct="0">
            <a:spcBef>
              <a:spcPct val="0"/>
            </a:spcBef>
            <a:spcAft>
              <a:spcPct val="0"/>
            </a:spcAft>
            <a:defRPr sz="2400" i="1" kern="1200">
              <a:solidFill>
                <a:schemeClr val="tx1"/>
              </a:solidFill>
              <a:latin typeface="Arial" charset="0"/>
              <a:ea typeface="+mn-ea"/>
              <a:cs typeface="+mn-cs"/>
            </a:defRPr>
          </a:lvl3pPr>
          <a:lvl4pPr marL="1371600" algn="l" rtl="0" eaLnBrk="0" fontAlgn="base" hangingPunct="0">
            <a:spcBef>
              <a:spcPct val="0"/>
            </a:spcBef>
            <a:spcAft>
              <a:spcPct val="0"/>
            </a:spcAft>
            <a:defRPr sz="2400" i="1" kern="1200">
              <a:solidFill>
                <a:schemeClr val="tx1"/>
              </a:solidFill>
              <a:latin typeface="Arial" charset="0"/>
              <a:ea typeface="+mn-ea"/>
              <a:cs typeface="+mn-cs"/>
            </a:defRPr>
          </a:lvl4pPr>
          <a:lvl5pPr marL="1828800" algn="l" rtl="0" eaLnBrk="0" fontAlgn="base" hangingPunct="0">
            <a:spcBef>
              <a:spcPct val="0"/>
            </a:spcBef>
            <a:spcAft>
              <a:spcPct val="0"/>
            </a:spcAft>
            <a:defRPr sz="2400" i="1" kern="1200">
              <a:solidFill>
                <a:schemeClr val="tx1"/>
              </a:solidFill>
              <a:latin typeface="Arial" charset="0"/>
              <a:ea typeface="+mn-ea"/>
              <a:cs typeface="+mn-cs"/>
            </a:defRPr>
          </a:lvl5pPr>
          <a:lvl6pPr marL="2286000" algn="l" defTabSz="914400" rtl="0" eaLnBrk="1" latinLnBrk="0" hangingPunct="1">
            <a:defRPr sz="2400" i="1" kern="1200">
              <a:solidFill>
                <a:schemeClr val="tx1"/>
              </a:solidFill>
              <a:latin typeface="Arial" charset="0"/>
              <a:ea typeface="+mn-ea"/>
              <a:cs typeface="+mn-cs"/>
            </a:defRPr>
          </a:lvl6pPr>
          <a:lvl7pPr marL="2743200" algn="l" defTabSz="914400" rtl="0" eaLnBrk="1" latinLnBrk="0" hangingPunct="1">
            <a:defRPr sz="2400" i="1" kern="1200">
              <a:solidFill>
                <a:schemeClr val="tx1"/>
              </a:solidFill>
              <a:latin typeface="Arial" charset="0"/>
              <a:ea typeface="+mn-ea"/>
              <a:cs typeface="+mn-cs"/>
            </a:defRPr>
          </a:lvl7pPr>
          <a:lvl8pPr marL="3200400" algn="l" defTabSz="914400" rtl="0" eaLnBrk="1" latinLnBrk="0" hangingPunct="1">
            <a:defRPr sz="2400" i="1" kern="1200">
              <a:solidFill>
                <a:schemeClr val="tx1"/>
              </a:solidFill>
              <a:latin typeface="Arial" charset="0"/>
              <a:ea typeface="+mn-ea"/>
              <a:cs typeface="+mn-cs"/>
            </a:defRPr>
          </a:lvl8pPr>
          <a:lvl9pPr marL="3657600" algn="l" defTabSz="914400" rtl="0" eaLnBrk="1" latinLnBrk="0" hangingPunct="1">
            <a:defRPr sz="2400" i="1" kern="1200">
              <a:solidFill>
                <a:schemeClr val="tx1"/>
              </a:solidFill>
              <a:latin typeface="Arial" charset="0"/>
              <a:ea typeface="+mn-ea"/>
              <a:cs typeface="+mn-cs"/>
            </a:defRPr>
          </a:lvl9pPr>
        </a:lstStyle>
        <a:p>
          <a:pPr algn="r">
            <a:defRPr/>
          </a:pPr>
          <a:r>
            <a:rPr lang="en-US" sz="3200" i="0">
              <a:latin typeface="Arial" panose="020B0604020202020204" pitchFamily="34" charset="0"/>
              <a:cs typeface="Arial" panose="020B0604020202020204" pitchFamily="34" charset="0"/>
            </a:rPr>
            <a:t>webnhathuoc.com</a:t>
          </a:r>
          <a:endParaRPr lang="en-US" sz="2800" i="0">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114300</xdr:rowOff>
    </xdr:from>
    <xdr:to>
      <xdr:col>3</xdr:col>
      <xdr:colOff>523875</xdr:colOff>
      <xdr:row>0</xdr:row>
      <xdr:rowOff>729933</xdr:rowOff>
    </xdr:to>
    <xdr:pic>
      <xdr:nvPicPr>
        <xdr:cNvPr id="6" name="Picture 5">
          <a:extLst>
            <a:ext uri="{FF2B5EF4-FFF2-40B4-BE49-F238E27FC236}">
              <a16:creationId xmlns:a16="http://schemas.microsoft.com/office/drawing/2014/main" id="{653BF851-5806-4E1B-843F-2705CD7E3BF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6603" b="47749"/>
        <a:stretch/>
      </xdr:blipFill>
      <xdr:spPr>
        <a:xfrm>
          <a:off x="38100" y="114300"/>
          <a:ext cx="2400300" cy="615633"/>
        </a:xfrm>
        <a:prstGeom prst="rect">
          <a:avLst/>
        </a:prstGeom>
      </xdr:spPr>
    </xdr:pic>
    <xdr:clientData/>
  </xdr:twoCellAnchor>
  <xdr:twoCellAnchor>
    <xdr:from>
      <xdr:col>0</xdr:col>
      <xdr:colOff>0</xdr:colOff>
      <xdr:row>25</xdr:row>
      <xdr:rowOff>0</xdr:rowOff>
    </xdr:from>
    <xdr:to>
      <xdr:col>0</xdr:col>
      <xdr:colOff>295275</xdr:colOff>
      <xdr:row>25</xdr:row>
      <xdr:rowOff>247650</xdr:rowOff>
    </xdr:to>
    <xdr:pic>
      <xdr:nvPicPr>
        <xdr:cNvPr id="4" name="Picture 1" descr="Cách dưỡng trắng da toàn thân Bột tắm trắng Hồng Sâm - Mỹ phẩm ..."/>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2277725"/>
          <a:ext cx="2952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tro@webnhathuoc.com" TargetMode="External"/><Relationship Id="rId1" Type="http://schemas.openxmlformats.org/officeDocument/2006/relationships/hyperlink" Target="https://tawk.to/chat/5ed8aafb4a7c62581799e431/1ecc92ecg"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abSelected="1" topLeftCell="A2" zoomScale="70" zoomScaleNormal="70" workbookViewId="0">
      <selection activeCell="A16" sqref="A16:J16"/>
    </sheetView>
  </sheetViews>
  <sheetFormatPr defaultRowHeight="15" x14ac:dyDescent="0.25"/>
  <cols>
    <col min="1" max="1" width="10" customWidth="1"/>
    <col min="2" max="2" width="14.140625" customWidth="1"/>
    <col min="3" max="3" width="4.5703125" customWidth="1"/>
    <col min="4" max="4" width="28.42578125" customWidth="1"/>
    <col min="5" max="5" width="14.42578125" customWidth="1"/>
    <col min="6" max="6" width="3.7109375" customWidth="1"/>
    <col min="7" max="7" width="33.140625" customWidth="1"/>
    <col min="8" max="8" width="11.28515625" customWidth="1"/>
    <col min="9" max="9" width="3.28515625" customWidth="1"/>
    <col min="10" max="10" width="21.28515625" customWidth="1"/>
    <col min="11" max="11" width="16.140625" customWidth="1"/>
    <col min="12" max="12" width="6.5703125" customWidth="1"/>
    <col min="13" max="13" width="20.7109375" bestFit="1" customWidth="1"/>
    <col min="14" max="14" width="14" hidden="1" customWidth="1"/>
    <col min="15" max="26" width="14" bestFit="1" customWidth="1"/>
  </cols>
  <sheetData>
    <row r="1" spans="1:26" ht="63" customHeight="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ht="28.5" x14ac:dyDescent="0.45">
      <c r="A2" s="36" t="s">
        <v>58</v>
      </c>
      <c r="B2" s="36"/>
      <c r="C2" s="36"/>
      <c r="D2" s="36"/>
      <c r="E2" s="36"/>
      <c r="F2" s="36"/>
      <c r="G2" s="36"/>
      <c r="H2" s="36"/>
      <c r="I2" s="36"/>
      <c r="J2" s="36"/>
      <c r="K2" s="36"/>
      <c r="L2" s="35"/>
      <c r="M2" s="36" t="s">
        <v>57</v>
      </c>
      <c r="N2" s="36"/>
      <c r="O2" s="36"/>
      <c r="P2" s="36"/>
      <c r="Q2" s="36"/>
      <c r="R2" s="36"/>
      <c r="S2" s="36"/>
      <c r="T2" s="36"/>
      <c r="U2" s="36"/>
      <c r="V2" s="36"/>
      <c r="W2" s="36"/>
      <c r="X2" s="36"/>
      <c r="Y2" s="36"/>
      <c r="Z2" s="36"/>
    </row>
    <row r="3" spans="1:26" ht="31.5" customHeight="1" x14ac:dyDescent="0.25">
      <c r="A3" s="42" t="s">
        <v>9</v>
      </c>
      <c r="B3" s="43"/>
      <c r="C3" s="34"/>
      <c r="D3" s="37" t="s">
        <v>34</v>
      </c>
      <c r="E3" s="38"/>
      <c r="F3" s="34"/>
      <c r="G3" s="37" t="s">
        <v>55</v>
      </c>
      <c r="H3" s="38"/>
      <c r="I3" s="34"/>
      <c r="J3" s="37" t="s">
        <v>11</v>
      </c>
      <c r="K3" s="38"/>
      <c r="L3" s="35"/>
      <c r="M3" s="8" t="s">
        <v>14</v>
      </c>
      <c r="N3" s="8"/>
      <c r="O3" s="9">
        <v>1</v>
      </c>
      <c r="P3" s="9">
        <v>2</v>
      </c>
      <c r="Q3" s="9">
        <v>3</v>
      </c>
      <c r="R3" s="9">
        <v>4</v>
      </c>
      <c r="S3" s="9">
        <v>5</v>
      </c>
      <c r="T3" s="9">
        <v>6</v>
      </c>
      <c r="U3" s="9">
        <v>7</v>
      </c>
      <c r="V3" s="9">
        <v>8</v>
      </c>
      <c r="W3" s="9">
        <v>9</v>
      </c>
      <c r="X3" s="9">
        <v>10</v>
      </c>
      <c r="Y3" s="9">
        <v>11</v>
      </c>
      <c r="Z3" s="9">
        <v>12</v>
      </c>
    </row>
    <row r="4" spans="1:26" ht="75" customHeight="1" x14ac:dyDescent="0.25">
      <c r="A4" s="2" t="s">
        <v>10</v>
      </c>
      <c r="B4" s="3" t="s">
        <v>56</v>
      </c>
      <c r="C4" s="1"/>
      <c r="D4" s="4" t="s">
        <v>52</v>
      </c>
      <c r="E4" s="5">
        <v>80000000</v>
      </c>
      <c r="F4" s="1"/>
      <c r="G4" s="4" t="s">
        <v>0</v>
      </c>
      <c r="H4" s="5">
        <v>8000000</v>
      </c>
      <c r="I4" s="1"/>
      <c r="J4" s="3" t="s">
        <v>19</v>
      </c>
      <c r="K4" s="5">
        <v>2500000</v>
      </c>
      <c r="L4" s="35"/>
      <c r="M4" s="10" t="s">
        <v>34</v>
      </c>
      <c r="N4" s="10"/>
      <c r="O4" s="11">
        <f>SUM(O5:O7)</f>
        <v>243000000</v>
      </c>
      <c r="P4" s="12"/>
      <c r="Q4" s="12"/>
      <c r="R4" s="12"/>
      <c r="S4" s="12"/>
      <c r="T4" s="12"/>
      <c r="U4" s="12"/>
      <c r="V4" s="12"/>
      <c r="W4" s="12"/>
      <c r="X4" s="12"/>
      <c r="Y4" s="12"/>
      <c r="Z4" s="12"/>
    </row>
    <row r="5" spans="1:26" ht="30" x14ac:dyDescent="0.25">
      <c r="A5" s="3" t="s">
        <v>12</v>
      </c>
      <c r="B5" s="2" t="s">
        <v>13</v>
      </c>
      <c r="C5" s="1"/>
      <c r="D5" s="6" t="s">
        <v>2</v>
      </c>
      <c r="E5" s="5">
        <v>13000000</v>
      </c>
      <c r="F5" s="1"/>
      <c r="G5" s="6" t="s">
        <v>1</v>
      </c>
      <c r="H5" s="5">
        <v>5000000</v>
      </c>
      <c r="I5" s="1"/>
      <c r="J5" s="4" t="s">
        <v>7</v>
      </c>
      <c r="K5" s="22">
        <v>0.08</v>
      </c>
      <c r="L5" s="35"/>
      <c r="M5" s="13" t="s">
        <v>15</v>
      </c>
      <c r="N5" s="12"/>
      <c r="O5" s="14">
        <f>E4</f>
        <v>80000000</v>
      </c>
      <c r="P5" s="12"/>
      <c r="Q5" s="12"/>
      <c r="R5" s="12"/>
      <c r="S5" s="12"/>
      <c r="T5" s="12"/>
      <c r="U5" s="12"/>
      <c r="V5" s="12"/>
      <c r="W5" s="12"/>
      <c r="X5" s="12"/>
      <c r="Y5" s="12"/>
      <c r="Z5" s="12"/>
    </row>
    <row r="6" spans="1:26" ht="30" customHeight="1" x14ac:dyDescent="0.25">
      <c r="A6" s="2"/>
      <c r="B6" s="2"/>
      <c r="C6" s="1"/>
      <c r="D6" s="4" t="s">
        <v>3</v>
      </c>
      <c r="E6" s="5">
        <v>150000000</v>
      </c>
      <c r="F6" s="1"/>
      <c r="G6" s="6" t="s">
        <v>4</v>
      </c>
      <c r="H6" s="5">
        <v>3500000</v>
      </c>
      <c r="I6" s="1"/>
      <c r="J6" s="4" t="s">
        <v>31</v>
      </c>
      <c r="K6" s="23">
        <v>0.25</v>
      </c>
      <c r="L6" s="35"/>
      <c r="M6" s="13" t="s">
        <v>35</v>
      </c>
      <c r="N6" s="12"/>
      <c r="O6" s="14">
        <f>E5</f>
        <v>13000000</v>
      </c>
      <c r="P6" s="12"/>
      <c r="Q6" s="12"/>
      <c r="R6" s="12"/>
      <c r="S6" s="12"/>
      <c r="T6" s="12"/>
      <c r="U6" s="12"/>
      <c r="V6" s="12"/>
      <c r="W6" s="12"/>
      <c r="X6" s="12"/>
      <c r="Y6" s="12"/>
      <c r="Z6" s="12"/>
    </row>
    <row r="7" spans="1:26" ht="45.75" customHeight="1" x14ac:dyDescent="0.25">
      <c r="A7" s="2"/>
      <c r="B7" s="2"/>
      <c r="C7" s="1"/>
      <c r="D7" s="3" t="s">
        <v>48</v>
      </c>
      <c r="E7" s="7">
        <v>7.0000000000000007E-2</v>
      </c>
      <c r="F7" s="1"/>
      <c r="G7" s="4" t="s">
        <v>8</v>
      </c>
      <c r="H7" s="5">
        <v>1500000</v>
      </c>
      <c r="I7" s="1"/>
      <c r="J7" s="3" t="s">
        <v>32</v>
      </c>
      <c r="K7" s="5">
        <v>60000</v>
      </c>
      <c r="L7" s="35"/>
      <c r="M7" s="13" t="s">
        <v>36</v>
      </c>
      <c r="N7" s="12"/>
      <c r="O7" s="14">
        <f>E6</f>
        <v>150000000</v>
      </c>
      <c r="P7" s="15">
        <f>O7 * (1 + $E$7)</f>
        <v>160500000</v>
      </c>
      <c r="Q7" s="15">
        <f>P7 * (1 + $E$7)</f>
        <v>171735000</v>
      </c>
      <c r="R7" s="15">
        <f>Q7 * (1 + $E$7)</f>
        <v>183756450</v>
      </c>
      <c r="S7" s="15">
        <f t="shared" ref="S7:Z7" si="0">R7 * (1 + $E$7)</f>
        <v>196619401.5</v>
      </c>
      <c r="T7" s="15">
        <f t="shared" si="0"/>
        <v>210382759.60500002</v>
      </c>
      <c r="U7" s="15">
        <f t="shared" si="0"/>
        <v>225109552.77735004</v>
      </c>
      <c r="V7" s="15">
        <f t="shared" si="0"/>
        <v>240867221.47176456</v>
      </c>
      <c r="W7" s="15">
        <f t="shared" si="0"/>
        <v>257727926.9747881</v>
      </c>
      <c r="X7" s="15">
        <f t="shared" si="0"/>
        <v>275768881.86302328</v>
      </c>
      <c r="Y7" s="15">
        <f t="shared" si="0"/>
        <v>295072703.59343493</v>
      </c>
      <c r="Z7" s="15">
        <f t="shared" si="0"/>
        <v>315727792.84497541</v>
      </c>
    </row>
    <row r="8" spans="1:26" x14ac:dyDescent="0.25">
      <c r="A8" s="2"/>
      <c r="B8" s="2"/>
      <c r="C8" s="1"/>
      <c r="D8" s="2"/>
      <c r="E8" s="2"/>
      <c r="F8" s="1"/>
      <c r="G8" s="4" t="s">
        <v>21</v>
      </c>
      <c r="H8" s="24" t="s">
        <v>20</v>
      </c>
      <c r="I8" s="1"/>
      <c r="J8" s="2"/>
      <c r="K8" s="2"/>
      <c r="L8" s="35"/>
      <c r="M8" s="13" t="s">
        <v>42</v>
      </c>
      <c r="N8" s="12"/>
      <c r="O8" s="16" t="s">
        <v>20</v>
      </c>
      <c r="P8" s="15">
        <f>P7-O7</f>
        <v>10500000</v>
      </c>
      <c r="Q8" s="15">
        <f t="shared" ref="Q8:Z8" si="1">Q7-P7</f>
        <v>11235000</v>
      </c>
      <c r="R8" s="15">
        <f t="shared" si="1"/>
        <v>12021450</v>
      </c>
      <c r="S8" s="15">
        <f t="shared" si="1"/>
        <v>12862951.5</v>
      </c>
      <c r="T8" s="15">
        <f t="shared" si="1"/>
        <v>13763358.105000019</v>
      </c>
      <c r="U8" s="15">
        <f t="shared" si="1"/>
        <v>14726793.172350019</v>
      </c>
      <c r="V8" s="15">
        <f t="shared" si="1"/>
        <v>15757668.694414526</v>
      </c>
      <c r="W8" s="15">
        <f t="shared" si="1"/>
        <v>16860705.503023535</v>
      </c>
      <c r="X8" s="15">
        <f t="shared" si="1"/>
        <v>18040954.888235182</v>
      </c>
      <c r="Y8" s="15">
        <f t="shared" si="1"/>
        <v>19303821.730411649</v>
      </c>
      <c r="Z8" s="15">
        <f t="shared" si="1"/>
        <v>20655089.251540482</v>
      </c>
    </row>
    <row r="9" spans="1:26" x14ac:dyDescent="0.25">
      <c r="K9" s="21"/>
      <c r="L9" s="35"/>
      <c r="M9" s="10" t="s">
        <v>43</v>
      </c>
      <c r="N9" s="12"/>
      <c r="O9" s="17">
        <f t="shared" ref="O9:V9" si="2">SUM(O10:O15)</f>
        <v>23000000</v>
      </c>
      <c r="P9" s="17">
        <f t="shared" si="2"/>
        <v>23600000</v>
      </c>
      <c r="Q9" s="17">
        <f t="shared" si="2"/>
        <v>23100000</v>
      </c>
      <c r="R9" s="17">
        <f t="shared" si="2"/>
        <v>23100000</v>
      </c>
      <c r="S9" s="17">
        <f t="shared" si="2"/>
        <v>23100000</v>
      </c>
      <c r="T9" s="17">
        <f t="shared" si="2"/>
        <v>23000000</v>
      </c>
      <c r="U9" s="17">
        <f t="shared" si="2"/>
        <v>23000000</v>
      </c>
      <c r="V9" s="17">
        <f t="shared" si="2"/>
        <v>23000000</v>
      </c>
      <c r="W9" s="17">
        <f>SUM(W10:W17)</f>
        <v>23100000</v>
      </c>
      <c r="X9" s="17">
        <f>SUM(X10:X17)</f>
        <v>23000000</v>
      </c>
      <c r="Y9" s="17">
        <f>SUM(Y10:Y17)</f>
        <v>23000000</v>
      </c>
      <c r="Z9" s="17">
        <f>SUM(Z10:Z17)</f>
        <v>23000000</v>
      </c>
    </row>
    <row r="10" spans="1:26" ht="18.75" x14ac:dyDescent="0.3">
      <c r="A10" s="44" t="s">
        <v>24</v>
      </c>
      <c r="B10" s="45"/>
      <c r="C10" s="45"/>
      <c r="D10" s="45"/>
      <c r="E10" s="45"/>
      <c r="F10" s="45"/>
      <c r="G10" s="45"/>
      <c r="H10" s="45"/>
      <c r="I10" s="45"/>
      <c r="J10" s="46"/>
      <c r="K10" s="29"/>
      <c r="L10" s="35"/>
      <c r="M10" s="13" t="s">
        <v>16</v>
      </c>
      <c r="N10" s="12"/>
      <c r="O10" s="14">
        <f>H4</f>
        <v>8000000</v>
      </c>
      <c r="P10" s="15">
        <f t="shared" ref="P10:Z14" si="3">O10</f>
        <v>8000000</v>
      </c>
      <c r="Q10" s="15">
        <f t="shared" si="3"/>
        <v>8000000</v>
      </c>
      <c r="R10" s="15">
        <f t="shared" si="3"/>
        <v>8000000</v>
      </c>
      <c r="S10" s="15">
        <f t="shared" si="3"/>
        <v>8000000</v>
      </c>
      <c r="T10" s="15">
        <f t="shared" si="3"/>
        <v>8000000</v>
      </c>
      <c r="U10" s="15">
        <f t="shared" si="3"/>
        <v>8000000</v>
      </c>
      <c r="V10" s="15">
        <f t="shared" si="3"/>
        <v>8000000</v>
      </c>
      <c r="W10" s="15">
        <f t="shared" si="3"/>
        <v>8000000</v>
      </c>
      <c r="X10" s="15">
        <f t="shared" si="3"/>
        <v>8000000</v>
      </c>
      <c r="Y10" s="15">
        <f t="shared" si="3"/>
        <v>8000000</v>
      </c>
      <c r="Z10" s="15">
        <f t="shared" si="3"/>
        <v>8000000</v>
      </c>
    </row>
    <row r="11" spans="1:26" x14ac:dyDescent="0.25">
      <c r="A11" s="47" t="s">
        <v>45</v>
      </c>
      <c r="B11" s="48"/>
      <c r="C11" s="48"/>
      <c r="D11" s="48"/>
      <c r="E11" s="48"/>
      <c r="F11" s="48"/>
      <c r="G11" s="48"/>
      <c r="H11" s="48"/>
      <c r="I11" s="48"/>
      <c r="J11" s="49"/>
      <c r="K11" s="30">
        <f>K5</f>
        <v>0.08</v>
      </c>
      <c r="L11" s="35"/>
      <c r="M11" s="13" t="s">
        <v>17</v>
      </c>
      <c r="N11" s="12"/>
      <c r="O11" s="14">
        <f>2 * H5</f>
        <v>10000000</v>
      </c>
      <c r="P11" s="15">
        <f t="shared" si="3"/>
        <v>10000000</v>
      </c>
      <c r="Q11" s="15">
        <f t="shared" si="3"/>
        <v>10000000</v>
      </c>
      <c r="R11" s="15">
        <f t="shared" si="3"/>
        <v>10000000</v>
      </c>
      <c r="S11" s="15">
        <f t="shared" si="3"/>
        <v>10000000</v>
      </c>
      <c r="T11" s="15">
        <f t="shared" si="3"/>
        <v>10000000</v>
      </c>
      <c r="U11" s="15">
        <f t="shared" si="3"/>
        <v>10000000</v>
      </c>
      <c r="V11" s="15">
        <f t="shared" si="3"/>
        <v>10000000</v>
      </c>
      <c r="W11" s="15">
        <f t="shared" si="3"/>
        <v>10000000</v>
      </c>
      <c r="X11" s="15">
        <f t="shared" si="3"/>
        <v>10000000</v>
      </c>
      <c r="Y11" s="15">
        <f t="shared" si="3"/>
        <v>10000000</v>
      </c>
      <c r="Z11" s="15">
        <f t="shared" si="3"/>
        <v>10000000</v>
      </c>
    </row>
    <row r="12" spans="1:26" ht="18.75" customHeight="1" x14ac:dyDescent="0.25">
      <c r="A12" s="47" t="s">
        <v>44</v>
      </c>
      <c r="B12" s="48"/>
      <c r="C12" s="48"/>
      <c r="D12" s="48"/>
      <c r="E12" s="48"/>
      <c r="F12" s="48"/>
      <c r="G12" s="48"/>
      <c r="H12" s="48"/>
      <c r="I12" s="48"/>
      <c r="J12" s="49"/>
      <c r="K12" s="31">
        <f>K6</f>
        <v>0.25</v>
      </c>
      <c r="L12" s="35"/>
      <c r="M12" s="13" t="s">
        <v>40</v>
      </c>
      <c r="N12" s="12"/>
      <c r="O12" s="14">
        <f>H6</f>
        <v>3500000</v>
      </c>
      <c r="P12" s="15">
        <f t="shared" si="3"/>
        <v>3500000</v>
      </c>
      <c r="Q12" s="15">
        <f t="shared" si="3"/>
        <v>3500000</v>
      </c>
      <c r="R12" s="15">
        <f t="shared" si="3"/>
        <v>3500000</v>
      </c>
      <c r="S12" s="15">
        <f t="shared" si="3"/>
        <v>3500000</v>
      </c>
      <c r="T12" s="15">
        <f t="shared" si="3"/>
        <v>3500000</v>
      </c>
      <c r="U12" s="15">
        <f t="shared" si="3"/>
        <v>3500000</v>
      </c>
      <c r="V12" s="15">
        <f t="shared" si="3"/>
        <v>3500000</v>
      </c>
      <c r="W12" s="15">
        <f t="shared" si="3"/>
        <v>3500000</v>
      </c>
      <c r="X12" s="15">
        <f t="shared" si="3"/>
        <v>3500000</v>
      </c>
      <c r="Y12" s="15">
        <f t="shared" si="3"/>
        <v>3500000</v>
      </c>
      <c r="Z12" s="15">
        <f t="shared" si="3"/>
        <v>3500000</v>
      </c>
    </row>
    <row r="13" spans="1:26" x14ac:dyDescent="0.25">
      <c r="A13" s="39" t="s">
        <v>27</v>
      </c>
      <c r="B13" s="40"/>
      <c r="C13" s="40"/>
      <c r="D13" s="40"/>
      <c r="E13" s="40"/>
      <c r="F13" s="40"/>
      <c r="G13" s="40"/>
      <c r="H13" s="40"/>
      <c r="I13" s="40"/>
      <c r="J13" s="41"/>
      <c r="K13" s="32">
        <f>Z7</f>
        <v>315727792.84497541</v>
      </c>
      <c r="L13" s="35"/>
      <c r="M13" s="13" t="s">
        <v>18</v>
      </c>
      <c r="N13" s="12"/>
      <c r="O13" s="14">
        <f>H7</f>
        <v>1500000</v>
      </c>
      <c r="P13" s="15">
        <f t="shared" si="3"/>
        <v>1500000</v>
      </c>
      <c r="Q13" s="15">
        <f t="shared" si="3"/>
        <v>1500000</v>
      </c>
      <c r="R13" s="15">
        <f t="shared" si="3"/>
        <v>1500000</v>
      </c>
      <c r="S13" s="15">
        <f t="shared" si="3"/>
        <v>1500000</v>
      </c>
      <c r="T13" s="15">
        <f t="shared" si="3"/>
        <v>1500000</v>
      </c>
      <c r="U13" s="15">
        <f t="shared" si="3"/>
        <v>1500000</v>
      </c>
      <c r="V13" s="15">
        <f t="shared" si="3"/>
        <v>1500000</v>
      </c>
      <c r="W13" s="15">
        <f t="shared" si="3"/>
        <v>1500000</v>
      </c>
      <c r="X13" s="15">
        <f t="shared" si="3"/>
        <v>1500000</v>
      </c>
      <c r="Y13" s="15">
        <f t="shared" si="3"/>
        <v>1500000</v>
      </c>
      <c r="Z13" s="15">
        <f t="shared" si="3"/>
        <v>1500000</v>
      </c>
    </row>
    <row r="14" spans="1:26" x14ac:dyDescent="0.25">
      <c r="A14" s="39" t="s">
        <v>25</v>
      </c>
      <c r="B14" s="40"/>
      <c r="C14" s="40"/>
      <c r="D14" s="40"/>
      <c r="E14" s="40"/>
      <c r="F14" s="40"/>
      <c r="G14" s="40"/>
      <c r="H14" s="40"/>
      <c r="I14" s="40"/>
      <c r="J14" s="41"/>
      <c r="K14" s="33">
        <f>SUM(O18:Z18)</f>
        <v>1270208591.1080122</v>
      </c>
      <c r="L14" s="35"/>
      <c r="M14" s="13" t="s">
        <v>37</v>
      </c>
      <c r="N14" s="12"/>
      <c r="O14" s="16" t="s">
        <v>20</v>
      </c>
      <c r="P14" s="15">
        <f xml:space="preserve"> 2 * 300000</f>
        <v>600000</v>
      </c>
      <c r="Q14" s="15">
        <f>50000 *1 * 2</f>
        <v>100000</v>
      </c>
      <c r="R14" s="15">
        <f>50000  * 2* 1</f>
        <v>100000</v>
      </c>
      <c r="S14" s="15">
        <f xml:space="preserve"> 50000 * 1 * 2</f>
        <v>100000</v>
      </c>
      <c r="T14" s="18" t="s">
        <v>20</v>
      </c>
      <c r="U14" s="19" t="str">
        <f t="shared" si="3"/>
        <v>-</v>
      </c>
      <c r="V14" s="19" t="str">
        <f t="shared" si="3"/>
        <v>-</v>
      </c>
      <c r="W14" s="15">
        <f xml:space="preserve"> 50000 * 1 * 2</f>
        <v>100000</v>
      </c>
      <c r="X14" s="18" t="s">
        <v>20</v>
      </c>
      <c r="Y14" s="18" t="s">
        <v>20</v>
      </c>
      <c r="Z14" s="18" t="s">
        <v>20</v>
      </c>
    </row>
    <row r="15" spans="1:26" x14ac:dyDescent="0.25">
      <c r="A15" s="39" t="s">
        <v>26</v>
      </c>
      <c r="B15" s="40"/>
      <c r="C15" s="40"/>
      <c r="D15" s="40"/>
      <c r="E15" s="40"/>
      <c r="F15" s="40"/>
      <c r="G15" s="40"/>
      <c r="H15" s="40"/>
      <c r="I15" s="40"/>
      <c r="J15" s="41"/>
      <c r="K15" s="33">
        <f>ROUND(K14/365,0)</f>
        <v>3480024</v>
      </c>
      <c r="L15" s="35"/>
      <c r="M15" s="13" t="s">
        <v>22</v>
      </c>
      <c r="N15" s="12"/>
      <c r="O15" s="16" t="s">
        <v>20</v>
      </c>
      <c r="P15" s="16" t="s">
        <v>20</v>
      </c>
      <c r="Q15" s="16" t="s">
        <v>20</v>
      </c>
      <c r="R15" s="16" t="s">
        <v>20</v>
      </c>
      <c r="S15" s="16" t="s">
        <v>20</v>
      </c>
      <c r="T15" s="16" t="s">
        <v>20</v>
      </c>
      <c r="U15" s="16" t="s">
        <v>20</v>
      </c>
      <c r="V15" s="16" t="s">
        <v>20</v>
      </c>
      <c r="W15" s="16" t="s">
        <v>20</v>
      </c>
      <c r="X15" s="16" t="s">
        <v>20</v>
      </c>
      <c r="Y15" s="16" t="s">
        <v>20</v>
      </c>
      <c r="Z15" s="16" t="s">
        <v>20</v>
      </c>
    </row>
    <row r="16" spans="1:26" x14ac:dyDescent="0.25">
      <c r="A16" s="39" t="s">
        <v>33</v>
      </c>
      <c r="B16" s="40"/>
      <c r="C16" s="40"/>
      <c r="D16" s="40"/>
      <c r="E16" s="40"/>
      <c r="F16" s="40"/>
      <c r="G16" s="40"/>
      <c r="H16" s="40"/>
      <c r="I16" s="40"/>
      <c r="J16" s="41"/>
      <c r="K16" s="33">
        <f>ROUNDDOWN(K15/K7,0)</f>
        <v>58</v>
      </c>
      <c r="L16" s="35"/>
      <c r="M16" s="13" t="s">
        <v>23</v>
      </c>
      <c r="N16" s="12"/>
      <c r="O16" s="16" t="s">
        <v>20</v>
      </c>
      <c r="P16" s="16" t="s">
        <v>20</v>
      </c>
      <c r="Q16" s="16" t="s">
        <v>20</v>
      </c>
      <c r="R16" s="16" t="s">
        <v>20</v>
      </c>
      <c r="S16" s="16" t="s">
        <v>20</v>
      </c>
      <c r="T16" s="16" t="s">
        <v>20</v>
      </c>
      <c r="U16" s="16" t="s">
        <v>20</v>
      </c>
      <c r="V16" s="16" t="s">
        <v>20</v>
      </c>
      <c r="W16" s="16" t="s">
        <v>20</v>
      </c>
      <c r="X16" s="16" t="s">
        <v>20</v>
      </c>
      <c r="Y16" s="16" t="s">
        <v>20</v>
      </c>
      <c r="Z16" s="16" t="s">
        <v>20</v>
      </c>
    </row>
    <row r="17" spans="1:26" x14ac:dyDescent="0.25">
      <c r="A17" s="39" t="s">
        <v>28</v>
      </c>
      <c r="B17" s="40"/>
      <c r="C17" s="40"/>
      <c r="D17" s="40"/>
      <c r="E17" s="40"/>
      <c r="F17" s="40"/>
      <c r="G17" s="40"/>
      <c r="H17" s="40"/>
      <c r="I17" s="40"/>
      <c r="J17" s="41"/>
      <c r="K17" s="33">
        <f>SUM(O9:Z9)</f>
        <v>277000000</v>
      </c>
      <c r="L17" s="35"/>
      <c r="M17" s="20" t="s">
        <v>38</v>
      </c>
      <c r="N17" s="12"/>
      <c r="O17" s="12"/>
      <c r="P17" s="12"/>
      <c r="Q17" s="12"/>
      <c r="R17" s="12"/>
      <c r="S17" s="12"/>
      <c r="T17" s="12"/>
      <c r="U17" s="12"/>
      <c r="V17" s="12"/>
      <c r="W17" s="15"/>
      <c r="X17" s="15"/>
      <c r="Y17" s="15"/>
      <c r="Z17" s="15"/>
    </row>
    <row r="18" spans="1:26" x14ac:dyDescent="0.25">
      <c r="A18" s="39" t="s">
        <v>29</v>
      </c>
      <c r="B18" s="40"/>
      <c r="C18" s="40"/>
      <c r="D18" s="40"/>
      <c r="E18" s="40"/>
      <c r="F18" s="40"/>
      <c r="G18" s="40"/>
      <c r="H18" s="40"/>
      <c r="I18" s="40"/>
      <c r="J18" s="41"/>
      <c r="K18" s="33">
        <f>ROUND(K17/365,0)</f>
        <v>758904</v>
      </c>
      <c r="L18" s="35"/>
      <c r="M18" s="13" t="s">
        <v>6</v>
      </c>
      <c r="N18" s="12"/>
      <c r="O18" s="11">
        <f>K4 * 31</f>
        <v>77500000</v>
      </c>
      <c r="P18" s="11">
        <f>K4 * 28</f>
        <v>70000000</v>
      </c>
      <c r="Q18" s="11">
        <f xml:space="preserve"> K4 *31</f>
        <v>77500000</v>
      </c>
      <c r="R18" s="11">
        <f>Q18 * (1 + $K$5)</f>
        <v>83700000</v>
      </c>
      <c r="S18" s="11">
        <f>R18 * (1 + $K$5)</f>
        <v>90396000</v>
      </c>
      <c r="T18" s="11">
        <f t="shared" ref="T18:Y18" si="4">S18 * (1 + $K$5)</f>
        <v>97627680</v>
      </c>
      <c r="U18" s="11">
        <f t="shared" si="4"/>
        <v>105437894.40000001</v>
      </c>
      <c r="V18" s="11">
        <f>U18 * (1 + $K$5)</f>
        <v>113872925.95200001</v>
      </c>
      <c r="W18" s="11">
        <f t="shared" si="4"/>
        <v>122982760.02816002</v>
      </c>
      <c r="X18" s="11">
        <f t="shared" si="4"/>
        <v>132821380.83041283</v>
      </c>
      <c r="Y18" s="11">
        <f t="shared" si="4"/>
        <v>143447091.29684588</v>
      </c>
      <c r="Z18" s="11">
        <f>Y18 * (1 + $K$5)</f>
        <v>154922858.60059357</v>
      </c>
    </row>
    <row r="19" spans="1:26" x14ac:dyDescent="0.25">
      <c r="A19" s="39" t="s">
        <v>30</v>
      </c>
      <c r="B19" s="40"/>
      <c r="C19" s="40"/>
      <c r="D19" s="40"/>
      <c r="E19" s="40"/>
      <c r="F19" s="40"/>
      <c r="G19" s="40"/>
      <c r="H19" s="40"/>
      <c r="I19" s="40"/>
      <c r="J19" s="41"/>
      <c r="K19" s="33">
        <f>SUM(O19:Z19)</f>
        <v>317552147.77700305</v>
      </c>
      <c r="L19" s="35"/>
      <c r="M19" s="13" t="s">
        <v>41</v>
      </c>
      <c r="N19" s="12"/>
      <c r="O19" s="15">
        <f>$K$6 * O18</f>
        <v>19375000</v>
      </c>
      <c r="P19" s="15">
        <f>$K$6 * P18</f>
        <v>17500000</v>
      </c>
      <c r="Q19" s="15">
        <f t="shared" ref="Q19:Z19" si="5">$K$6 * Q18</f>
        <v>19375000</v>
      </c>
      <c r="R19" s="15">
        <f t="shared" si="5"/>
        <v>20925000</v>
      </c>
      <c r="S19" s="15">
        <f t="shared" si="5"/>
        <v>22599000</v>
      </c>
      <c r="T19" s="15">
        <f t="shared" si="5"/>
        <v>24406920</v>
      </c>
      <c r="U19" s="15">
        <f t="shared" si="5"/>
        <v>26359473.600000001</v>
      </c>
      <c r="V19" s="15">
        <f t="shared" si="5"/>
        <v>28468231.488000002</v>
      </c>
      <c r="W19" s="15">
        <f t="shared" si="5"/>
        <v>30745690.007040005</v>
      </c>
      <c r="X19" s="15">
        <f t="shared" si="5"/>
        <v>33205345.207603209</v>
      </c>
      <c r="Y19" s="15">
        <f t="shared" si="5"/>
        <v>35861772.824211471</v>
      </c>
      <c r="Z19" s="15">
        <f t="shared" si="5"/>
        <v>38730714.650148392</v>
      </c>
    </row>
    <row r="20" spans="1:26" x14ac:dyDescent="0.25">
      <c r="A20" s="39" t="s">
        <v>47</v>
      </c>
      <c r="B20" s="40"/>
      <c r="C20" s="40"/>
      <c r="D20" s="40"/>
      <c r="E20" s="40"/>
      <c r="F20" s="40"/>
      <c r="G20" s="40"/>
      <c r="H20" s="40"/>
      <c r="I20" s="40"/>
      <c r="J20" s="41"/>
      <c r="K20" s="33">
        <f>SUM(O21:Z21)</f>
        <v>40552147.77700308</v>
      </c>
      <c r="L20" s="35"/>
      <c r="M20" s="13" t="s">
        <v>5</v>
      </c>
      <c r="N20" s="12"/>
      <c r="O20" s="15">
        <f>O18/31</f>
        <v>2500000</v>
      </c>
      <c r="P20" s="15">
        <f>P18/28</f>
        <v>2500000</v>
      </c>
      <c r="Q20" s="15">
        <f>Q18/31</f>
        <v>2500000</v>
      </c>
      <c r="R20" s="15">
        <f>R18/30</f>
        <v>2790000</v>
      </c>
      <c r="S20" s="15">
        <f>S18/30</f>
        <v>3013200</v>
      </c>
      <c r="T20" s="15">
        <f>ROUND(T18/30,0)</f>
        <v>3254256</v>
      </c>
      <c r="U20" s="15">
        <f>ROUND(U18/31,0)</f>
        <v>3401222</v>
      </c>
      <c r="V20" s="15">
        <f>ROUND(V18/31,0)</f>
        <v>3673320</v>
      </c>
      <c r="W20" s="15">
        <f>ROUND(W18/30,0)</f>
        <v>4099425</v>
      </c>
      <c r="X20" s="15">
        <f t="shared" ref="X20:Z20" si="6">ROUND(X18/31,0)</f>
        <v>4284561</v>
      </c>
      <c r="Y20" s="15">
        <f>ROUND(Y18/30,0)</f>
        <v>4781570</v>
      </c>
      <c r="Z20" s="15">
        <f t="shared" si="6"/>
        <v>4997512</v>
      </c>
    </row>
    <row r="21" spans="1:26" x14ac:dyDescent="0.25">
      <c r="A21" s="50" t="s">
        <v>39</v>
      </c>
      <c r="B21" s="51"/>
      <c r="C21" s="51"/>
      <c r="D21" s="51"/>
      <c r="E21" s="51"/>
      <c r="F21" s="51"/>
      <c r="G21" s="51"/>
      <c r="H21" s="51"/>
      <c r="I21" s="51"/>
      <c r="J21" s="52"/>
      <c r="K21" s="26">
        <f>K20/K13</f>
        <v>0.1284402219126603</v>
      </c>
      <c r="L21" s="35"/>
      <c r="M21" s="20" t="s">
        <v>46</v>
      </c>
      <c r="N21" s="12"/>
      <c r="O21" s="11">
        <f t="shared" ref="O21:Z21" si="7">O19-O9</f>
        <v>-3625000</v>
      </c>
      <c r="P21" s="11">
        <f t="shared" si="7"/>
        <v>-6100000</v>
      </c>
      <c r="Q21" s="11">
        <f t="shared" si="7"/>
        <v>-3725000</v>
      </c>
      <c r="R21" s="11">
        <f t="shared" si="7"/>
        <v>-2175000</v>
      </c>
      <c r="S21" s="11">
        <f t="shared" si="7"/>
        <v>-501000</v>
      </c>
      <c r="T21" s="11">
        <f t="shared" si="7"/>
        <v>1406920</v>
      </c>
      <c r="U21" s="11">
        <f t="shared" si="7"/>
        <v>3359473.6000000015</v>
      </c>
      <c r="V21" s="11">
        <f t="shared" si="7"/>
        <v>5468231.4880000018</v>
      </c>
      <c r="W21" s="11">
        <f t="shared" si="7"/>
        <v>7645690.0070400052</v>
      </c>
      <c r="X21" s="11">
        <f t="shared" si="7"/>
        <v>10205345.207603209</v>
      </c>
      <c r="Y21" s="11">
        <f t="shared" si="7"/>
        <v>12861772.824211471</v>
      </c>
      <c r="Z21" s="11">
        <f t="shared" si="7"/>
        <v>15730714.650148392</v>
      </c>
    </row>
    <row r="22" spans="1:26" x14ac:dyDescent="0.25">
      <c r="A22" s="27"/>
      <c r="B22" s="27"/>
      <c r="C22" s="27"/>
      <c r="D22" s="27"/>
      <c r="E22" s="27"/>
      <c r="F22" s="27"/>
      <c r="G22" s="27"/>
      <c r="H22" s="27"/>
      <c r="I22" s="28"/>
      <c r="J22" s="25"/>
      <c r="K22" s="25"/>
      <c r="L22" s="25"/>
      <c r="M22" s="25"/>
      <c r="N22" s="25"/>
      <c r="O22" s="25"/>
      <c r="P22" s="25"/>
      <c r="Q22" s="25"/>
      <c r="R22" s="25"/>
      <c r="S22" s="25"/>
      <c r="T22" s="25"/>
      <c r="U22" s="25"/>
      <c r="V22" s="25"/>
      <c r="W22" s="25"/>
      <c r="X22" s="25"/>
      <c r="Y22" s="25"/>
      <c r="Z22" s="25"/>
    </row>
    <row r="23" spans="1:26"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8.75" x14ac:dyDescent="0.25">
      <c r="A24" s="57" t="s">
        <v>54</v>
      </c>
      <c r="B24" s="57"/>
      <c r="C24" s="57"/>
      <c r="D24" s="57"/>
      <c r="E24" s="57"/>
      <c r="F24" s="57"/>
      <c r="G24" s="57"/>
      <c r="H24" s="57"/>
      <c r="I24" s="57"/>
      <c r="J24" s="57"/>
      <c r="K24" s="57"/>
      <c r="L24" s="57"/>
      <c r="M24" s="57"/>
      <c r="N24" s="25"/>
      <c r="O24" s="25"/>
      <c r="P24" s="25"/>
      <c r="Q24" s="25"/>
      <c r="R24" s="25"/>
      <c r="S24" s="25"/>
      <c r="T24" s="25"/>
      <c r="U24" s="25"/>
      <c r="V24" s="25"/>
      <c r="W24" s="25"/>
      <c r="X24" s="25"/>
      <c r="Y24" s="25"/>
      <c r="Z24" s="25"/>
    </row>
    <row r="25" spans="1:26" ht="18.75" x14ac:dyDescent="0.25">
      <c r="A25" s="53" t="s">
        <v>49</v>
      </c>
      <c r="B25" s="54"/>
      <c r="C25" s="54"/>
      <c r="D25" s="54"/>
      <c r="E25" s="54"/>
      <c r="F25" s="54"/>
      <c r="G25" s="54"/>
      <c r="H25" s="54"/>
      <c r="I25" s="25"/>
      <c r="J25" s="25"/>
      <c r="K25" s="25"/>
      <c r="L25" s="25"/>
      <c r="M25" s="25"/>
    </row>
    <row r="26" spans="1:26" ht="19.5" customHeight="1" x14ac:dyDescent="0.25">
      <c r="A26" s="55" t="s">
        <v>53</v>
      </c>
      <c r="B26" s="56"/>
      <c r="C26" s="56"/>
      <c r="D26" s="56"/>
      <c r="E26" s="56"/>
      <c r="F26" s="56"/>
      <c r="G26" s="56"/>
      <c r="H26" s="56"/>
      <c r="I26" s="25"/>
      <c r="J26" s="25"/>
      <c r="K26" s="25"/>
      <c r="L26" s="25"/>
      <c r="M26" s="25"/>
    </row>
    <row r="27" spans="1:26" ht="18.75" x14ac:dyDescent="0.25">
      <c r="A27" s="53" t="s">
        <v>50</v>
      </c>
      <c r="B27" s="54"/>
      <c r="C27" s="54"/>
      <c r="D27" s="54"/>
      <c r="E27" s="54"/>
      <c r="F27" s="54"/>
      <c r="G27" s="54"/>
      <c r="H27" s="54"/>
      <c r="I27" s="25"/>
      <c r="J27" s="25"/>
      <c r="K27" s="25"/>
      <c r="L27" s="25"/>
      <c r="M27" s="25"/>
    </row>
    <row r="28" spans="1:26" ht="18.75" x14ac:dyDescent="0.25">
      <c r="A28" s="53" t="s">
        <v>51</v>
      </c>
      <c r="B28" s="54"/>
      <c r="C28" s="54"/>
      <c r="D28" s="54"/>
      <c r="E28" s="54"/>
      <c r="F28" s="54"/>
      <c r="G28" s="54"/>
      <c r="H28" s="54"/>
      <c r="I28" s="25"/>
      <c r="J28" s="25"/>
      <c r="K28" s="25"/>
      <c r="L28" s="25"/>
      <c r="M28" s="25"/>
    </row>
    <row r="29" spans="1:26" x14ac:dyDescent="0.25">
      <c r="A29" s="25"/>
      <c r="B29" s="25"/>
      <c r="C29" s="25"/>
      <c r="D29" s="25"/>
      <c r="E29" s="25"/>
      <c r="F29" s="25"/>
      <c r="G29" s="25"/>
      <c r="H29" s="25"/>
      <c r="I29" s="25"/>
      <c r="J29" s="25"/>
      <c r="K29" s="25"/>
      <c r="L29" s="25"/>
      <c r="M29" s="25"/>
    </row>
  </sheetData>
  <mergeCells count="23">
    <mergeCell ref="A21:J21"/>
    <mergeCell ref="A25:H25"/>
    <mergeCell ref="A26:H26"/>
    <mergeCell ref="A27:H27"/>
    <mergeCell ref="A28:H28"/>
    <mergeCell ref="A24:M24"/>
    <mergeCell ref="A20:J20"/>
    <mergeCell ref="A3:B3"/>
    <mergeCell ref="D3:E3"/>
    <mergeCell ref="G3:H3"/>
    <mergeCell ref="A10:J10"/>
    <mergeCell ref="A11:J11"/>
    <mergeCell ref="A12:J12"/>
    <mergeCell ref="A13:J13"/>
    <mergeCell ref="A14:J14"/>
    <mergeCell ref="A15:J15"/>
    <mergeCell ref="A16:J16"/>
    <mergeCell ref="A17:J17"/>
    <mergeCell ref="A2:K2"/>
    <mergeCell ref="M2:Z2"/>
    <mergeCell ref="J3:K3"/>
    <mergeCell ref="A18:J18"/>
    <mergeCell ref="A19:J19"/>
  </mergeCells>
  <hyperlinks>
    <hyperlink ref="A26" r:id="rId1" display="https://tawk.to/chat/5ed8aafb4a7c62581799e431/1ecc92ecg "/>
    <hyperlink ref="A27" r:id="rId2" display="mailto:hotro@webnhathuoc.com"/>
  </hyperlinks>
  <pageMargins left="0.7" right="0.7" top="0.75" bottom="0.75" header="0.3" footer="0.3"/>
  <pageSetup paperSize="53" orientation="portrait" horizontalDpi="4294967292" verticalDpi="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tungnt</dc:creator>
  <cp:lastModifiedBy>Tung</cp:lastModifiedBy>
  <cp:lastPrinted>2020-07-08T03:21:31Z</cp:lastPrinted>
  <dcterms:created xsi:type="dcterms:W3CDTF">2015-04-21T06:57:49Z</dcterms:created>
  <dcterms:modified xsi:type="dcterms:W3CDTF">2020-10-07T08:42:27Z</dcterms:modified>
</cp:coreProperties>
</file>