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HK8\EC214.O21.TMCL_Nhập môn Quản trị chuỗi cung ứng\final\"/>
    </mc:Choice>
  </mc:AlternateContent>
  <xr:revisionPtr revIDLastSave="0" documentId="8_{35A8B97C-284C-43D6-8C3C-2938BFE7E4E8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FC+VC" sheetId="1" r:id="rId1"/>
    <sheet name="DỰ ĐOÁN DOANH THU LỢI NHUẬN" sheetId="2" r:id="rId2"/>
    <sheet name="EOQ" sheetId="9" r:id="rId3"/>
    <sheet name="Chuẩn Đo Lường" sheetId="6" r:id="rId4"/>
    <sheet name="ELS" sheetId="7" r:id="rId5"/>
    <sheet name="Safety Stock" sheetId="8" r:id="rId6"/>
    <sheet name="Chi Phí Cố Định" sheetId="5" r:id="rId7"/>
    <sheet name="Chi Phí Nguyên Liệu" sheetId="10" r:id="rId8"/>
    <sheet name="Giá NVL Bánh Tráng" sheetId="3" r:id="rId9"/>
    <sheet name="Giá NVL muối tôm" sheetId="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G42" i="8"/>
  <c r="H42" i="8" s="1"/>
  <c r="G40" i="8"/>
  <c r="H40" i="8" s="1"/>
  <c r="D41" i="8"/>
  <c r="G41" i="8" s="1"/>
  <c r="H41" i="8" s="1"/>
  <c r="D42" i="8"/>
  <c r="D40" i="8"/>
  <c r="G6" i="8"/>
  <c r="H6" i="8" s="1"/>
  <c r="G7" i="8"/>
  <c r="H7" i="8" s="1"/>
  <c r="G12" i="8"/>
  <c r="H12" i="8" s="1"/>
  <c r="G13" i="8"/>
  <c r="H13" i="8" s="1"/>
  <c r="G14" i="8"/>
  <c r="H14" i="8" s="1"/>
  <c r="G15" i="8"/>
  <c r="H15" i="8" s="1"/>
  <c r="G20" i="8"/>
  <c r="H20" i="8" s="1"/>
  <c r="G21" i="8"/>
  <c r="H21" i="8" s="1"/>
  <c r="G22" i="8"/>
  <c r="H22" i="8" s="1"/>
  <c r="G23" i="8"/>
  <c r="H23" i="8" s="1"/>
  <c r="D6" i="8"/>
  <c r="D7" i="8"/>
  <c r="D8" i="8"/>
  <c r="G8" i="8" s="1"/>
  <c r="H8" i="8" s="1"/>
  <c r="D9" i="8"/>
  <c r="G9" i="8" s="1"/>
  <c r="H9" i="8" s="1"/>
  <c r="D10" i="8"/>
  <c r="G10" i="8" s="1"/>
  <c r="H10" i="8" s="1"/>
  <c r="D11" i="8"/>
  <c r="G11" i="8" s="1"/>
  <c r="H11" i="8" s="1"/>
  <c r="D12" i="8"/>
  <c r="D13" i="8"/>
  <c r="D14" i="8"/>
  <c r="D15" i="8"/>
  <c r="D16" i="8"/>
  <c r="G16" i="8" s="1"/>
  <c r="H16" i="8" s="1"/>
  <c r="D17" i="8"/>
  <c r="G17" i="8" s="1"/>
  <c r="H17" i="8" s="1"/>
  <c r="D18" i="8"/>
  <c r="G18" i="8" s="1"/>
  <c r="H18" i="8" s="1"/>
  <c r="D19" i="8"/>
  <c r="G19" i="8" s="1"/>
  <c r="H19" i="8" s="1"/>
  <c r="D20" i="8"/>
  <c r="D21" i="8"/>
  <c r="D22" i="8"/>
  <c r="D23" i="8"/>
  <c r="D24" i="8"/>
  <c r="G24" i="8" s="1"/>
  <c r="H24" i="8" s="1"/>
  <c r="D5" i="8"/>
  <c r="G5" i="8" s="1"/>
  <c r="H5" i="8" s="1"/>
  <c r="B4" i="7"/>
  <c r="C10" i="7" s="1"/>
  <c r="C11" i="7" l="1"/>
  <c r="K19" i="5"/>
  <c r="B62" i="2" s="1"/>
  <c r="B82" i="2"/>
  <c r="B83" i="2" s="1"/>
  <c r="J69" i="2"/>
  <c r="C35" i="4"/>
  <c r="D24" i="2" s="1"/>
  <c r="M28" i="4"/>
  <c r="M27" i="4"/>
  <c r="M26" i="4"/>
  <c r="M25" i="4"/>
  <c r="N21" i="4"/>
  <c r="M21" i="4"/>
  <c r="O21" i="4" s="1"/>
  <c r="L21" i="4"/>
  <c r="N20" i="4"/>
  <c r="L20" i="4"/>
  <c r="M20" i="4" s="1"/>
  <c r="O20" i="4" s="1"/>
  <c r="N19" i="4"/>
  <c r="L19" i="4"/>
  <c r="M19" i="4" s="1"/>
  <c r="O19" i="4" s="1"/>
  <c r="N18" i="4"/>
  <c r="L18" i="4"/>
  <c r="M18" i="4" s="1"/>
  <c r="O18" i="4" s="1"/>
  <c r="M17" i="4"/>
  <c r="L17" i="4"/>
  <c r="N16" i="4"/>
  <c r="L16" i="4"/>
  <c r="M16" i="4" s="1"/>
  <c r="O16" i="4" s="1"/>
  <c r="M15" i="4"/>
  <c r="L15" i="4"/>
  <c r="D51" i="3"/>
  <c r="I47" i="3"/>
  <c r="D37" i="3"/>
  <c r="B24" i="2" s="1"/>
  <c r="I36" i="3"/>
  <c r="D23" i="3"/>
  <c r="I22" i="3"/>
  <c r="D15" i="3"/>
  <c r="I11" i="3"/>
  <c r="E26" i="2"/>
  <c r="L10" i="2"/>
  <c r="L11" i="2"/>
  <c r="L12" i="2"/>
  <c r="L9" i="2"/>
  <c r="J8" i="2"/>
  <c r="J7" i="2"/>
  <c r="J6" i="2"/>
  <c r="J5" i="2"/>
  <c r="J4" i="2"/>
  <c r="C12" i="2"/>
  <c r="C11" i="2"/>
  <c r="C10" i="2"/>
  <c r="C9" i="2"/>
  <c r="C8" i="2"/>
  <c r="C7" i="2"/>
  <c r="C6" i="2"/>
  <c r="C5" i="2"/>
  <c r="C4" i="2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47" i="1"/>
  <c r="G34" i="1"/>
  <c r="G35" i="1"/>
  <c r="G27" i="1"/>
  <c r="G26" i="1"/>
  <c r="E25" i="1"/>
  <c r="E24" i="1"/>
  <c r="E23" i="1"/>
  <c r="E22" i="1"/>
  <c r="E20" i="1"/>
  <c r="G11" i="1"/>
  <c r="E11" i="1"/>
  <c r="G13" i="1"/>
  <c r="G12" i="1"/>
  <c r="E10" i="1"/>
  <c r="E9" i="1"/>
  <c r="E8" i="1"/>
  <c r="E7" i="1"/>
  <c r="E6" i="1"/>
  <c r="E5" i="1"/>
  <c r="D17" i="5" s="1"/>
  <c r="G78" i="1" l="1"/>
  <c r="D64" i="2" s="1"/>
  <c r="N17" i="4"/>
  <c r="O17" i="4" s="1"/>
  <c r="N15" i="4"/>
  <c r="O15" i="4" s="1"/>
  <c r="L14" i="2"/>
  <c r="E24" i="2"/>
  <c r="E14" i="2"/>
  <c r="G36" i="1"/>
  <c r="F20" i="1"/>
  <c r="G20" i="1" s="1"/>
  <c r="G28" i="1" s="1"/>
  <c r="I28" i="1" s="1"/>
  <c r="F5" i="1"/>
  <c r="G5" i="1" s="1"/>
  <c r="G14" i="1" s="1"/>
  <c r="C32" i="8" l="1"/>
  <c r="D32" i="8" s="1"/>
  <c r="G32" i="8" s="1"/>
  <c r="H32" i="8" s="1"/>
  <c r="G18" i="6"/>
  <c r="C33" i="8"/>
  <c r="D33" i="8" s="1"/>
  <c r="G33" i="8" s="1"/>
  <c r="H33" i="8" s="1"/>
  <c r="C35" i="8"/>
  <c r="D35" i="8" s="1"/>
  <c r="G35" i="8" s="1"/>
  <c r="H35" i="8" s="1"/>
  <c r="C31" i="8"/>
  <c r="D31" i="8" s="1"/>
  <c r="G31" i="8" s="1"/>
  <c r="G16" i="6"/>
  <c r="C34" i="8"/>
  <c r="D34" i="8" s="1"/>
  <c r="G34" i="8" s="1"/>
  <c r="H34" i="8" s="1"/>
  <c r="G14" i="6"/>
  <c r="G20" i="6" s="1"/>
  <c r="D33" i="2"/>
  <c r="B16" i="6"/>
  <c r="B18" i="6"/>
  <c r="B14" i="6"/>
  <c r="B20" i="6" s="1"/>
  <c r="B33" i="2"/>
  <c r="G15" i="1"/>
  <c r="G16" i="1" s="1"/>
  <c r="G37" i="1"/>
  <c r="G29" i="1"/>
  <c r="G30" i="1" s="1"/>
  <c r="H31" i="8" l="1"/>
  <c r="C18" i="7"/>
  <c r="A23" i="2"/>
  <c r="B25" i="2" s="1"/>
  <c r="G38" i="1"/>
  <c r="C17" i="7"/>
  <c r="D25" i="2"/>
  <c r="D27" i="2" l="1"/>
  <c r="D28" i="2" s="1"/>
  <c r="D29" i="2" s="1"/>
  <c r="D35" i="2" s="1"/>
  <c r="C4" i="7"/>
  <c r="B27" i="2"/>
  <c r="E25" i="2"/>
  <c r="D30" i="2"/>
  <c r="L15" i="2" s="1"/>
  <c r="L16" i="2" s="1"/>
  <c r="L17" i="2" s="1"/>
  <c r="G10" i="7" l="1"/>
  <c r="G11" i="7" s="1"/>
  <c r="G13" i="7" s="1"/>
  <c r="G4" i="7"/>
  <c r="D36" i="2"/>
  <c r="D31" i="2"/>
  <c r="B28" i="2"/>
  <c r="B30" i="2"/>
  <c r="E15" i="2" s="1"/>
  <c r="E16" i="2" s="1"/>
  <c r="E17" i="2" s="1"/>
  <c r="E27" i="2"/>
  <c r="F27" i="2" s="1"/>
  <c r="C54" i="2" l="1"/>
  <c r="C50" i="2"/>
  <c r="C46" i="2"/>
  <c r="C52" i="2"/>
  <c r="C55" i="2"/>
  <c r="C51" i="2"/>
  <c r="C53" i="2"/>
  <c r="C49" i="2"/>
  <c r="C45" i="2"/>
  <c r="C56" i="2"/>
  <c r="C48" i="2"/>
  <c r="C47" i="2"/>
  <c r="J3" i="7"/>
  <c r="C19" i="7" s="1"/>
  <c r="B22" i="7" s="1"/>
  <c r="K3" i="7"/>
  <c r="E30" i="2"/>
  <c r="F30" i="2" s="1"/>
  <c r="B29" i="2"/>
  <c r="E28" i="2"/>
  <c r="G66" i="2" l="1"/>
  <c r="C22" i="7"/>
  <c r="B23" i="7"/>
  <c r="C23" i="7" s="1"/>
  <c r="C57" i="2"/>
  <c r="F66" i="2" s="1"/>
  <c r="E29" i="2"/>
  <c r="B35" i="2"/>
  <c r="B31" i="2"/>
  <c r="E31" i="2" s="1"/>
  <c r="F31" i="2" s="1"/>
  <c r="B32" i="2" s="1"/>
  <c r="D62" i="2" s="1"/>
  <c r="F62" i="2" s="1"/>
  <c r="B64" i="2" s="1"/>
  <c r="B65" i="2" s="1"/>
  <c r="G67" i="2" l="1"/>
  <c r="C25" i="7"/>
  <c r="B74" i="2" s="1"/>
  <c r="B36" i="2"/>
  <c r="E36" i="2" s="1"/>
  <c r="B67" i="2" s="1"/>
  <c r="B68" i="2" s="1"/>
  <c r="E35" i="2"/>
  <c r="F67" i="2" l="1"/>
  <c r="E37" i="2"/>
  <c r="B69" i="2"/>
  <c r="G68" i="2" l="1"/>
  <c r="F68" i="2"/>
</calcChain>
</file>

<file path=xl/sharedStrings.xml><?xml version="1.0" encoding="utf-8"?>
<sst xmlns="http://schemas.openxmlformats.org/spreadsheetml/2006/main" count="706" uniqueCount="381">
  <si>
    <t>NỘI DUNG</t>
  </si>
  <si>
    <t>MÔ TẢ</t>
  </si>
  <si>
    <t>Số lượng (người/g/cái)</t>
  </si>
  <si>
    <t xml:space="preserve"> Đơn giá</t>
  </si>
  <si>
    <t>Thành tiền
1 tháng</t>
  </si>
  <si>
    <t xml:space="preserve"> Tổng thành tiền
1 tháng</t>
  </si>
  <si>
    <t>Tổng thành tiền
1 năm</t>
  </si>
  <si>
    <t>Tiền lương, thưởng nhân viên (bao gồm cả thuế thu nhập)</t>
  </si>
  <si>
    <t>quản lý cửa hàng</t>
  </si>
  <si>
    <t>kế toán</t>
  </si>
  <si>
    <t>bảo vệ giữ xe</t>
  </si>
  <si>
    <t>nhân viên vệ sinh</t>
  </si>
  <si>
    <t>phục vụ</t>
  </si>
  <si>
    <t>vận hành fanpage + quản lý đơn hàng online</t>
  </si>
  <si>
    <t>Lương nhân công sản xuất, đóng gói</t>
  </si>
  <si>
    <t>3 người</t>
  </si>
  <si>
    <t xml:space="preserve">Điện nước </t>
  </si>
  <si>
    <t>Chi phí khác</t>
  </si>
  <si>
    <t>TỔNG CPSX</t>
  </si>
  <si>
    <t>CPSX/sp/năm</t>
  </si>
  <si>
    <t>_x0008_VC TB/sp/năm (NVL+CPSX)</t>
  </si>
  <si>
    <t>NỘI DUNG (TẠI CỬA HÀNG)</t>
  </si>
  <si>
    <t>Điện nước tại cửa hàng</t>
  </si>
  <si>
    <t>VC TB/sp/năm (NVL+CPSX)</t>
  </si>
  <si>
    <t>NỘI DUNG (TẠI XƯỞNG)</t>
  </si>
  <si>
    <t>Số lượng (người/tháng)</t>
  </si>
  <si>
    <t>Lương nhân công sản xuất, đóng gói, bốc vác...</t>
  </si>
  <si>
    <t xml:space="preserve">3 người
</t>
  </si>
  <si>
    <t>Chi phí ban đầu</t>
  </si>
  <si>
    <t>STT</t>
  </si>
  <si>
    <t>Khoản mục</t>
  </si>
  <si>
    <t>Số lượng</t>
  </si>
  <si>
    <t>Đơn vị tính</t>
  </si>
  <si>
    <t>Đơn giá (VNĐ)</t>
  </si>
  <si>
    <t>Thành tiền</t>
  </si>
  <si>
    <t>Giấy phép đăng ký kinh doanh</t>
  </si>
  <si>
    <t>Tủ lạnh</t>
  </si>
  <si>
    <t>Cái</t>
  </si>
  <si>
    <t>Bảng hiệu</t>
  </si>
  <si>
    <t>Kệ trưng bày</t>
  </si>
  <si>
    <t>Kệ</t>
  </si>
  <si>
    <t>Bàn ghế khách</t>
  </si>
  <si>
    <t>Bộ</t>
  </si>
  <si>
    <t>Bàn ghế nhân viên</t>
  </si>
  <si>
    <t>Quạt</t>
  </si>
  <si>
    <t>Máy lạnh</t>
  </si>
  <si>
    <t>Kệ bếp</t>
  </si>
  <si>
    <t>Tủ bếp</t>
  </si>
  <si>
    <t>Bếp gas</t>
  </si>
  <si>
    <t>Chảo chiên</t>
  </si>
  <si>
    <t>Lò nướng</t>
  </si>
  <si>
    <t>Bộ bát đĩa</t>
  </si>
  <si>
    <t>Dao kéo</t>
  </si>
  <si>
    <t>Ly uống nước</t>
  </si>
  <si>
    <t>Bộ dụng cụ vệ sinh</t>
  </si>
  <si>
    <t>Thùng rác</t>
  </si>
  <si>
    <t>Camera giám sát</t>
  </si>
  <si>
    <t>Túi đựng sản phẩm</t>
  </si>
  <si>
    <t>Túi</t>
  </si>
  <si>
    <t>Bao bì và tem dán</t>
  </si>
  <si>
    <t>Máy in hóa đơn</t>
  </si>
  <si>
    <t>Két đựng tiền thu ngân</t>
  </si>
  <si>
    <t>Máy quét mã vạch</t>
  </si>
  <si>
    <t>Đồng phục nhân viên</t>
  </si>
  <si>
    <t>Hệ thống Wifi</t>
  </si>
  <si>
    <t>Thi công và xây dựng</t>
  </si>
  <si>
    <t>Gói</t>
  </si>
  <si>
    <t>Quảng cáo trên mạng xã hội</t>
  </si>
  <si>
    <t>Quảng cáo trên ứng dụng giao đồ ăn</t>
  </si>
  <si>
    <t>Ổ khóa cửa</t>
  </si>
  <si>
    <t>Chi phí phát sinh</t>
  </si>
  <si>
    <t>Tổng cộng</t>
  </si>
  <si>
    <t>Số lượng bán trung bình dự kiến</t>
  </si>
  <si>
    <t>Lẻ/Ngày</t>
  </si>
  <si>
    <t>Lẻ/Năm</t>
  </si>
  <si>
    <t>Sỉ/Ngày</t>
  </si>
  <si>
    <t>Sỉ/Năm</t>
  </si>
  <si>
    <t>Bánh tráng trộn truyền thống</t>
  </si>
  <si>
    <t>Muối 60 gam</t>
  </si>
  <si>
    <t>Bánh tráng nướng</t>
  </si>
  <si>
    <t>Muối 120 gam</t>
  </si>
  <si>
    <t>Bánh tráng muối</t>
  </si>
  <si>
    <t>Muối 250 gam</t>
  </si>
  <si>
    <t>Bánh tráng tóp mỡ</t>
  </si>
  <si>
    <t>Muối 500 gam</t>
  </si>
  <si>
    <t>Bánh tráng cuộn bơ</t>
  </si>
  <si>
    <t>Muối 1 kg</t>
  </si>
  <si>
    <t>Bánh tráng chấm</t>
  </si>
  <si>
    <t>Muối 5 kg</t>
  </si>
  <si>
    <t>Bánh tráng trộn khô gà</t>
  </si>
  <si>
    <t>Muối 10 kg</t>
  </si>
  <si>
    <t>Bánh tráng trộn rong biển</t>
  </si>
  <si>
    <t>Muối 20 kg</t>
  </si>
  <si>
    <t>Bánh tráng trộn chà bông</t>
  </si>
  <si>
    <t>Muối 30 kg</t>
  </si>
  <si>
    <t>Tổng SP/năm</t>
  </si>
  <si>
    <t>Tổng doanh thu dự kiến /năm</t>
  </si>
  <si>
    <t>Năm đầu tiên có thể thấp hơn 20%</t>
  </si>
  <si>
    <t>Doanh số ứng với mỗi tháng</t>
  </si>
  <si>
    <t>DỰ ĐOÁN TỔNG LỢI NHUẬN / NĂM</t>
  </si>
  <si>
    <t>Bánh tráng các loại</t>
  </si>
  <si>
    <t>Muối các loại</t>
  </si>
  <si>
    <t>TRUNG BÌNH</t>
  </si>
  <si>
    <t>Chi phí NVL</t>
  </si>
  <si>
    <t>Chi phí TB: NVL+CPSX</t>
  </si>
  <si>
    <t>% vốn</t>
  </si>
  <si>
    <t>Giá bán</t>
  </si>
  <si>
    <t>Lợi nhuận gộp (Giá bán – Chi phí)</t>
  </si>
  <si>
    <t>Tỷ suất lợi nhuận gộp
(Lợi nhuận gộp/Giá bán)</t>
  </si>
  <si>
    <t>Tổng doanh thu bán hàng của năm</t>
  </si>
  <si>
    <t>Tổng lợi nhuận gộp của năm</t>
  </si>
  <si>
    <t>Tỷ suất lợi nhuận gộp trung bình</t>
  </si>
  <si>
    <t>Dự đoán số lượng bán</t>
  </si>
  <si>
    <t>Chi phí doanh thu</t>
  </si>
  <si>
    <t xml:space="preserve">Tổng giá vốn </t>
  </si>
  <si>
    <t>Tổng giá vốn hàng bán bình quân</t>
  </si>
  <si>
    <t>Dự đoán doanh số bán hàng</t>
  </si>
  <si>
    <t>Tháng</t>
  </si>
  <si>
    <t>Năm thứ nhất (1/6/2024 - 1/5/2025)</t>
  </si>
  <si>
    <t>Doanh số</t>
  </si>
  <si>
    <t xml:space="preserve"> 6/2024</t>
  </si>
  <si>
    <t>Dưới mức TB 30% do mới mở cửa</t>
  </si>
  <si>
    <t xml:space="preserve"> 7/2024</t>
  </si>
  <si>
    <t>Dưới mức TB 20% do mới mở cửa</t>
  </si>
  <si>
    <t xml:space="preserve"> 8/2024</t>
  </si>
  <si>
    <t>Dưới mức TB 10% do mới mở cửa</t>
  </si>
  <si>
    <t xml:space="preserve"> 9/2024</t>
  </si>
  <si>
    <t>Trên mức TB 10% do dịp học sinh sinh viên trở lại trường, nhu cầu gặp gỡ trò chuyện cao</t>
  </si>
  <si>
    <t xml:space="preserve"> 10/2024</t>
  </si>
  <si>
    <t>Trên mức TB 30% do đã có nhiều học sinh sinh viên biết đến hơn</t>
  </si>
  <si>
    <t xml:space="preserve"> 11/2024</t>
  </si>
  <si>
    <t>Đạt mức TB do nhu cầu gặp gỡ, giải trí ổn định hơn</t>
  </si>
  <si>
    <t xml:space="preserve"> 12/2024</t>
  </si>
  <si>
    <t xml:space="preserve"> 1/2025</t>
  </si>
  <si>
    <t>Dưới mức TB 10% do học sinh sinh viên bắt đầu có nhu cầu về quê</t>
  </si>
  <si>
    <t xml:space="preserve"> 2/2025</t>
  </si>
  <si>
    <t xml:space="preserve"> 3/2025</t>
  </si>
  <si>
    <t>Trên mức TB 20% do đã có nhiều khách quen và cửa hàng được biết đến nhiều hơn</t>
  </si>
  <si>
    <t xml:space="preserve"> 4/2025</t>
  </si>
  <si>
    <t>Đạt mức TB, có một vài ngày lễ</t>
  </si>
  <si>
    <t xml:space="preserve"> 5/2025</t>
  </si>
  <si>
    <t>Đạt mức TB</t>
  </si>
  <si>
    <t>Tổng doanh thu năm thứ nhất</t>
  </si>
  <si>
    <t>DỰ ĐOÁN DOANH THU BÁN HÀNG HOÀ VỐN</t>
  </si>
  <si>
    <t>Chi phí cố định / năm</t>
  </si>
  <si>
    <t xml:space="preserve">Tỷ suất lợi nhuận gộp TB </t>
  </si>
  <si>
    <t>Doanh thu bán hàng hòa vốn</t>
  </si>
  <si>
    <t xml:space="preserve">Hơn con số hòa vốn cần thiết </t>
  </si>
  <si>
    <t>Đầu tư ban đầu - Thu hồi trong 2 năm đầu</t>
  </si>
  <si>
    <t>LỢI NHUẬN THỰC</t>
  </si>
  <si>
    <t>Năm 1</t>
  </si>
  <si>
    <t>Năm 2</t>
  </si>
  <si>
    <t>Doanh thu</t>
  </si>
  <si>
    <t>Lợi nhuận (năm) = Doanh thu – GVHB – Chi phí cố định</t>
  </si>
  <si>
    <t>Lợi nhuận</t>
  </si>
  <si>
    <t>Lợi nhuận dự đoán / tháng</t>
  </si>
  <si>
    <t>Tổng lợi nhuận qua các năm</t>
  </si>
  <si>
    <t>Tỷ suất lợi nhuận ROS (Return on Sales)</t>
  </si>
  <si>
    <t>THỜI GIAN HOÀ VỐN</t>
  </si>
  <si>
    <t>~ 3 NĂM 8 THÁNG</t>
  </si>
  <si>
    <t>LỢI NHUẬN TRƯỚC THUẾ = DOANH THU - GIÁ VỐN - TỒN KHO</t>
  </si>
  <si>
    <t>TỶ SUẤT LỢI NHUẬN = LỢI NHUẬN TRƯỚC THUẾ / DOANH THU</t>
  </si>
  <si>
    <t>TB NĂM</t>
  </si>
  <si>
    <t>Giá trị hàng tồn kho TB hàng năm</t>
  </si>
  <si>
    <t>FC</t>
  </si>
  <si>
    <t>VC</t>
  </si>
  <si>
    <t>S: Giá bán đơn vị sản phẩm</t>
  </si>
  <si>
    <t>Sản lượng hoà vốn</t>
  </si>
  <si>
    <t xml:space="preserve">Nhu cầu đặt hàng </t>
  </si>
  <si>
    <t>Loại vật liệu</t>
  </si>
  <si>
    <t>D Nhu cầu đặt hàng/năm</t>
  </si>
  <si>
    <t>Chi phí đặt hàng</t>
  </si>
  <si>
    <t>%I Holding Cost</t>
  </si>
  <si>
    <t>C Chi phí mỗi đơn vị</t>
  </si>
  <si>
    <t>H</t>
  </si>
  <si>
    <t>Q</t>
  </si>
  <si>
    <t>Thời gian đặt hàng</t>
  </si>
  <si>
    <t>Ghi chú</t>
  </si>
  <si>
    <t>Bánh tráng</t>
  </si>
  <si>
    <t>15 ngày đặt hàng 1 lần</t>
  </si>
  <si>
    <t>Đậu phộng rang</t>
  </si>
  <si>
    <t>27 ngày đặt hàng 1 lần</t>
  </si>
  <si>
    <t>Khô bò</t>
  </si>
  <si>
    <t>22 ngày đặt hàng 1 lần</t>
  </si>
  <si>
    <t>Khô gà lá chanh</t>
  </si>
  <si>
    <t>24 ngày đặt hàng 1 lần</t>
  </si>
  <si>
    <t>Rong biển sấy</t>
  </si>
  <si>
    <t>30 ngày đặt hàng 1 lần</t>
  </si>
  <si>
    <t>Chà bông</t>
  </si>
  <si>
    <t>Nước mắm</t>
  </si>
  <si>
    <t>19 ngày đặt hàng 1 lần</t>
  </si>
  <si>
    <t>Đường</t>
  </si>
  <si>
    <t>Muối</t>
  </si>
  <si>
    <t>21 ngày đặt hàng 1 lần</t>
  </si>
  <si>
    <t>S: chi phí đặt hàng cho 1 đơn hàng</t>
  </si>
  <si>
    <t>I: tỷ lệ phần trăm nắm giữ đơn vị</t>
  </si>
  <si>
    <t>C: chi phí cho mỗi đơn vị</t>
  </si>
  <si>
    <t>H: tỉ lệ % cho mỗi đơn vị</t>
  </si>
  <si>
    <t>EOQ</t>
  </si>
  <si>
    <t>Chuẩn đo lường bánh tráng</t>
  </si>
  <si>
    <t>Chuẩn đo lường muối tôm</t>
  </si>
  <si>
    <t>Dịch vụ khách hàng</t>
  </si>
  <si>
    <t>Tỷ lệ hoàn thành đơn hàng</t>
  </si>
  <si>
    <t>Tổng đơn hàng hoàn tất / tháng</t>
  </si>
  <si>
    <t>Tỷ lệ huỷ đơn hàng</t>
  </si>
  <si>
    <t>Tổng đơn hàng bị huỷ / tháng</t>
  </si>
  <si>
    <t>Tỷ lệ hoàn trả đơn hàng</t>
  </si>
  <si>
    <t>Tổng đơn hàng bị hoàn trả / tháng</t>
  </si>
  <si>
    <t>Tỷ lệ giao hàng đúng hạn</t>
  </si>
  <si>
    <t>Số đơn đặt hàng chậm trễ, muộn / tháng</t>
  </si>
  <si>
    <t>Chuẩn đo lường phát triển sản phầm</t>
  </si>
  <si>
    <t>% tổng sản phẩm mới bán ra</t>
  </si>
  <si>
    <t>% tổng doanh thu từ sản phẩm mới</t>
  </si>
  <si>
    <t>Thời gian chu kỳ để phát triển và cung cấp một sản phẩm mới</t>
  </si>
  <si>
    <t>0.5 năm</t>
  </si>
  <si>
    <t xml:space="preserve">Khả năng linh hoạt đáp ứng nhu cầu </t>
  </si>
  <si>
    <t>Thời gian chu kỳ hoạt động</t>
  </si>
  <si>
    <t>3 ngày</t>
  </si>
  <si>
    <t>Thời gian chu kỳ hoạt động: đo lượng thời gian cần thiết để thực hiện một hoạt động trong chuỗi cung ứng.</t>
  </si>
  <si>
    <t>Tính linh hoạt hướng lên</t>
  </si>
  <si>
    <t>Mức cao</t>
  </si>
  <si>
    <t>Tính linh hoạt hướng lên: khả năng dùng sản phẩm dự trữ đáp ứng nhanh chóng số lượng đặt hàng bổ sung của khách hàng.</t>
  </si>
  <si>
    <t>Tính linh hoạt bên ngoài</t>
  </si>
  <si>
    <t>Mức trung bình</t>
  </si>
  <si>
    <t>Tính linh hoạt bên ngoài: khả năng nhanh chóng cung cấp cho khách hàng những sản phẩm khác ngoài các sản phẩm thường được cung cấp.</t>
  </si>
  <si>
    <t>Economic Lot Size - xác định lượng sản xuất tối ưu nhất</t>
  </si>
  <si>
    <t>Sản phẩm</t>
  </si>
  <si>
    <t>D (demand/year) (kg)</t>
  </si>
  <si>
    <t>Cp (cost/unit)</t>
  </si>
  <si>
    <t>Co (set up cost)</t>
  </si>
  <si>
    <t>Ch (inventory cost/year)</t>
  </si>
  <si>
    <t>P (production capacity/year) (kg)</t>
  </si>
  <si>
    <t>ELS (kg)</t>
  </si>
  <si>
    <t>Số lần sản xuất tối ưu trong 1 năm</t>
  </si>
  <si>
    <t>Muối tôm</t>
  </si>
  <si>
    <t>CPSP</t>
  </si>
  <si>
    <t>DỰ TRÙ LƯƠNG MUỐI TÔM BÁN RA (kg)</t>
  </si>
  <si>
    <t>Giá kho/năm</t>
  </si>
  <si>
    <t>Tỉ lệ hao hụt</t>
  </si>
  <si>
    <t>Tổng sản lượng/năm</t>
  </si>
  <si>
    <t>Giá trị hao hụt</t>
  </si>
  <si>
    <t>CP kho/kg muối</t>
  </si>
  <si>
    <t>CP hao hụt/kg muối</t>
  </si>
  <si>
    <t>Ch</t>
  </si>
  <si>
    <t>nhà máy sx</t>
  </si>
  <si>
    <t>VC/sp</t>
  </si>
  <si>
    <t>Tồn kho an toàn (kg/năm)</t>
  </si>
  <si>
    <t>Lượng sx (kg/năm)</t>
  </si>
  <si>
    <t>_x0008_INVENTORY VALUE (Muối)</t>
  </si>
  <si>
    <t xml:space="preserve">Tồn kho đầu kỳ </t>
  </si>
  <si>
    <t xml:space="preserve">Tồn kho cuối kỳ </t>
  </si>
  <si>
    <t>(kg)</t>
  </si>
  <si>
    <t>Giá trị hàng tồn kho TB hàng năm = (Giá trị kho đầu kỳ + cuối kỳ)/2</t>
  </si>
  <si>
    <t>Nguyên liệu</t>
  </si>
  <si>
    <t>Demand/ quý (kg)</t>
  </si>
  <si>
    <t>Demand/Ngày (kg)</t>
  </si>
  <si>
    <t>Lead time (ngày)</t>
  </si>
  <si>
    <t>Service factor</t>
  </si>
  <si>
    <t>Safety stock (g)</t>
  </si>
  <si>
    <t>Reorder point (g)</t>
  </si>
  <si>
    <t>Hành phi</t>
  </si>
  <si>
    <t>Tóp mỡ</t>
  </si>
  <si>
    <t>Xoài xanh</t>
  </si>
  <si>
    <t xml:space="preserve">Rau </t>
  </si>
  <si>
    <t>Trứng cút</t>
  </si>
  <si>
    <t>Tắc (quất)</t>
  </si>
  <si>
    <t>Bơ</t>
  </si>
  <si>
    <t>Giò lụa</t>
  </si>
  <si>
    <t>Dưa leo</t>
  </si>
  <si>
    <t>Hành lá</t>
  </si>
  <si>
    <t>Ớt</t>
  </si>
  <si>
    <t>Safety stock (kg)</t>
  </si>
  <si>
    <t>Reorder point (cái)</t>
  </si>
  <si>
    <t>Muối hạt</t>
  </si>
  <si>
    <t>Tôm</t>
  </si>
  <si>
    <t>Tỏi</t>
  </si>
  <si>
    <t>Vật dụng</t>
  </si>
  <si>
    <t>Demand/ quý (cái)</t>
  </si>
  <si>
    <t>Demand/Ngày (cái)</t>
  </si>
  <si>
    <t>Safety stock (cái)</t>
  </si>
  <si>
    <t>Bao bì</t>
  </si>
  <si>
    <t>Muỗng đũa</t>
  </si>
  <si>
    <t>Vật dụng khác</t>
  </si>
  <si>
    <t>Chi phí vận hành</t>
  </si>
  <si>
    <t>Chi phí vật dụng</t>
  </si>
  <si>
    <t>Loại chi phí</t>
  </si>
  <si>
    <t>Số tiền</t>
  </si>
  <si>
    <t>Loại vật phẩm</t>
  </si>
  <si>
    <t>Chi tiết</t>
  </si>
  <si>
    <t>Số lượng dự tính</t>
  </si>
  <si>
    <t>Chi phí dự kiến (VNĐ)</t>
  </si>
  <si>
    <t>Tiền thuê mặt bằng</t>
  </si>
  <si>
    <t>Túi đựng bánh tráng , hộp đựng bánh tráng , hộp đựng muối,...</t>
  </si>
  <si>
    <t xml:space="preserve">Điện </t>
  </si>
  <si>
    <t>Nước</t>
  </si>
  <si>
    <t>Khăn giấy, tăm, găng tay nilon, nước rửa tay, khẩu trang , mũ,...</t>
  </si>
  <si>
    <t>Wifi</t>
  </si>
  <si>
    <t>Vật dụng vệ sinh</t>
  </si>
  <si>
    <t>Nước rửa chén , nước lau sàn, nước lau kính , khăn lau , chổi, xẻng hót rác, thùng rác,...</t>
  </si>
  <si>
    <t>Lương nhân viên</t>
  </si>
  <si>
    <t>Vật dụng văn phòng phẩm</t>
  </si>
  <si>
    <t>Giấy in bill, bút bi, sổ ghi chép, băng keo, ghim bấm,...</t>
  </si>
  <si>
    <t>Quảng cáo</t>
  </si>
  <si>
    <t>Đồng phục (nếu có)</t>
  </si>
  <si>
    <t>Áo thun, tạp dề), mũ,...</t>
  </si>
  <si>
    <t>Khuyến mãi</t>
  </si>
  <si>
    <t>Phí ship hàng</t>
  </si>
  <si>
    <t>Khấu hao máy móc, thiết bị</t>
  </si>
  <si>
    <t>Phần mềm quản lý bán hàng</t>
  </si>
  <si>
    <t>Phí dịch vụ ngân hàng</t>
  </si>
  <si>
    <t>Chi phí nguyên liệu</t>
  </si>
  <si>
    <t>Nguyên Liệu</t>
  </si>
  <si>
    <t>Đơn Vị</t>
  </si>
  <si>
    <t>Số Lượng</t>
  </si>
  <si>
    <t>Giá (VNĐ/đơn vị)</t>
  </si>
  <si>
    <t>Nhà Cung cấp</t>
  </si>
  <si>
    <t>Thành Tiền (VNĐ)</t>
  </si>
  <si>
    <t>Kg</t>
  </si>
  <si>
    <t>Chợ đầu mối Bình Điền</t>
  </si>
  <si>
    <t>Chợ/cửa hàng rau quả</t>
  </si>
  <si>
    <t>Rau</t>
  </si>
  <si>
    <t>Chợ/cửa hàng tạp hóa</t>
  </si>
  <si>
    <t>Quả</t>
  </si>
  <si>
    <t>Chợ/siêu thị</t>
  </si>
  <si>
    <t>Chợ/cửa hàng đặc sản</t>
  </si>
  <si>
    <t>Siêu thị</t>
  </si>
  <si>
    <t>Siêu thị/cửa hàng tiện lợi</t>
  </si>
  <si>
    <t>Chợ/cửa hàng thực phẩm</t>
  </si>
  <si>
    <t>Chai</t>
  </si>
  <si>
    <t>Siêu thị/cửa hàng tạp hóa</t>
  </si>
  <si>
    <t>Công ty TNHH Muối Thành Phát</t>
  </si>
  <si>
    <t>Tổng</t>
  </si>
  <si>
    <t>Chi tiết giá bánh tráng</t>
  </si>
  <si>
    <t xml:space="preserve">Số lượng/xuất </t>
  </si>
  <si>
    <t>Giá ước tính (VND)</t>
  </si>
  <si>
    <t>2 cái</t>
  </si>
  <si>
    <t>50g</t>
  </si>
  <si>
    <t>10g</t>
  </si>
  <si>
    <t>Rau răm</t>
  </si>
  <si>
    <t>1/2 quả</t>
  </si>
  <si>
    <t>20g</t>
  </si>
  <si>
    <t>Ớt bột</t>
  </si>
  <si>
    <t>2g</t>
  </si>
  <si>
    <t xml:space="preserve">Muối tôm </t>
  </si>
  <si>
    <t>5g</t>
  </si>
  <si>
    <t>2 quả</t>
  </si>
  <si>
    <t>20ml</t>
  </si>
  <si>
    <t>Trứng gà</t>
  </si>
  <si>
    <t>1 quả</t>
  </si>
  <si>
    <t>Ớt băm</t>
  </si>
  <si>
    <t>Nhân bánh tráng áp chảo (thịt băm, nấm,...)</t>
  </si>
  <si>
    <t>Bánh tráng phơi sương</t>
  </si>
  <si>
    <t xml:space="preserve">3 cái </t>
  </si>
  <si>
    <t>Mắm me</t>
  </si>
  <si>
    <t>Xoài xanh bào sợi</t>
  </si>
  <si>
    <t>Khô mực</t>
  </si>
  <si>
    <t>Giá nguyên vật liệu và giá bán muối tôm</t>
  </si>
  <si>
    <t>Nguyên liệu muối tôm</t>
  </si>
  <si>
    <t>Bảng giá sỉ muối tôm (120kg/kg)</t>
  </si>
  <si>
    <t>NL</t>
  </si>
  <si>
    <t xml:space="preserve">Giá </t>
  </si>
  <si>
    <t>Đơn vị</t>
  </si>
  <si>
    <t xml:space="preserve"> Mua từ (kg)</t>
  </si>
  <si>
    <t>Giảm giá</t>
  </si>
  <si>
    <t>Giá sỉ (kg)</t>
  </si>
  <si>
    <t>Giá sản xuất</t>
  </si>
  <si>
    <t>1kg</t>
  </si>
  <si>
    <t xml:space="preserve">trung bình 1 kg tỏi có 35 củ </t>
  </si>
  <si>
    <t>Tỉ lệ nguyên liệu muối tôm</t>
  </si>
  <si>
    <t>400g muối hạt</t>
  </si>
  <si>
    <t>200g tôm khô (tôm đất)</t>
  </si>
  <si>
    <t>Bảng giá bán lẻ muối tôm</t>
  </si>
  <si>
    <t>2 củ tỏi lớn</t>
  </si>
  <si>
    <t>Khối lượng</t>
  </si>
  <si>
    <t>Giá nguyên liệu</t>
  </si>
  <si>
    <t>150g ớt trái tươi</t>
  </si>
  <si>
    <t>gam</t>
  </si>
  <si>
    <t>150g đường</t>
  </si>
  <si>
    <t xml:space="preserve">Chi phí sản xuất </t>
  </si>
  <si>
    <t>Giá sx 1kg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</si>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</sst>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[$ ₫]"/>
    <numFmt numFmtId="165" formatCode="#,##0\ [$đ-42A]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Spectral"/>
    </font>
    <font>
      <sz val="12"/>
      <color rgb="FF1B2228"/>
      <name val="Spectral"/>
    </font>
    <font>
      <sz val="12"/>
      <color rgb="FF000000"/>
      <name val="Spectral"/>
    </font>
    <font>
      <sz val="12"/>
      <color theme="1"/>
      <name val="Spectral"/>
    </font>
    <font>
      <sz val="10"/>
      <name val="Arial"/>
      <family val="2"/>
    </font>
    <font>
      <b/>
      <sz val="12"/>
      <color theme="1"/>
      <name val="Spectral"/>
    </font>
    <font>
      <sz val="10"/>
      <color theme="1"/>
      <name val="Arial"/>
      <family val="2"/>
    </font>
    <font>
      <b/>
      <sz val="12"/>
      <color rgb="FF000000"/>
      <name val="Spectral"/>
    </font>
    <font>
      <b/>
      <sz val="20"/>
      <color theme="1"/>
      <name val="Calibri"/>
      <family val="2"/>
      <scheme val="minor"/>
    </font>
    <font>
      <sz val="10"/>
      <color theme="1"/>
      <name val="Spectral"/>
    </font>
    <font>
      <b/>
      <sz val="17"/>
      <color rgb="FF0000FF"/>
      <name val="Spectral"/>
    </font>
    <font>
      <b/>
      <sz val="12"/>
      <color rgb="FF0000FF"/>
      <name val="Spectral"/>
    </font>
    <font>
      <sz val="12"/>
      <color rgb="FFFFFFFF"/>
      <name val="Spectral"/>
    </font>
    <font>
      <sz val="10"/>
      <color rgb="FFFFFFFF"/>
      <name val="Spectral"/>
    </font>
    <font>
      <b/>
      <sz val="12"/>
      <color rgb="FFFF0000"/>
      <name val="Spectral"/>
    </font>
    <font>
      <sz val="12"/>
      <color rgb="FFFF0000"/>
      <name val="Spectral"/>
    </font>
    <font>
      <b/>
      <sz val="10"/>
      <color rgb="FFFF0000"/>
      <name val="Spectral"/>
    </font>
    <font>
      <b/>
      <sz val="14"/>
      <color rgb="FFFF0000"/>
      <name val="Spectral"/>
    </font>
    <font>
      <sz val="10"/>
      <color theme="1"/>
      <name val="Calibri"/>
      <family val="2"/>
      <scheme val="minor"/>
    </font>
    <font>
      <b/>
      <sz val="10"/>
      <color theme="1"/>
      <name val="Spectral"/>
    </font>
    <font>
      <b/>
      <sz val="12"/>
      <color rgb="FFEA4335"/>
      <name val="Spectral"/>
    </font>
    <font>
      <b/>
      <sz val="12"/>
      <color rgb="FF3C78D8"/>
      <name val="Spectral"/>
    </font>
    <font>
      <b/>
      <sz val="10"/>
      <color rgb="FF1155CC"/>
      <name val="Spectral"/>
    </font>
    <font>
      <b/>
      <sz val="10"/>
      <color rgb="FF3C78D8"/>
      <name val="Spectral"/>
    </font>
    <font>
      <sz val="10"/>
      <color rgb="FF000000"/>
      <name val="Spectral"/>
    </font>
    <font>
      <sz val="11"/>
      <color rgb="FF000000"/>
      <name val="Aptos Narrow"/>
      <family val="2"/>
    </font>
    <font>
      <b/>
      <sz val="20"/>
      <color rgb="FF000000"/>
      <name val="Aptos Narrow"/>
      <family val="2"/>
    </font>
    <font>
      <b/>
      <sz val="11"/>
      <color rgb="FF000000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914D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00"/>
        <bgColor rgb="FFCC0000"/>
      </patternFill>
    </fill>
    <fill>
      <patternFill patternType="solid">
        <fgColor rgb="FFEA9999"/>
        <bgColor rgb="FFEA9999"/>
      </patternFill>
    </fill>
    <fill>
      <patternFill patternType="solid">
        <fgColor rgb="FFFF914D"/>
        <bgColor rgb="FF000000"/>
      </patternFill>
    </fill>
  </fills>
  <borders count="10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274E13"/>
      </left>
      <right style="medium">
        <color rgb="FF274E13"/>
      </right>
      <top style="medium">
        <color rgb="FF274E13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274E13"/>
      </left>
      <right style="medium">
        <color rgb="FF274E13"/>
      </right>
      <top/>
      <bottom/>
      <diagonal/>
    </border>
    <border>
      <left style="medium">
        <color rgb="FF274E13"/>
      </left>
      <right style="medium">
        <color rgb="FF000000"/>
      </right>
      <top style="medium">
        <color rgb="FF274E13"/>
      </top>
      <bottom style="medium">
        <color rgb="FF274E13"/>
      </bottom>
      <diagonal/>
    </border>
    <border>
      <left style="medium">
        <color rgb="FF000000"/>
      </left>
      <right style="medium">
        <color rgb="FF000000"/>
      </right>
      <top style="medium">
        <color rgb="FF274E13"/>
      </top>
      <bottom style="medium">
        <color rgb="FF274E13"/>
      </bottom>
      <diagonal/>
    </border>
    <border>
      <left/>
      <right/>
      <top style="medium">
        <color rgb="FF274E13"/>
      </top>
      <bottom style="medium">
        <color rgb="FF274E13"/>
      </bottom>
      <diagonal/>
    </border>
    <border>
      <left style="medium">
        <color rgb="FF274E13"/>
      </left>
      <right style="medium">
        <color rgb="FF274E13"/>
      </right>
      <top style="medium">
        <color rgb="FF274E13"/>
      </top>
      <bottom style="medium">
        <color rgb="FF274E13"/>
      </bottom>
      <diagonal/>
    </border>
    <border>
      <left/>
      <right style="medium">
        <color rgb="FF274E13"/>
      </right>
      <top style="medium">
        <color rgb="FF274E13"/>
      </top>
      <bottom style="medium">
        <color rgb="FF274E13"/>
      </bottom>
      <diagonal/>
    </border>
    <border>
      <left style="medium">
        <color rgb="FF000000"/>
      </left>
      <right/>
      <top/>
      <bottom/>
      <diagonal/>
    </border>
    <border>
      <left style="medium">
        <color rgb="FF38761D"/>
      </left>
      <right style="medium">
        <color rgb="FF000000"/>
      </right>
      <top/>
      <bottom style="medium">
        <color rgb="FF38761D"/>
      </bottom>
      <diagonal/>
    </border>
    <border>
      <left/>
      <right style="medium">
        <color rgb="FF38761D"/>
      </right>
      <top/>
      <bottom style="medium">
        <color rgb="FF38761D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134F5C"/>
      </left>
      <right style="medium">
        <color rgb="FF134F5C"/>
      </right>
      <top style="medium">
        <color rgb="FF134F5C"/>
      </top>
      <bottom style="medium">
        <color rgb="FF134F5C"/>
      </bottom>
      <diagonal/>
    </border>
    <border>
      <left/>
      <right style="medium">
        <color rgb="FF000000"/>
      </right>
      <top/>
      <bottom style="medium">
        <color rgb="FF274E13"/>
      </bottom>
      <diagonal/>
    </border>
    <border>
      <left/>
      <right style="medium">
        <color rgb="FF274E13"/>
      </right>
      <top/>
      <bottom style="medium">
        <color rgb="FF274E13"/>
      </bottom>
      <diagonal/>
    </border>
    <border>
      <left/>
      <right style="medium">
        <color rgb="FF274E13"/>
      </right>
      <top/>
      <bottom style="medium">
        <color rgb="FF000000"/>
      </bottom>
      <diagonal/>
    </border>
    <border>
      <left style="medium">
        <color rgb="FF274E13"/>
      </left>
      <right style="medium">
        <color rgb="FF000000"/>
      </right>
      <top/>
      <bottom style="medium">
        <color rgb="FF274E13"/>
      </bottom>
      <diagonal/>
    </border>
    <border>
      <left/>
      <right style="medium">
        <color rgb="FF000000"/>
      </right>
      <top/>
      <bottom style="medium">
        <color rgb="FF38761D"/>
      </bottom>
      <diagonal/>
    </border>
    <border>
      <left/>
      <right style="medium">
        <color rgb="FF134F5C"/>
      </right>
      <top/>
      <bottom style="medium">
        <color rgb="FF000000"/>
      </bottom>
      <diagonal/>
    </border>
    <border>
      <left/>
      <right style="medium">
        <color rgb="FF134F5C"/>
      </right>
      <top/>
      <bottom style="medium">
        <color rgb="FF134F5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38761D"/>
      </left>
      <right/>
      <top style="medium">
        <color rgb="FF38761D"/>
      </top>
      <bottom style="medium">
        <color rgb="FF38761D"/>
      </bottom>
      <diagonal/>
    </border>
    <border>
      <left/>
      <right style="medium">
        <color rgb="FF38761D"/>
      </right>
      <top style="medium">
        <color rgb="FF38761D"/>
      </top>
      <bottom style="medium">
        <color rgb="FF38761D"/>
      </bottom>
      <diagonal/>
    </border>
    <border>
      <left/>
      <right/>
      <top style="medium">
        <color rgb="FF38761D"/>
      </top>
      <bottom style="medium">
        <color rgb="FF38761D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38761D"/>
      </left>
      <right style="medium">
        <color rgb="FF38761D"/>
      </right>
      <top style="medium">
        <color rgb="FF38761D"/>
      </top>
      <bottom style="medium">
        <color rgb="FF38761D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38761D"/>
      </left>
      <right/>
      <top/>
      <bottom/>
      <diagonal/>
    </border>
    <border>
      <left style="medium">
        <color rgb="FF134F5C"/>
      </left>
      <right style="medium">
        <color rgb="FF134F5C"/>
      </right>
      <top style="medium">
        <color rgb="FF134F5C"/>
      </top>
      <bottom/>
      <diagonal/>
    </border>
    <border>
      <left style="medium">
        <color rgb="FF134F5C"/>
      </left>
      <right/>
      <top style="medium">
        <color rgb="FF134F5C"/>
      </top>
      <bottom style="medium">
        <color rgb="FF134F5C"/>
      </bottom>
      <diagonal/>
    </border>
    <border>
      <left/>
      <right style="medium">
        <color rgb="FF134F5C"/>
      </right>
      <top style="medium">
        <color rgb="FF134F5C"/>
      </top>
      <bottom style="medium">
        <color rgb="FF134F5C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134F5C"/>
      </top>
      <bottom style="medium">
        <color rgb="FF134F5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134F5C"/>
      </left>
      <right/>
      <top/>
      <bottom/>
      <diagonal/>
    </border>
  </borders>
  <cellStyleXfs count="1">
    <xf numFmtId="0" fontId="0" fillId="0" borderId="0"/>
  </cellStyleXfs>
  <cellXfs count="45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vertical="center" wrapText="1"/>
    </xf>
    <xf numFmtId="164" fontId="5" fillId="0" borderId="2" xfId="0" applyNumberFormat="1" applyFont="1" applyBorder="1" applyAlignment="1">
      <alignment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4" xfId="0" applyNumberFormat="1" applyFont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vertical="center" wrapText="1"/>
    </xf>
    <xf numFmtId="164" fontId="5" fillId="0" borderId="10" xfId="0" applyNumberFormat="1" applyFont="1" applyBorder="1" applyAlignment="1">
      <alignment vertical="center" wrapText="1"/>
    </xf>
    <xf numFmtId="164" fontId="5" fillId="0" borderId="11" xfId="0" applyNumberFormat="1" applyFont="1" applyBorder="1" applyAlignment="1">
      <alignment vertical="center" wrapText="1"/>
    </xf>
    <xf numFmtId="164" fontId="5" fillId="0" borderId="12" xfId="0" applyNumberFormat="1" applyFont="1" applyBorder="1" applyAlignment="1">
      <alignment vertical="center" wrapText="1"/>
    </xf>
    <xf numFmtId="0" fontId="3" fillId="3" borderId="4" xfId="0" applyFont="1" applyFill="1" applyBorder="1" applyAlignment="1">
      <alignment horizontal="left" vertical="center" wrapText="1"/>
    </xf>
    <xf numFmtId="164" fontId="5" fillId="0" borderId="13" xfId="0" applyNumberFormat="1" applyFont="1" applyBorder="1" applyAlignment="1">
      <alignment vertical="center" wrapText="1"/>
    </xf>
    <xf numFmtId="164" fontId="5" fillId="0" borderId="5" xfId="0" applyNumberFormat="1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horizontal="center" vertical="center" wrapText="1"/>
    </xf>
    <xf numFmtId="164" fontId="5" fillId="0" borderId="15" xfId="0" applyNumberFormat="1" applyFont="1" applyBorder="1" applyAlignment="1">
      <alignment vertical="center" wrapText="1"/>
    </xf>
    <xf numFmtId="164" fontId="5" fillId="0" borderId="16" xfId="0" applyNumberFormat="1" applyFont="1" applyBorder="1" applyAlignment="1">
      <alignment vertical="center" wrapText="1"/>
    </xf>
    <xf numFmtId="164" fontId="5" fillId="0" borderId="17" xfId="0" applyNumberFormat="1" applyFont="1" applyBorder="1" applyAlignment="1">
      <alignment vertical="center" wrapText="1"/>
    </xf>
    <xf numFmtId="164" fontId="5" fillId="0" borderId="18" xfId="0" applyNumberFormat="1" applyFont="1" applyBorder="1" applyAlignment="1">
      <alignment vertical="center" wrapText="1"/>
    </xf>
    <xf numFmtId="0" fontId="7" fillId="4" borderId="20" xfId="0" applyFont="1" applyFill="1" applyBorder="1" applyAlignment="1">
      <alignment vertical="center" wrapText="1"/>
    </xf>
    <xf numFmtId="164" fontId="7" fillId="4" borderId="21" xfId="0" applyNumberFormat="1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/>
    </xf>
    <xf numFmtId="164" fontId="7" fillId="4" borderId="8" xfId="0" applyNumberFormat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7" fillId="5" borderId="23" xfId="0" applyNumberFormat="1" applyFont="1" applyFill="1" applyBorder="1" applyAlignment="1">
      <alignment horizontal="center" vertical="center" wrapText="1"/>
    </xf>
    <xf numFmtId="164" fontId="7" fillId="5" borderId="24" xfId="0" applyNumberFormat="1" applyFont="1" applyFill="1" applyBorder="1" applyAlignment="1">
      <alignment vertical="center" wrapText="1"/>
    </xf>
    <xf numFmtId="0" fontId="8" fillId="0" borderId="25" xfId="0" applyFont="1" applyBorder="1"/>
    <xf numFmtId="164" fontId="8" fillId="0" borderId="25" xfId="0" applyNumberFormat="1" applyFont="1" applyBorder="1"/>
    <xf numFmtId="164" fontId="8" fillId="0" borderId="26" xfId="0" applyNumberFormat="1" applyFont="1" applyBorder="1"/>
    <xf numFmtId="164" fontId="5" fillId="0" borderId="26" xfId="0" applyNumberFormat="1" applyFont="1" applyBorder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164" fontId="2" fillId="2" borderId="12" xfId="0" applyNumberFormat="1" applyFont="1" applyFill="1" applyBorder="1" applyAlignment="1">
      <alignment horizontal="center" wrapText="1"/>
    </xf>
    <xf numFmtId="164" fontId="2" fillId="2" borderId="10" xfId="0" applyNumberFormat="1" applyFont="1" applyFill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8" fillId="0" borderId="8" xfId="0" applyFont="1" applyBorder="1"/>
    <xf numFmtId="3" fontId="5" fillId="0" borderId="8" xfId="0" applyNumberFormat="1" applyFont="1" applyBorder="1" applyAlignment="1">
      <alignment horizontal="center" wrapText="1"/>
    </xf>
    <xf numFmtId="164" fontId="5" fillId="0" borderId="8" xfId="0" applyNumberFormat="1" applyFont="1" applyBorder="1" applyAlignment="1">
      <alignment horizontal="right" wrapText="1"/>
    </xf>
    <xf numFmtId="164" fontId="8" fillId="0" borderId="27" xfId="0" applyNumberFormat="1" applyFont="1" applyBorder="1"/>
    <xf numFmtId="0" fontId="5" fillId="0" borderId="28" xfId="0" applyFont="1" applyBorder="1" applyAlignment="1">
      <alignment wrapText="1"/>
    </xf>
    <xf numFmtId="164" fontId="7" fillId="4" borderId="29" xfId="0" applyNumberFormat="1" applyFont="1" applyFill="1" applyBorder="1" applyAlignment="1">
      <alignment wrapText="1"/>
    </xf>
    <xf numFmtId="164" fontId="7" fillId="4" borderId="21" xfId="0" applyNumberFormat="1" applyFont="1" applyFill="1" applyBorder="1" applyAlignment="1">
      <alignment horizontal="right" wrapText="1"/>
    </xf>
    <xf numFmtId="164" fontId="7" fillId="4" borderId="8" xfId="0" applyNumberFormat="1" applyFont="1" applyFill="1" applyBorder="1" applyAlignment="1">
      <alignment wrapText="1"/>
    </xf>
    <xf numFmtId="164" fontId="7" fillId="4" borderId="8" xfId="0" applyNumberFormat="1" applyFont="1" applyFill="1" applyBorder="1" applyAlignment="1">
      <alignment horizontal="right" wrapText="1"/>
    </xf>
    <xf numFmtId="0" fontId="8" fillId="0" borderId="0" xfId="0" applyFont="1"/>
    <xf numFmtId="164" fontId="8" fillId="0" borderId="0" xfId="0" applyNumberFormat="1" applyFont="1"/>
    <xf numFmtId="164" fontId="8" fillId="0" borderId="5" xfId="0" applyNumberFormat="1" applyFont="1" applyBorder="1"/>
    <xf numFmtId="164" fontId="7" fillId="5" borderId="30" xfId="0" applyNumberFormat="1" applyFont="1" applyFill="1" applyBorder="1" applyAlignment="1">
      <alignment horizontal="center" wrapText="1"/>
    </xf>
    <xf numFmtId="164" fontId="7" fillId="5" borderId="31" xfId="0" applyNumberFormat="1" applyFont="1" applyFill="1" applyBorder="1" applyAlignment="1">
      <alignment horizontal="right" wrapText="1"/>
    </xf>
    <xf numFmtId="0" fontId="1" fillId="0" borderId="0" xfId="0" applyFont="1"/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9" xfId="0" applyBorder="1"/>
    <xf numFmtId="0" fontId="0" fillId="0" borderId="47" xfId="0" applyBorder="1"/>
    <xf numFmtId="0" fontId="0" fillId="0" borderId="56" xfId="0" applyBorder="1"/>
    <xf numFmtId="0" fontId="0" fillId="0" borderId="57" xfId="0" applyBorder="1"/>
    <xf numFmtId="0" fontId="0" fillId="0" borderId="41" xfId="0" applyBorder="1"/>
    <xf numFmtId="0" fontId="0" fillId="0" borderId="58" xfId="0" applyBorder="1"/>
    <xf numFmtId="0" fontId="0" fillId="0" borderId="44" xfId="0" applyBorder="1"/>
    <xf numFmtId="0" fontId="0" fillId="0" borderId="59" xfId="0" applyBorder="1"/>
    <xf numFmtId="0" fontId="0" fillId="0" borderId="63" xfId="0" applyBorder="1"/>
    <xf numFmtId="0" fontId="0" fillId="0" borderId="42" xfId="0" applyBorder="1"/>
    <xf numFmtId="0" fontId="0" fillId="0" borderId="70" xfId="0" applyBorder="1"/>
    <xf numFmtId="164" fontId="7" fillId="0" borderId="71" xfId="0" applyNumberFormat="1" applyFont="1" applyBorder="1" applyAlignment="1">
      <alignment vertical="center"/>
    </xf>
    <xf numFmtId="164" fontId="7" fillId="0" borderId="0" xfId="0" applyNumberFormat="1" applyFont="1" applyAlignment="1">
      <alignment vertical="center"/>
    </xf>
    <xf numFmtId="165" fontId="5" fillId="0" borderId="71" xfId="0" applyNumberFormat="1" applyFont="1" applyBorder="1" applyAlignment="1">
      <alignment vertical="center" wrapText="1"/>
    </xf>
    <xf numFmtId="164" fontId="7" fillId="0" borderId="71" xfId="0" applyNumberFormat="1" applyFont="1" applyBorder="1" applyAlignment="1">
      <alignment horizontal="center" vertical="center"/>
    </xf>
    <xf numFmtId="164" fontId="13" fillId="0" borderId="71" xfId="0" applyNumberFormat="1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5" fillId="0" borderId="71" xfId="0" applyFont="1" applyBorder="1"/>
    <xf numFmtId="164" fontId="5" fillId="0" borderId="71" xfId="0" applyNumberFormat="1" applyFont="1" applyBorder="1" applyAlignment="1">
      <alignment horizontal="right" vertical="center"/>
    </xf>
    <xf numFmtId="164" fontId="5" fillId="0" borderId="0" xfId="0" applyNumberFormat="1" applyFont="1" applyAlignment="1">
      <alignment vertical="center"/>
    </xf>
    <xf numFmtId="0" fontId="7" fillId="0" borderId="71" xfId="0" applyFont="1" applyBorder="1" applyAlignment="1">
      <alignment horizontal="left" vertical="center" wrapText="1"/>
    </xf>
    <xf numFmtId="164" fontId="7" fillId="0" borderId="71" xfId="0" applyNumberFormat="1" applyFont="1" applyBorder="1" applyAlignment="1">
      <alignment horizontal="right" vertical="center"/>
    </xf>
    <xf numFmtId="9" fontId="14" fillId="0" borderId="71" xfId="0" applyNumberFormat="1" applyFont="1" applyBorder="1" applyAlignment="1">
      <alignment horizontal="right" vertical="center"/>
    </xf>
    <xf numFmtId="0" fontId="15" fillId="0" borderId="0" xfId="0" applyFont="1"/>
    <xf numFmtId="164" fontId="7" fillId="4" borderId="71" xfId="0" applyNumberFormat="1" applyFont="1" applyFill="1" applyBorder="1" applyAlignment="1">
      <alignment vertical="center"/>
    </xf>
    <xf numFmtId="164" fontId="11" fillId="0" borderId="0" xfId="0" applyNumberFormat="1" applyFont="1"/>
    <xf numFmtId="0" fontId="5" fillId="0" borderId="71" xfId="0" applyFont="1" applyBorder="1" applyAlignment="1">
      <alignment horizontal="left" vertical="center" wrapText="1"/>
    </xf>
    <xf numFmtId="164" fontId="7" fillId="3" borderId="71" xfId="0" applyNumberFormat="1" applyFont="1" applyFill="1" applyBorder="1" applyAlignment="1">
      <alignment vertical="center"/>
    </xf>
    <xf numFmtId="10" fontId="5" fillId="0" borderId="71" xfId="0" applyNumberFormat="1" applyFont="1" applyBorder="1" applyAlignment="1">
      <alignment horizontal="right" vertical="center"/>
    </xf>
    <xf numFmtId="10" fontId="7" fillId="0" borderId="71" xfId="0" applyNumberFormat="1" applyFont="1" applyBorder="1" applyAlignment="1">
      <alignment vertical="center"/>
    </xf>
    <xf numFmtId="0" fontId="16" fillId="4" borderId="71" xfId="0" applyFont="1" applyFill="1" applyBorder="1" applyAlignment="1">
      <alignment horizontal="left" vertical="center" wrapText="1"/>
    </xf>
    <xf numFmtId="10" fontId="16" fillId="4" borderId="71" xfId="0" applyNumberFormat="1" applyFont="1" applyFill="1" applyBorder="1" applyAlignment="1">
      <alignment horizontal="right" vertical="center"/>
    </xf>
    <xf numFmtId="164" fontId="5" fillId="0" borderId="71" xfId="0" applyNumberFormat="1" applyFont="1" applyBorder="1" applyAlignment="1">
      <alignment vertical="center"/>
    </xf>
    <xf numFmtId="0" fontId="5" fillId="0" borderId="71" xfId="0" applyFont="1" applyBorder="1" applyAlignment="1">
      <alignment horizontal="left" vertical="center"/>
    </xf>
    <xf numFmtId="3" fontId="11" fillId="0" borderId="71" xfId="0" applyNumberFormat="1" applyFont="1" applyBorder="1" applyAlignment="1">
      <alignment horizontal="center" vertical="center"/>
    </xf>
    <xf numFmtId="3" fontId="11" fillId="0" borderId="71" xfId="0" applyNumberFormat="1" applyFont="1" applyBorder="1" applyAlignment="1">
      <alignment horizontal="right" vertical="center"/>
    </xf>
    <xf numFmtId="164" fontId="16" fillId="4" borderId="71" xfId="0" applyNumberFormat="1" applyFont="1" applyFill="1" applyBorder="1" applyAlignment="1">
      <alignment horizontal="left" vertical="center"/>
    </xf>
    <xf numFmtId="9" fontId="5" fillId="0" borderId="71" xfId="0" applyNumberFormat="1" applyFont="1" applyBorder="1" applyAlignment="1">
      <alignment horizontal="right" vertical="center"/>
    </xf>
    <xf numFmtId="10" fontId="16" fillId="4" borderId="71" xfId="0" applyNumberFormat="1" applyFont="1" applyFill="1" applyBorder="1" applyAlignment="1">
      <alignment vertical="center"/>
    </xf>
    <xf numFmtId="164" fontId="11" fillId="0" borderId="71" xfId="0" applyNumberFormat="1" applyFont="1" applyBorder="1" applyAlignment="1">
      <alignment vertical="center"/>
    </xf>
    <xf numFmtId="164" fontId="16" fillId="4" borderId="71" xfId="0" applyNumberFormat="1" applyFont="1" applyFill="1" applyBorder="1" applyAlignment="1">
      <alignment vertical="center"/>
    </xf>
    <xf numFmtId="0" fontId="11" fillId="8" borderId="71" xfId="0" applyFont="1" applyFill="1" applyBorder="1" applyAlignment="1">
      <alignment vertical="center"/>
    </xf>
    <xf numFmtId="3" fontId="5" fillId="8" borderId="71" xfId="0" applyNumberFormat="1" applyFont="1" applyFill="1" applyBorder="1" applyAlignment="1">
      <alignment horizontal="right" vertical="center"/>
    </xf>
    <xf numFmtId="164" fontId="5" fillId="8" borderId="71" xfId="0" applyNumberFormat="1" applyFont="1" applyFill="1" applyBorder="1" applyAlignment="1">
      <alignment horizontal="right" vertical="center"/>
    </xf>
    <xf numFmtId="0" fontId="1" fillId="0" borderId="49" xfId="0" applyFont="1" applyBorder="1" applyAlignment="1">
      <alignment horizontal="center"/>
    </xf>
    <xf numFmtId="0" fontId="1" fillId="0" borderId="49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0" fillId="0" borderId="56" xfId="0" applyBorder="1" applyAlignment="1">
      <alignment horizontal="center"/>
    </xf>
    <xf numFmtId="0" fontId="8" fillId="0" borderId="56" xfId="0" applyFont="1" applyBorder="1" applyAlignment="1">
      <alignment wrapText="1"/>
    </xf>
    <xf numFmtId="0" fontId="8" fillId="0" borderId="75" xfId="0" applyFont="1" applyBorder="1" applyAlignment="1">
      <alignment wrapText="1"/>
    </xf>
    <xf numFmtId="0" fontId="8" fillId="0" borderId="56" xfId="0" applyFont="1" applyBorder="1" applyAlignment="1">
      <alignment horizontal="right" wrapText="1"/>
    </xf>
    <xf numFmtId="0" fontId="8" fillId="0" borderId="41" xfId="0" applyFont="1" applyBorder="1" applyAlignment="1">
      <alignment wrapText="1"/>
    </xf>
    <xf numFmtId="0" fontId="8" fillId="0" borderId="40" xfId="0" applyFont="1" applyBorder="1" applyAlignment="1">
      <alignment wrapText="1"/>
    </xf>
    <xf numFmtId="0" fontId="8" fillId="0" borderId="41" xfId="0" applyFont="1" applyBorder="1" applyAlignment="1">
      <alignment horizontal="right" wrapText="1"/>
    </xf>
    <xf numFmtId="0" fontId="0" fillId="0" borderId="76" xfId="0" applyBorder="1" applyAlignment="1">
      <alignment horizontal="center"/>
    </xf>
    <xf numFmtId="0" fontId="8" fillId="0" borderId="76" xfId="0" applyFont="1" applyBorder="1" applyAlignment="1">
      <alignment wrapText="1"/>
    </xf>
    <xf numFmtId="0" fontId="8" fillId="0" borderId="77" xfId="0" applyFont="1" applyBorder="1" applyAlignment="1">
      <alignment wrapText="1"/>
    </xf>
    <xf numFmtId="0" fontId="8" fillId="0" borderId="44" xfId="0" applyFont="1" applyBorder="1" applyAlignment="1">
      <alignment horizontal="right" wrapText="1"/>
    </xf>
    <xf numFmtId="0" fontId="8" fillId="0" borderId="49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8" fillId="0" borderId="0" xfId="0" applyFont="1" applyAlignment="1">
      <alignment wrapText="1"/>
    </xf>
    <xf numFmtId="0" fontId="8" fillId="0" borderId="36" xfId="0" applyFont="1" applyBorder="1" applyAlignment="1">
      <alignment horizontal="right" wrapText="1"/>
    </xf>
    <xf numFmtId="0" fontId="1" fillId="0" borderId="48" xfId="0" applyFont="1" applyBorder="1" applyAlignment="1">
      <alignment horizontal="left"/>
    </xf>
    <xf numFmtId="0" fontId="0" fillId="0" borderId="35" xfId="0" applyBorder="1"/>
    <xf numFmtId="0" fontId="0" fillId="0" borderId="38" xfId="0" applyBorder="1" applyAlignment="1">
      <alignment horizontal="center"/>
    </xf>
    <xf numFmtId="0" fontId="8" fillId="0" borderId="63" xfId="0" applyFont="1" applyBorder="1" applyAlignment="1">
      <alignment horizontal="right" wrapText="1"/>
    </xf>
    <xf numFmtId="0" fontId="8" fillId="0" borderId="42" xfId="0" applyFont="1" applyBorder="1" applyAlignment="1">
      <alignment horizontal="right" wrapText="1"/>
    </xf>
    <xf numFmtId="0" fontId="1" fillId="0" borderId="49" xfId="0" applyFont="1" applyBorder="1"/>
    <xf numFmtId="0" fontId="8" fillId="0" borderId="45" xfId="0" applyFont="1" applyBorder="1" applyAlignment="1">
      <alignment horizontal="right" wrapText="1"/>
    </xf>
    <xf numFmtId="0" fontId="8" fillId="0" borderId="76" xfId="0" applyFont="1" applyBorder="1" applyAlignment="1">
      <alignment horizontal="right" wrapText="1"/>
    </xf>
    <xf numFmtId="0" fontId="0" fillId="0" borderId="36" xfId="0" applyBorder="1"/>
    <xf numFmtId="0" fontId="0" fillId="0" borderId="76" xfId="0" applyBorder="1"/>
    <xf numFmtId="9" fontId="5" fillId="10" borderId="71" xfId="0" applyNumberFormat="1" applyFont="1" applyFill="1" applyBorder="1" applyAlignment="1">
      <alignment horizontal="right" vertical="center"/>
    </xf>
    <xf numFmtId="0" fontId="1" fillId="0" borderId="48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5" fillId="0" borderId="71" xfId="0" applyFont="1" applyBorder="1" applyAlignment="1">
      <alignment vertical="center" wrapText="1"/>
    </xf>
    <xf numFmtId="164" fontId="0" fillId="0" borderId="0" xfId="0" applyNumberFormat="1"/>
    <xf numFmtId="10" fontId="5" fillId="0" borderId="71" xfId="0" applyNumberFormat="1" applyFont="1" applyBorder="1" applyAlignment="1">
      <alignment vertical="center"/>
    </xf>
    <xf numFmtId="164" fontId="0" fillId="0" borderId="42" xfId="0" applyNumberFormat="1" applyBorder="1"/>
    <xf numFmtId="164" fontId="0" fillId="0" borderId="70" xfId="0" applyNumberFormat="1" applyBorder="1"/>
    <xf numFmtId="0" fontId="1" fillId="0" borderId="48" xfId="0" applyFont="1" applyBorder="1"/>
    <xf numFmtId="0" fontId="0" fillId="0" borderId="89" xfId="0" applyBorder="1"/>
    <xf numFmtId="17" fontId="0" fillId="0" borderId="89" xfId="0" applyNumberFormat="1" applyBorder="1"/>
    <xf numFmtId="0" fontId="0" fillId="0" borderId="90" xfId="0" applyBorder="1"/>
    <xf numFmtId="164" fontId="0" fillId="0" borderId="36" xfId="0" applyNumberFormat="1" applyBorder="1"/>
    <xf numFmtId="164" fontId="0" fillId="0" borderId="49" xfId="0" applyNumberFormat="1" applyBorder="1"/>
    <xf numFmtId="0" fontId="11" fillId="0" borderId="0" xfId="0" applyFont="1"/>
    <xf numFmtId="164" fontId="5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164" fontId="5" fillId="3" borderId="0" xfId="0" applyNumberFormat="1" applyFont="1" applyFill="1" applyAlignment="1">
      <alignment horizontal="right" vertical="center"/>
    </xf>
    <xf numFmtId="164" fontId="5" fillId="3" borderId="0" xfId="0" applyNumberFormat="1" applyFont="1" applyFill="1" applyAlignment="1">
      <alignment vertical="center"/>
    </xf>
    <xf numFmtId="0" fontId="5" fillId="0" borderId="71" xfId="0" applyFont="1" applyBorder="1" applyAlignment="1">
      <alignment horizontal="right"/>
    </xf>
    <xf numFmtId="164" fontId="18" fillId="0" borderId="71" xfId="0" applyNumberFormat="1" applyFont="1" applyBorder="1" applyAlignment="1">
      <alignment horizontal="right" vertical="center"/>
    </xf>
    <xf numFmtId="164" fontId="17" fillId="0" borderId="71" xfId="0" applyNumberFormat="1" applyFont="1" applyBorder="1" applyAlignment="1">
      <alignment horizontal="right" vertical="center"/>
    </xf>
    <xf numFmtId="3" fontId="7" fillId="0" borderId="50" xfId="0" applyNumberFormat="1" applyFont="1" applyBorder="1" applyAlignment="1">
      <alignment vertical="center"/>
    </xf>
    <xf numFmtId="3" fontId="7" fillId="0" borderId="24" xfId="0" applyNumberFormat="1" applyFont="1" applyBorder="1" applyAlignment="1">
      <alignment vertical="center"/>
    </xf>
    <xf numFmtId="3" fontId="7" fillId="3" borderId="0" xfId="0" applyNumberFormat="1" applyFont="1" applyFill="1" applyAlignment="1">
      <alignment vertical="center"/>
    </xf>
    <xf numFmtId="0" fontId="11" fillId="0" borderId="71" xfId="0" applyFont="1" applyBorder="1"/>
    <xf numFmtId="165" fontId="5" fillId="0" borderId="50" xfId="0" applyNumberFormat="1" applyFont="1" applyBorder="1" applyAlignment="1">
      <alignment vertical="center"/>
    </xf>
    <xf numFmtId="165" fontId="5" fillId="0" borderId="24" xfId="0" applyNumberFormat="1" applyFont="1" applyBorder="1" applyAlignment="1">
      <alignment vertical="center"/>
    </xf>
    <xf numFmtId="165" fontId="5" fillId="0" borderId="24" xfId="0" applyNumberFormat="1" applyFont="1" applyBorder="1" applyAlignment="1">
      <alignment horizontal="right" vertical="center"/>
    </xf>
    <xf numFmtId="165" fontId="5" fillId="3" borderId="0" xfId="0" applyNumberFormat="1" applyFont="1" applyFill="1" applyAlignment="1">
      <alignment vertical="center"/>
    </xf>
    <xf numFmtId="165" fontId="5" fillId="3" borderId="0" xfId="0" applyNumberFormat="1" applyFont="1" applyFill="1" applyAlignment="1">
      <alignment horizontal="right" vertical="center"/>
    </xf>
    <xf numFmtId="0" fontId="17" fillId="0" borderId="71" xfId="0" applyFont="1" applyBorder="1" applyAlignment="1">
      <alignment vertical="center"/>
    </xf>
    <xf numFmtId="165" fontId="5" fillId="0" borderId="50" xfId="0" applyNumberFormat="1" applyFont="1" applyBorder="1" applyAlignment="1">
      <alignment horizontal="right" vertical="center"/>
    </xf>
    <xf numFmtId="165" fontId="17" fillId="3" borderId="0" xfId="0" applyNumberFormat="1" applyFont="1" applyFill="1" applyAlignment="1">
      <alignment horizontal="right" vertical="center"/>
    </xf>
    <xf numFmtId="0" fontId="5" fillId="0" borderId="71" xfId="0" applyFont="1" applyBorder="1" applyAlignment="1">
      <alignment vertical="center"/>
    </xf>
    <xf numFmtId="164" fontId="5" fillId="0" borderId="71" xfId="0" applyNumberFormat="1" applyFont="1" applyBorder="1"/>
    <xf numFmtId="165" fontId="7" fillId="3" borderId="0" xfId="0" applyNumberFormat="1" applyFont="1" applyFill="1" applyAlignment="1">
      <alignment horizontal="right" vertical="center"/>
    </xf>
    <xf numFmtId="3" fontId="19" fillId="7" borderId="50" xfId="0" applyNumberFormat="1" applyFont="1" applyFill="1" applyBorder="1" applyAlignment="1">
      <alignment vertical="center"/>
    </xf>
    <xf numFmtId="10" fontId="19" fillId="7" borderId="51" xfId="0" applyNumberFormat="1" applyFont="1" applyFill="1" applyBorder="1" applyAlignment="1">
      <alignment vertical="center"/>
    </xf>
    <xf numFmtId="4" fontId="17" fillId="7" borderId="71" xfId="0" applyNumberFormat="1" applyFont="1" applyFill="1" applyBorder="1" applyAlignment="1">
      <alignment horizontal="right" vertical="center"/>
    </xf>
    <xf numFmtId="3" fontId="16" fillId="7" borderId="91" xfId="0" applyNumberFormat="1" applyFont="1" applyFill="1" applyBorder="1" applyAlignment="1">
      <alignment horizontal="right" vertical="center"/>
    </xf>
    <xf numFmtId="4" fontId="16" fillId="7" borderId="92" xfId="0" applyNumberFormat="1" applyFont="1" applyFill="1" applyBorder="1" applyAlignment="1">
      <alignment horizontal="right" vertical="center"/>
    </xf>
    <xf numFmtId="3" fontId="16" fillId="7" borderId="21" xfId="0" applyNumberFormat="1" applyFont="1" applyFill="1" applyBorder="1" applyAlignment="1">
      <alignment horizontal="right" vertical="center"/>
    </xf>
    <xf numFmtId="3" fontId="16" fillId="3" borderId="0" xfId="0" applyNumberFormat="1" applyFont="1" applyFill="1" applyAlignment="1">
      <alignment vertical="center"/>
    </xf>
    <xf numFmtId="4" fontId="17" fillId="3" borderId="0" xfId="0" applyNumberFormat="1" applyFont="1" applyFill="1" applyAlignment="1">
      <alignment horizontal="right" vertical="center"/>
    </xf>
    <xf numFmtId="3" fontId="16" fillId="7" borderId="51" xfId="0" applyNumberFormat="1" applyFont="1" applyFill="1" applyBorder="1" applyAlignment="1">
      <alignment horizontal="right" vertical="center"/>
    </xf>
    <xf numFmtId="0" fontId="20" fillId="3" borderId="0" xfId="0" applyFont="1" applyFill="1"/>
    <xf numFmtId="0" fontId="21" fillId="0" borderId="0" xfId="0" applyFont="1"/>
    <xf numFmtId="164" fontId="17" fillId="0" borderId="0" xfId="0" applyNumberFormat="1" applyFont="1" applyAlignment="1">
      <alignment horizontal="right" vertical="center"/>
    </xf>
    <xf numFmtId="0" fontId="9" fillId="3" borderId="0" xfId="0" applyFont="1" applyFill="1" applyAlignment="1">
      <alignment horizontal="left"/>
    </xf>
    <xf numFmtId="165" fontId="17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vertical="center"/>
    </xf>
    <xf numFmtId="3" fontId="5" fillId="0" borderId="71" xfId="0" applyNumberFormat="1" applyFont="1" applyBorder="1" applyAlignment="1">
      <alignment vertical="center"/>
    </xf>
    <xf numFmtId="165" fontId="3" fillId="0" borderId="71" xfId="0" applyNumberFormat="1" applyFont="1" applyBorder="1" applyAlignment="1">
      <alignment vertical="center" wrapText="1"/>
    </xf>
    <xf numFmtId="165" fontId="5" fillId="0" borderId="71" xfId="0" applyNumberFormat="1" applyFont="1" applyBorder="1" applyAlignment="1">
      <alignment horizontal="right" vertical="center"/>
    </xf>
    <xf numFmtId="3" fontId="5" fillId="0" borderId="71" xfId="0" applyNumberFormat="1" applyFont="1" applyBorder="1" applyAlignment="1">
      <alignment horizontal="right" vertical="center"/>
    </xf>
    <xf numFmtId="0" fontId="1" fillId="0" borderId="98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90" xfId="0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164" fontId="0" fillId="0" borderId="76" xfId="0" applyNumberFormat="1" applyBorder="1" applyAlignment="1">
      <alignment horizontal="center"/>
    </xf>
    <xf numFmtId="164" fontId="0" fillId="0" borderId="90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164" fontId="0" fillId="0" borderId="49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0" borderId="37" xfId="0" applyBorder="1"/>
    <xf numFmtId="9" fontId="0" fillId="0" borderId="38" xfId="0" applyNumberFormat="1" applyBorder="1"/>
    <xf numFmtId="0" fontId="0" fillId="0" borderId="40" xfId="0" applyBorder="1"/>
    <xf numFmtId="9" fontId="0" fillId="0" borderId="56" xfId="0" applyNumberFormat="1" applyBorder="1"/>
    <xf numFmtId="9" fontId="0" fillId="0" borderId="41" xfId="0" applyNumberFormat="1" applyBorder="1"/>
    <xf numFmtId="0" fontId="0" fillId="0" borderId="77" xfId="0" applyBorder="1"/>
    <xf numFmtId="0" fontId="0" fillId="0" borderId="72" xfId="0" applyBorder="1"/>
    <xf numFmtId="0" fontId="0" fillId="0" borderId="74" xfId="0" applyBorder="1"/>
    <xf numFmtId="0" fontId="0" fillId="0" borderId="38" xfId="0" applyBorder="1"/>
    <xf numFmtId="9" fontId="0" fillId="0" borderId="63" xfId="0" applyNumberFormat="1" applyBorder="1"/>
    <xf numFmtId="9" fontId="0" fillId="0" borderId="42" xfId="0" applyNumberFormat="1" applyBorder="1"/>
    <xf numFmtId="0" fontId="0" fillId="0" borderId="98" xfId="0" applyBorder="1"/>
    <xf numFmtId="0" fontId="22" fillId="0" borderId="0" xfId="0" applyFont="1"/>
    <xf numFmtId="0" fontId="23" fillId="0" borderId="100" xfId="0" applyFont="1" applyBorder="1"/>
    <xf numFmtId="0" fontId="2" fillId="11" borderId="0" xfId="0" applyFont="1" applyFill="1"/>
    <xf numFmtId="0" fontId="5" fillId="0" borderId="100" xfId="0" applyFont="1" applyBorder="1"/>
    <xf numFmtId="3" fontId="5" fillId="0" borderId="100" xfId="0" applyNumberFormat="1" applyFont="1" applyBorder="1"/>
    <xf numFmtId="165" fontId="5" fillId="0" borderId="100" xfId="0" applyNumberFormat="1" applyFont="1" applyBorder="1"/>
    <xf numFmtId="9" fontId="5" fillId="0" borderId="100" xfId="0" applyNumberFormat="1" applyFont="1" applyBorder="1"/>
    <xf numFmtId="3" fontId="7" fillId="0" borderId="100" xfId="0" applyNumberFormat="1" applyFont="1" applyBorder="1"/>
    <xf numFmtId="0" fontId="7" fillId="12" borderId="0" xfId="0" applyFont="1" applyFill="1" applyAlignment="1">
      <alignment horizontal="center"/>
    </xf>
    <xf numFmtId="3" fontId="7" fillId="12" borderId="0" xfId="0" applyNumberFormat="1" applyFont="1" applyFill="1" applyAlignment="1">
      <alignment horizontal="center"/>
    </xf>
    <xf numFmtId="0" fontId="7" fillId="0" borderId="100" xfId="0" applyFont="1" applyBorder="1"/>
    <xf numFmtId="165" fontId="7" fillId="0" borderId="100" xfId="0" applyNumberFormat="1" applyFont="1" applyBorder="1"/>
    <xf numFmtId="165" fontId="5" fillId="0" borderId="0" xfId="0" applyNumberFormat="1" applyFont="1"/>
    <xf numFmtId="10" fontId="7" fillId="0" borderId="100" xfId="0" applyNumberFormat="1" applyFont="1" applyBorder="1"/>
    <xf numFmtId="9" fontId="5" fillId="0" borderId="0" xfId="0" applyNumberFormat="1" applyFont="1"/>
    <xf numFmtId="3" fontId="5" fillId="0" borderId="0" xfId="0" applyNumberFormat="1" applyFont="1"/>
    <xf numFmtId="165" fontId="9" fillId="3" borderId="0" xfId="0" applyNumberFormat="1" applyFont="1" applyFill="1" applyAlignment="1">
      <alignment horizontal="left"/>
    </xf>
    <xf numFmtId="165" fontId="7" fillId="0" borderId="0" xfId="0" applyNumberFormat="1" applyFont="1"/>
    <xf numFmtId="10" fontId="5" fillId="0" borderId="0" xfId="0" applyNumberFormat="1" applyFont="1"/>
    <xf numFmtId="0" fontId="5" fillId="0" borderId="24" xfId="0" applyFont="1" applyBorder="1"/>
    <xf numFmtId="165" fontId="5" fillId="0" borderId="24" xfId="0" applyNumberFormat="1" applyFont="1" applyBorder="1"/>
    <xf numFmtId="164" fontId="5" fillId="0" borderId="24" xfId="0" applyNumberFormat="1" applyFont="1" applyBorder="1"/>
    <xf numFmtId="3" fontId="5" fillId="0" borderId="24" xfId="0" applyNumberFormat="1" applyFont="1" applyBorder="1"/>
    <xf numFmtId="3" fontId="5" fillId="3" borderId="0" xfId="0" applyNumberFormat="1" applyFont="1" applyFill="1"/>
    <xf numFmtId="0" fontId="5" fillId="3" borderId="0" xfId="0" applyFont="1" applyFill="1"/>
    <xf numFmtId="0" fontId="4" fillId="7" borderId="24" xfId="0" applyFont="1" applyFill="1" applyBorder="1"/>
    <xf numFmtId="4" fontId="4" fillId="7" borderId="24" xfId="0" applyNumberFormat="1" applyFont="1" applyFill="1" applyBorder="1" applyAlignment="1">
      <alignment horizontal="right"/>
    </xf>
    <xf numFmtId="165" fontId="4" fillId="7" borderId="24" xfId="0" applyNumberFormat="1" applyFont="1" applyFill="1" applyBorder="1"/>
    <xf numFmtId="0" fontId="4" fillId="3" borderId="0" xfId="0" applyFont="1" applyFill="1" applyAlignment="1">
      <alignment horizontal="right"/>
    </xf>
    <xf numFmtId="9" fontId="5" fillId="3" borderId="0" xfId="0" applyNumberFormat="1" applyFont="1" applyFill="1"/>
    <xf numFmtId="0" fontId="9" fillId="5" borderId="0" xfId="0" applyFont="1" applyFill="1"/>
    <xf numFmtId="3" fontId="5" fillId="5" borderId="0" xfId="0" applyNumberFormat="1" applyFont="1" applyFill="1"/>
    <xf numFmtId="165" fontId="9" fillId="5" borderId="0" xfId="0" applyNumberFormat="1" applyFont="1" applyFill="1"/>
    <xf numFmtId="0" fontId="16" fillId="0" borderId="0" xfId="0" applyFont="1"/>
    <xf numFmtId="0" fontId="7" fillId="0" borderId="0" xfId="0" applyFont="1"/>
    <xf numFmtId="0" fontId="24" fillId="0" borderId="100" xfId="0" applyFont="1" applyBorder="1" applyAlignment="1">
      <alignment vertical="center" wrapText="1"/>
    </xf>
    <xf numFmtId="0" fontId="25" fillId="0" borderId="100" xfId="0" applyFont="1" applyBorder="1" applyAlignment="1">
      <alignment vertical="center" wrapText="1"/>
    </xf>
    <xf numFmtId="0" fontId="26" fillId="0" borderId="0" xfId="0" applyFont="1"/>
    <xf numFmtId="0" fontId="25" fillId="0" borderId="102" xfId="0" applyFont="1" applyBorder="1" applyAlignment="1">
      <alignment vertical="center" wrapText="1"/>
    </xf>
    <xf numFmtId="164" fontId="5" fillId="0" borderId="0" xfId="0" applyNumberFormat="1" applyFont="1"/>
    <xf numFmtId="0" fontId="1" fillId="0" borderId="56" xfId="0" applyFont="1" applyBorder="1" applyAlignment="1">
      <alignment horizontal="center"/>
    </xf>
    <xf numFmtId="164" fontId="7" fillId="0" borderId="0" xfId="0" applyNumberFormat="1" applyFont="1"/>
    <xf numFmtId="164" fontId="4" fillId="7" borderId="24" xfId="0" applyNumberFormat="1" applyFont="1" applyFill="1" applyBorder="1" applyAlignment="1">
      <alignment horizontal="right"/>
    </xf>
    <xf numFmtId="164" fontId="4" fillId="7" borderId="24" xfId="0" applyNumberFormat="1" applyFont="1" applyFill="1" applyBorder="1"/>
    <xf numFmtId="0" fontId="27" fillId="0" borderId="0" xfId="0" applyFont="1"/>
    <xf numFmtId="0" fontId="28" fillId="0" borderId="0" xfId="0" applyFont="1" applyAlignment="1">
      <alignment vertical="center"/>
    </xf>
    <xf numFmtId="0" fontId="29" fillId="0" borderId="49" xfId="0" applyFont="1" applyBorder="1"/>
    <xf numFmtId="0" fontId="29" fillId="0" borderId="47" xfId="0" applyFont="1" applyBorder="1"/>
    <xf numFmtId="0" fontId="29" fillId="0" borderId="0" xfId="0" applyFont="1"/>
    <xf numFmtId="0" fontId="27" fillId="0" borderId="56" xfId="0" applyFont="1" applyBorder="1"/>
    <xf numFmtId="0" fontId="27" fillId="0" borderId="57" xfId="0" applyFont="1" applyBorder="1"/>
    <xf numFmtId="0" fontId="27" fillId="0" borderId="41" xfId="0" applyFont="1" applyBorder="1"/>
    <xf numFmtId="0" fontId="27" fillId="0" borderId="58" xfId="0" applyFont="1" applyBorder="1"/>
    <xf numFmtId="0" fontId="27" fillId="0" borderId="76" xfId="0" applyFont="1" applyBorder="1"/>
    <xf numFmtId="0" fontId="27" fillId="0" borderId="85" xfId="0" applyFont="1" applyBorder="1"/>
    <xf numFmtId="0" fontId="29" fillId="0" borderId="98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7" fillId="0" borderId="38" xfId="0" applyFont="1" applyBorder="1" applyAlignment="1">
      <alignment horizontal="center"/>
    </xf>
    <xf numFmtId="0" fontId="27" fillId="0" borderId="37" xfId="0" applyFont="1" applyBorder="1" applyAlignment="1">
      <alignment horizontal="center"/>
    </xf>
    <xf numFmtId="0" fontId="27" fillId="0" borderId="41" xfId="0" applyFont="1" applyBorder="1" applyAlignment="1">
      <alignment horizontal="center"/>
    </xf>
    <xf numFmtId="0" fontId="27" fillId="0" borderId="40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27" fillId="0" borderId="77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164" fontId="5" fillId="0" borderId="50" xfId="0" applyNumberFormat="1" applyFont="1" applyBorder="1" applyAlignment="1">
      <alignment horizontal="right" vertical="center"/>
    </xf>
    <xf numFmtId="0" fontId="27" fillId="0" borderId="33" xfId="0" applyFont="1" applyBorder="1"/>
    <xf numFmtId="0" fontId="27" fillId="0" borderId="38" xfId="0" applyFont="1" applyBorder="1"/>
    <xf numFmtId="0" fontId="27" fillId="0" borderId="90" xfId="0" applyFont="1" applyBorder="1"/>
    <xf numFmtId="0" fontId="27" fillId="0" borderId="73" xfId="0" applyFont="1" applyBorder="1"/>
    <xf numFmtId="0" fontId="29" fillId="0" borderId="48" xfId="0" applyFont="1" applyBorder="1"/>
    <xf numFmtId="0" fontId="5" fillId="0" borderId="19" xfId="0" applyFont="1" applyBorder="1" applyAlignment="1">
      <alignment vertical="center" wrapText="1"/>
    </xf>
    <xf numFmtId="0" fontId="0" fillId="0" borderId="0" xfId="0"/>
    <xf numFmtId="0" fontId="6" fillId="0" borderId="5" xfId="0" applyFont="1" applyBorder="1"/>
    <xf numFmtId="0" fontId="6" fillId="0" borderId="22" xfId="0" applyFont="1" applyBorder="1"/>
    <xf numFmtId="0" fontId="6" fillId="0" borderId="7" xfId="0" applyFont="1" applyBorder="1"/>
    <xf numFmtId="0" fontId="6" fillId="0" borderId="8" xfId="0" applyFont="1" applyBorder="1"/>
    <xf numFmtId="0" fontId="5" fillId="3" borderId="0" xfId="0" applyFont="1" applyFill="1" applyAlignment="1">
      <alignment vertical="center" wrapText="1"/>
    </xf>
    <xf numFmtId="0" fontId="10" fillId="6" borderId="32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0" borderId="4" xfId="0" applyFont="1" applyBorder="1"/>
    <xf numFmtId="164" fontId="5" fillId="0" borderId="1" xfId="0" applyNumberFormat="1" applyFont="1" applyBorder="1" applyAlignment="1">
      <alignment vertical="center" wrapText="1"/>
    </xf>
    <xf numFmtId="164" fontId="5" fillId="0" borderId="3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64" fontId="5" fillId="0" borderId="4" xfId="0" applyNumberFormat="1" applyFont="1" applyBorder="1" applyAlignment="1">
      <alignment vertical="center" wrapText="1"/>
    </xf>
    <xf numFmtId="164" fontId="5" fillId="0" borderId="5" xfId="0" applyNumberFormat="1" applyFont="1" applyBorder="1" applyAlignment="1">
      <alignment vertical="center" wrapText="1"/>
    </xf>
    <xf numFmtId="3" fontId="16" fillId="7" borderId="50" xfId="0" applyNumberFormat="1" applyFont="1" applyFill="1" applyBorder="1" applyAlignment="1">
      <alignment vertical="center"/>
    </xf>
    <xf numFmtId="0" fontId="6" fillId="0" borderId="51" xfId="0" applyFont="1" applyBorder="1"/>
    <xf numFmtId="3" fontId="16" fillId="3" borderId="0" xfId="0" applyNumberFormat="1" applyFont="1" applyFill="1" applyAlignment="1">
      <alignment horizontal="right" vertical="center"/>
    </xf>
    <xf numFmtId="3" fontId="16" fillId="7" borderId="93" xfId="0" applyNumberFormat="1" applyFont="1" applyFill="1" applyBorder="1" applyAlignment="1">
      <alignment horizontal="right" vertical="center"/>
    </xf>
    <xf numFmtId="0" fontId="6" fillId="0" borderId="94" xfId="0" applyFont="1" applyBorder="1"/>
    <xf numFmtId="165" fontId="17" fillId="0" borderId="50" xfId="0" applyNumberFormat="1" applyFont="1" applyBorder="1" applyAlignment="1">
      <alignment vertical="center"/>
    </xf>
    <xf numFmtId="164" fontId="17" fillId="0" borderId="50" xfId="0" applyNumberFormat="1" applyFont="1" applyBorder="1" applyAlignment="1">
      <alignment horizontal="left" vertical="center"/>
    </xf>
    <xf numFmtId="0" fontId="6" fillId="0" borderId="52" xfId="0" applyFont="1" applyBorder="1"/>
    <xf numFmtId="165" fontId="17" fillId="3" borderId="0" xfId="0" applyNumberFormat="1" applyFont="1" applyFill="1" applyAlignment="1">
      <alignment vertical="center"/>
    </xf>
    <xf numFmtId="164" fontId="17" fillId="3" borderId="0" xfId="0" applyNumberFormat="1" applyFont="1" applyFill="1" applyAlignment="1">
      <alignment horizontal="left" vertical="center"/>
    </xf>
    <xf numFmtId="164" fontId="5" fillId="3" borderId="106" xfId="0" applyNumberFormat="1" applyFont="1" applyFill="1" applyBorder="1" applyAlignment="1">
      <alignment horizontal="right" vertical="center"/>
    </xf>
    <xf numFmtId="164" fontId="5" fillId="3" borderId="0" xfId="0" applyNumberFormat="1" applyFont="1" applyFill="1" applyAlignment="1">
      <alignment horizontal="right" vertical="center"/>
    </xf>
    <xf numFmtId="164" fontId="5" fillId="0" borderId="52" xfId="0" applyNumberFormat="1" applyFont="1" applyBorder="1" applyAlignment="1">
      <alignment horizontal="right" vertical="center"/>
    </xf>
    <xf numFmtId="164" fontId="5" fillId="0" borderId="51" xfId="0" applyNumberFormat="1" applyFont="1" applyBorder="1" applyAlignment="1">
      <alignment horizontal="right" vertical="center"/>
    </xf>
    <xf numFmtId="3" fontId="5" fillId="3" borderId="106" xfId="0" applyNumberFormat="1" applyFont="1" applyFill="1" applyBorder="1" applyAlignment="1">
      <alignment vertical="center"/>
    </xf>
    <xf numFmtId="3" fontId="5" fillId="3" borderId="0" xfId="0" applyNumberFormat="1" applyFont="1" applyFill="1" applyAlignment="1">
      <alignment vertical="center"/>
    </xf>
    <xf numFmtId="3" fontId="5" fillId="0" borderId="50" xfId="0" applyNumberFormat="1" applyFont="1" applyBorder="1" applyAlignment="1">
      <alignment vertical="center"/>
    </xf>
    <xf numFmtId="3" fontId="5" fillId="0" borderId="51" xfId="0" applyNumberFormat="1" applyFont="1" applyBorder="1" applyAlignment="1">
      <alignment vertical="center"/>
    </xf>
    <xf numFmtId="3" fontId="7" fillId="3" borderId="106" xfId="0" applyNumberFormat="1" applyFont="1" applyFill="1" applyBorder="1" applyAlignment="1">
      <alignment vertical="center"/>
    </xf>
    <xf numFmtId="3" fontId="7" fillId="3" borderId="0" xfId="0" applyNumberFormat="1" applyFont="1" applyFill="1" applyAlignment="1">
      <alignment vertical="center"/>
    </xf>
    <xf numFmtId="3" fontId="7" fillId="0" borderId="50" xfId="0" applyNumberFormat="1" applyFont="1" applyBorder="1" applyAlignment="1">
      <alignment vertical="center"/>
    </xf>
    <xf numFmtId="3" fontId="7" fillId="0" borderId="51" xfId="0" applyNumberFormat="1" applyFont="1" applyBorder="1" applyAlignment="1">
      <alignment vertical="center"/>
    </xf>
    <xf numFmtId="0" fontId="5" fillId="3" borderId="106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50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164" fontId="5" fillId="3" borderId="0" xfId="0" applyNumberFormat="1" applyFont="1" applyFill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36" xfId="0" applyFont="1" applyFill="1" applyBorder="1" applyAlignment="1">
      <alignment horizontal="center" vertical="center"/>
    </xf>
    <xf numFmtId="0" fontId="10" fillId="6" borderId="72" xfId="0" applyFont="1" applyFill="1" applyBorder="1" applyAlignment="1">
      <alignment horizontal="center" vertical="center"/>
    </xf>
    <xf numFmtId="0" fontId="10" fillId="6" borderId="73" xfId="0" applyFont="1" applyFill="1" applyBorder="1" applyAlignment="1">
      <alignment horizontal="center" vertical="center"/>
    </xf>
    <xf numFmtId="0" fontId="10" fillId="6" borderId="74" xfId="0" applyFont="1" applyFill="1" applyBorder="1" applyAlignment="1">
      <alignment horizontal="center" vertic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12" fillId="0" borderId="5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3" fontId="5" fillId="0" borderId="50" xfId="0" applyNumberFormat="1" applyFont="1" applyBorder="1" applyAlignment="1">
      <alignment horizontal="center" vertical="center" wrapText="1"/>
    </xf>
    <xf numFmtId="164" fontId="7" fillId="0" borderId="50" xfId="0" applyNumberFormat="1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3" fontId="5" fillId="0" borderId="50" xfId="0" applyNumberFormat="1" applyFont="1" applyBorder="1" applyAlignment="1">
      <alignment horizontal="center" vertical="center"/>
    </xf>
    <xf numFmtId="10" fontId="5" fillId="0" borderId="50" xfId="0" applyNumberFormat="1" applyFont="1" applyBorder="1" applyAlignment="1">
      <alignment horizontal="center" vertical="center"/>
    </xf>
    <xf numFmtId="164" fontId="7" fillId="3" borderId="0" xfId="0" applyNumberFormat="1" applyFont="1" applyFill="1" applyAlignment="1">
      <alignment vertical="center" wrapText="1"/>
    </xf>
    <xf numFmtId="10" fontId="5" fillId="3" borderId="0" xfId="0" applyNumberFormat="1" applyFont="1" applyFill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6" borderId="53" xfId="0" applyFill="1" applyBorder="1" applyAlignment="1">
      <alignment horizontal="center"/>
    </xf>
    <xf numFmtId="0" fontId="0" fillId="6" borderId="54" xfId="0" applyFill="1" applyBorder="1" applyAlignment="1">
      <alignment horizontal="center"/>
    </xf>
    <xf numFmtId="0" fontId="0" fillId="6" borderId="55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28" fillId="13" borderId="32" xfId="0" applyFont="1" applyFill="1" applyBorder="1" applyAlignment="1">
      <alignment horizontal="center" vertical="center"/>
    </xf>
    <xf numFmtId="0" fontId="28" fillId="13" borderId="33" xfId="0" applyFont="1" applyFill="1" applyBorder="1" applyAlignment="1">
      <alignment horizontal="center" vertical="center"/>
    </xf>
    <xf numFmtId="0" fontId="28" fillId="13" borderId="34" xfId="0" applyFont="1" applyFill="1" applyBorder="1" applyAlignment="1">
      <alignment horizontal="center" vertical="center"/>
    </xf>
    <xf numFmtId="0" fontId="28" fillId="13" borderId="35" xfId="0" applyFont="1" applyFill="1" applyBorder="1" applyAlignment="1">
      <alignment horizontal="center" vertical="center"/>
    </xf>
    <xf numFmtId="0" fontId="28" fillId="13" borderId="0" xfId="0" applyFont="1" applyFill="1" applyAlignment="1">
      <alignment horizontal="center" vertical="center"/>
    </xf>
    <xf numFmtId="0" fontId="28" fillId="13" borderId="36" xfId="0" applyFont="1" applyFill="1" applyBorder="1" applyAlignment="1">
      <alignment horizontal="center" vertical="center"/>
    </xf>
    <xf numFmtId="0" fontId="28" fillId="13" borderId="72" xfId="0" applyFont="1" applyFill="1" applyBorder="1" applyAlignment="1">
      <alignment horizontal="center" vertical="center"/>
    </xf>
    <xf numFmtId="0" fontId="28" fillId="13" borderId="73" xfId="0" applyFont="1" applyFill="1" applyBorder="1" applyAlignment="1">
      <alignment horizontal="center" vertical="center"/>
    </xf>
    <xf numFmtId="0" fontId="28" fillId="13" borderId="74" xfId="0" applyFont="1" applyFill="1" applyBorder="1" applyAlignment="1">
      <alignment horizontal="center" vertical="center"/>
    </xf>
    <xf numFmtId="0" fontId="27" fillId="0" borderId="0" xfId="0" applyFont="1"/>
    <xf numFmtId="0" fontId="0" fillId="6" borderId="46" xfId="0" applyFill="1" applyBorder="1" applyAlignment="1">
      <alignment horizontal="center"/>
    </xf>
    <xf numFmtId="0" fontId="0" fillId="6" borderId="48" xfId="0" applyFill="1" applyBorder="1" applyAlignment="1">
      <alignment horizontal="center"/>
    </xf>
    <xf numFmtId="0" fontId="10" fillId="9" borderId="32" xfId="0" applyFont="1" applyFill="1" applyBorder="1" applyAlignment="1">
      <alignment horizontal="center" vertical="center"/>
    </xf>
    <xf numFmtId="0" fontId="10" fillId="9" borderId="34" xfId="0" applyFont="1" applyFill="1" applyBorder="1" applyAlignment="1">
      <alignment horizontal="center" vertical="center"/>
    </xf>
    <xf numFmtId="0" fontId="10" fillId="9" borderId="35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7" fillId="5" borderId="93" xfId="0" applyFont="1" applyFill="1" applyBorder="1"/>
    <xf numFmtId="0" fontId="6" fillId="0" borderId="101" xfId="0" applyFont="1" applyBorder="1"/>
    <xf numFmtId="0" fontId="10" fillId="6" borderId="60" xfId="0" applyFont="1" applyFill="1" applyBorder="1" applyAlignment="1">
      <alignment horizontal="center" vertical="center"/>
    </xf>
    <xf numFmtId="0" fontId="10" fillId="6" borderId="61" xfId="0" applyFont="1" applyFill="1" applyBorder="1" applyAlignment="1">
      <alignment horizontal="center" vertical="center"/>
    </xf>
    <xf numFmtId="0" fontId="10" fillId="6" borderId="62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  <xf numFmtId="0" fontId="10" fillId="6" borderId="65" xfId="0" applyFont="1" applyFill="1" applyBorder="1" applyAlignment="1">
      <alignment horizontal="center" vertical="center"/>
    </xf>
    <xf numFmtId="0" fontId="10" fillId="6" borderId="66" xfId="0" applyFont="1" applyFill="1" applyBorder="1" applyAlignment="1">
      <alignment horizontal="center" vertical="center"/>
    </xf>
    <xf numFmtId="0" fontId="10" fillId="6" borderId="95" xfId="0" applyFont="1" applyFill="1" applyBorder="1" applyAlignment="1">
      <alignment horizontal="center" vertical="center"/>
    </xf>
    <xf numFmtId="0" fontId="10" fillId="6" borderId="96" xfId="0" applyFont="1" applyFill="1" applyBorder="1" applyAlignment="1">
      <alignment horizontal="center" vertical="center"/>
    </xf>
    <xf numFmtId="0" fontId="10" fillId="6" borderId="97" xfId="0" applyFont="1" applyFill="1" applyBorder="1" applyAlignment="1">
      <alignment horizontal="center" vertical="center"/>
    </xf>
    <xf numFmtId="0" fontId="0" fillId="0" borderId="9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80" xfId="0" applyBorder="1" applyAlignment="1">
      <alignment horizontal="center"/>
    </xf>
    <xf numFmtId="0" fontId="28" fillId="13" borderId="103" xfId="0" applyFont="1" applyFill="1" applyBorder="1" applyAlignment="1">
      <alignment horizontal="center" vertical="center"/>
    </xf>
    <xf numFmtId="0" fontId="28" fillId="13" borderId="104" xfId="0" applyFont="1" applyFill="1" applyBorder="1" applyAlignment="1">
      <alignment horizontal="center" vertical="center"/>
    </xf>
    <xf numFmtId="0" fontId="28" fillId="13" borderId="105" xfId="0" applyFont="1" applyFill="1" applyBorder="1" applyAlignment="1">
      <alignment horizontal="center" vertical="center"/>
    </xf>
    <xf numFmtId="0" fontId="27" fillId="0" borderId="46" xfId="0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0" fillId="0" borderId="79" xfId="0" applyBorder="1" applyAlignment="1">
      <alignment horizontal="center"/>
    </xf>
    <xf numFmtId="0" fontId="10" fillId="9" borderId="33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9" borderId="72" xfId="0" applyFont="1" applyFill="1" applyBorder="1" applyAlignment="1">
      <alignment horizontal="center" vertical="center"/>
    </xf>
    <xf numFmtId="0" fontId="10" fillId="9" borderId="73" xfId="0" applyFont="1" applyFill="1" applyBorder="1" applyAlignment="1">
      <alignment horizontal="center" vertical="center"/>
    </xf>
    <xf numFmtId="0" fontId="10" fillId="9" borderId="74" xfId="0" applyFont="1" applyFill="1" applyBorder="1" applyAlignment="1">
      <alignment horizontal="center" vertical="center"/>
    </xf>
    <xf numFmtId="0" fontId="0" fillId="6" borderId="81" xfId="0" applyFill="1" applyBorder="1" applyAlignment="1">
      <alignment horizontal="center"/>
    </xf>
    <xf numFmtId="0" fontId="0" fillId="6" borderId="82" xfId="0" applyFill="1" applyBorder="1" applyAlignment="1">
      <alignment horizontal="center"/>
    </xf>
    <xf numFmtId="0" fontId="0" fillId="6" borderId="83" xfId="0" applyFill="1" applyBorder="1" applyAlignment="1">
      <alignment horizontal="center"/>
    </xf>
    <xf numFmtId="0" fontId="8" fillId="0" borderId="78" xfId="0" applyFont="1" applyBorder="1" applyAlignment="1">
      <alignment horizontal="center" wrapText="1"/>
    </xf>
    <xf numFmtId="0" fontId="8" fillId="0" borderId="79" xfId="0" applyFont="1" applyBorder="1" applyAlignment="1">
      <alignment horizontal="center" wrapText="1"/>
    </xf>
    <xf numFmtId="0" fontId="8" fillId="0" borderId="80" xfId="0" applyFont="1" applyBorder="1" applyAlignment="1">
      <alignment horizontal="center" wrapText="1"/>
    </xf>
    <xf numFmtId="0" fontId="0" fillId="6" borderId="78" xfId="0" applyFill="1" applyBorder="1" applyAlignment="1">
      <alignment horizontal="center"/>
    </xf>
    <xf numFmtId="0" fontId="0" fillId="6" borderId="79" xfId="0" applyFill="1" applyBorder="1" applyAlignment="1">
      <alignment horizontal="center"/>
    </xf>
    <xf numFmtId="0" fontId="0" fillId="6" borderId="84" xfId="0" applyFill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0</xdr:row>
      <xdr:rowOff>0</xdr:rowOff>
    </xdr:from>
    <xdr:to>
      <xdr:col>0</xdr:col>
      <xdr:colOff>3520440</xdr:colOff>
      <xdr:row>7</xdr:row>
      <xdr:rowOff>35993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C568A5-C976-47EC-A5D7-767B3CFB6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0" y="0"/>
          <a:ext cx="3299460" cy="1379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5829300" cy="7543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57975" y="0"/>
          <a:ext cx="5829300" cy="75438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716280</xdr:colOff>
      <xdr:row>0</xdr:row>
      <xdr:rowOff>0</xdr:rowOff>
    </xdr:from>
    <xdr:to>
      <xdr:col>7</xdr:col>
      <xdr:colOff>1066800</xdr:colOff>
      <xdr:row>7</xdr:row>
      <xdr:rowOff>35993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5CBA81-3076-4956-9A49-90D747548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555" y="0"/>
          <a:ext cx="3655695" cy="1379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601980</xdr:colOff>
      <xdr:row>0</xdr:row>
      <xdr:rowOff>99060</xdr:rowOff>
    </xdr:from>
    <xdr:to>
      <xdr:col>9</xdr:col>
      <xdr:colOff>152400</xdr:colOff>
      <xdr:row>7</xdr:row>
      <xdr:rowOff>133148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F53CA8-BA16-4DD9-A787-6EF35A786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0930" y="99060"/>
          <a:ext cx="3693795" cy="1377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78"/>
  <sheetViews>
    <sheetView topLeftCell="A13" workbookViewId="0">
      <selection activeCell="G37" sqref="G37"/>
    </sheetView>
  </sheetViews>
  <sheetFormatPr defaultRowHeight="14.4"/>
  <cols>
    <col min="1" max="1" width="21" bestFit="1" customWidth="1"/>
    <col min="2" max="2" width="28.6640625" customWidth="1"/>
    <col min="3" max="3" width="30.88671875" customWidth="1"/>
    <col min="4" max="4" width="27" customWidth="1"/>
    <col min="5" max="5" width="35.5546875" customWidth="1"/>
    <col min="6" max="6" width="15.88671875" bestFit="1" customWidth="1"/>
    <col min="7" max="7" width="17.88671875" bestFit="1" customWidth="1"/>
    <col min="9" max="9" width="12.6640625" bestFit="1" customWidth="1"/>
  </cols>
  <sheetData>
    <row r="3" spans="1:7" ht="15" thickBot="1"/>
    <row r="4" spans="1:7" ht="47.4" thickBot="1">
      <c r="A4" s="1" t="s">
        <v>0</v>
      </c>
      <c r="B4" s="1" t="s">
        <v>1</v>
      </c>
      <c r="C4" s="2" t="s">
        <v>2</v>
      </c>
      <c r="D4" s="3" t="s">
        <v>3</v>
      </c>
      <c r="E4" s="4" t="s">
        <v>4</v>
      </c>
      <c r="F4" s="4" t="s">
        <v>5</v>
      </c>
      <c r="G4" s="5" t="s">
        <v>6</v>
      </c>
    </row>
    <row r="5" spans="1:7" ht="15">
      <c r="A5" s="321" t="s">
        <v>7</v>
      </c>
      <c r="B5" s="6" t="s">
        <v>8</v>
      </c>
      <c r="C5" s="7">
        <v>1</v>
      </c>
      <c r="D5" s="8">
        <v>8000000</v>
      </c>
      <c r="E5" s="9">
        <f t="shared" ref="E5:E10" si="0">C5*D5</f>
        <v>8000000</v>
      </c>
      <c r="F5" s="323">
        <f>SUM(E5:E10)</f>
        <v>39500000</v>
      </c>
      <c r="G5" s="324">
        <f>F5*12</f>
        <v>474000000</v>
      </c>
    </row>
    <row r="6" spans="1:7" ht="15">
      <c r="A6" s="322"/>
      <c r="B6" s="10" t="s">
        <v>9</v>
      </c>
      <c r="C6" s="11">
        <v>1</v>
      </c>
      <c r="D6" s="12">
        <v>7000000</v>
      </c>
      <c r="E6" s="13">
        <f t="shared" si="0"/>
        <v>7000000</v>
      </c>
      <c r="F6" s="322"/>
      <c r="G6" s="307"/>
    </row>
    <row r="7" spans="1:7" ht="15">
      <c r="A7" s="322"/>
      <c r="B7" s="10" t="s">
        <v>10</v>
      </c>
      <c r="C7" s="11">
        <v>1</v>
      </c>
      <c r="D7" s="12">
        <v>5000000</v>
      </c>
      <c r="E7" s="13">
        <f t="shared" si="0"/>
        <v>5000000</v>
      </c>
      <c r="F7" s="322"/>
      <c r="G7" s="307"/>
    </row>
    <row r="8" spans="1:7" ht="15">
      <c r="A8" s="322"/>
      <c r="B8" s="10" t="s">
        <v>11</v>
      </c>
      <c r="C8" s="11">
        <v>1</v>
      </c>
      <c r="D8" s="12">
        <v>3000000</v>
      </c>
      <c r="E8" s="13">
        <f t="shared" si="0"/>
        <v>3000000</v>
      </c>
      <c r="F8" s="322"/>
      <c r="G8" s="307"/>
    </row>
    <row r="9" spans="1:7" ht="15">
      <c r="A9" s="322"/>
      <c r="B9" s="10" t="s">
        <v>12</v>
      </c>
      <c r="C9" s="11">
        <v>3</v>
      </c>
      <c r="D9" s="12">
        <v>4500000</v>
      </c>
      <c r="E9" s="13">
        <f t="shared" si="0"/>
        <v>13500000</v>
      </c>
      <c r="F9" s="322"/>
      <c r="G9" s="307"/>
    </row>
    <row r="10" spans="1:7" ht="30.6" thickBot="1">
      <c r="A10" s="322"/>
      <c r="B10" s="10" t="s">
        <v>13</v>
      </c>
      <c r="C10" s="11">
        <v>1</v>
      </c>
      <c r="D10" s="12">
        <v>3000000</v>
      </c>
      <c r="E10" s="13">
        <f t="shared" si="0"/>
        <v>3000000</v>
      </c>
      <c r="F10" s="322"/>
      <c r="G10" s="307"/>
    </row>
    <row r="11" spans="1:7" ht="30.6" thickBot="1">
      <c r="A11" s="15" t="s">
        <v>14</v>
      </c>
      <c r="B11" s="15"/>
      <c r="C11" s="16" t="s">
        <v>15</v>
      </c>
      <c r="D11" s="17">
        <v>3000000</v>
      </c>
      <c r="E11" s="18">
        <f>D11*3</f>
        <v>9000000</v>
      </c>
      <c r="F11" s="19"/>
      <c r="G11" s="20">
        <f>D11*12</f>
        <v>36000000</v>
      </c>
    </row>
    <row r="12" spans="1:7" ht="15.6" thickBot="1">
      <c r="A12" s="21" t="s">
        <v>16</v>
      </c>
      <c r="B12" s="14"/>
      <c r="C12" s="11"/>
      <c r="D12" s="12"/>
      <c r="E12" s="13"/>
      <c r="F12" s="22">
        <v>3500000</v>
      </c>
      <c r="G12" s="23">
        <f t="shared" ref="G12:G13" si="1">F12*12</f>
        <v>42000000</v>
      </c>
    </row>
    <row r="13" spans="1:7" ht="15.6" thickBot="1">
      <c r="A13" s="24" t="s">
        <v>17</v>
      </c>
      <c r="B13" s="25"/>
      <c r="C13" s="26"/>
      <c r="D13" s="27"/>
      <c r="E13" s="28"/>
      <c r="F13" s="29">
        <v>2000000</v>
      </c>
      <c r="G13" s="30">
        <f t="shared" si="1"/>
        <v>24000000</v>
      </c>
    </row>
    <row r="14" spans="1:7" ht="16.2" thickBot="1">
      <c r="A14" s="305"/>
      <c r="B14" s="306"/>
      <c r="C14" s="306"/>
      <c r="D14" s="306"/>
      <c r="E14" s="307"/>
      <c r="F14" s="31" t="s">
        <v>18</v>
      </c>
      <c r="G14" s="32">
        <f>SUM(G5:G13)</f>
        <v>576000000</v>
      </c>
    </row>
    <row r="15" spans="1:7" ht="16.2" thickBot="1">
      <c r="A15" s="308"/>
      <c r="B15" s="309"/>
      <c r="C15" s="309"/>
      <c r="D15" s="309"/>
      <c r="E15" s="310"/>
      <c r="F15" s="33" t="s">
        <v>19</v>
      </c>
      <c r="G15" s="34">
        <f>G14/('DỰ ĐOÁN DOANH THU LỢI NHUẬN'!E14+'DỰ ĐOÁN DOANH THU LỢI NHUẬN'!L14)</f>
        <v>7019.699030404071</v>
      </c>
    </row>
    <row r="16" spans="1:7" ht="47.4" thickBot="1">
      <c r="A16" s="35"/>
      <c r="B16" s="35"/>
      <c r="C16" s="11"/>
      <c r="D16" s="13"/>
      <c r="E16" s="13"/>
      <c r="F16" s="36" t="s">
        <v>20</v>
      </c>
      <c r="G16" s="37">
        <f>G15+'DỰ ĐOÁN DOANH THU LỢI NHUẬN'!B24+'DỰ ĐOÁN DOANH THU LỢI NHUẬN'!D24</f>
        <v>44794.699030404066</v>
      </c>
    </row>
    <row r="18" spans="1:10" ht="15" thickBot="1"/>
    <row r="19" spans="1:10" ht="47.4" thickBot="1">
      <c r="A19" s="1" t="s">
        <v>21</v>
      </c>
      <c r="B19" s="1" t="s">
        <v>1</v>
      </c>
      <c r="C19" s="2" t="s">
        <v>2</v>
      </c>
      <c r="D19" s="3" t="s">
        <v>3</v>
      </c>
      <c r="E19" s="4" t="s">
        <v>4</v>
      </c>
      <c r="F19" s="4" t="s">
        <v>5</v>
      </c>
      <c r="G19" s="5" t="s">
        <v>6</v>
      </c>
    </row>
    <row r="20" spans="1:10" ht="15">
      <c r="A20" s="321" t="s">
        <v>7</v>
      </c>
      <c r="B20" s="6" t="s">
        <v>8</v>
      </c>
      <c r="C20" s="7">
        <v>1</v>
      </c>
      <c r="D20" s="8">
        <v>8000000</v>
      </c>
      <c r="E20" s="9">
        <f t="shared" ref="E20" si="2">C20*D20</f>
        <v>8000000</v>
      </c>
      <c r="F20" s="323">
        <f>SUM(E20:E25)</f>
        <v>33500000</v>
      </c>
      <c r="G20" s="324">
        <f>F20*12</f>
        <v>402000000</v>
      </c>
    </row>
    <row r="21" spans="1:10" ht="15">
      <c r="A21" s="325"/>
      <c r="B21" s="10" t="s">
        <v>9</v>
      </c>
      <c r="C21" s="11">
        <v>1</v>
      </c>
      <c r="D21" s="12">
        <v>7000000</v>
      </c>
      <c r="E21" s="13"/>
      <c r="F21" s="326"/>
      <c r="G21" s="327"/>
    </row>
    <row r="22" spans="1:10" ht="15">
      <c r="A22" s="322"/>
      <c r="B22" s="10" t="s">
        <v>10</v>
      </c>
      <c r="C22" s="11">
        <v>1</v>
      </c>
      <c r="D22" s="12">
        <v>5000000</v>
      </c>
      <c r="E22" s="13">
        <f>C22*D21</f>
        <v>7000000</v>
      </c>
      <c r="F22" s="322"/>
      <c r="G22" s="307"/>
    </row>
    <row r="23" spans="1:10" ht="15">
      <c r="A23" s="322"/>
      <c r="B23" s="10" t="s">
        <v>11</v>
      </c>
      <c r="C23" s="11">
        <v>1</v>
      </c>
      <c r="D23" s="12">
        <v>3000000</v>
      </c>
      <c r="E23" s="13">
        <f>C23*D22</f>
        <v>5000000</v>
      </c>
      <c r="F23" s="322"/>
      <c r="G23" s="307"/>
    </row>
    <row r="24" spans="1:10" ht="15">
      <c r="A24" s="322"/>
      <c r="B24" s="10" t="s">
        <v>12</v>
      </c>
      <c r="C24" s="11">
        <v>3</v>
      </c>
      <c r="D24" s="12">
        <v>4500000</v>
      </c>
      <c r="E24" s="13">
        <f>C24*D23</f>
        <v>9000000</v>
      </c>
      <c r="F24" s="322"/>
      <c r="G24" s="307"/>
      <c r="J24" s="61"/>
    </row>
    <row r="25" spans="1:10" ht="30">
      <c r="A25" s="322"/>
      <c r="B25" s="10" t="s">
        <v>13</v>
      </c>
      <c r="C25" s="11">
        <v>1</v>
      </c>
      <c r="D25" s="12">
        <v>3000000</v>
      </c>
      <c r="E25" s="13">
        <f>C25*D24</f>
        <v>4500000</v>
      </c>
      <c r="F25" s="322"/>
      <c r="G25" s="307"/>
    </row>
    <row r="26" spans="1:10" ht="30.6" thickBot="1">
      <c r="A26" s="21" t="s">
        <v>22</v>
      </c>
      <c r="B26" s="14"/>
      <c r="C26" s="11"/>
      <c r="D26" s="12"/>
      <c r="E26" s="13"/>
      <c r="F26" s="22">
        <v>2000000</v>
      </c>
      <c r="G26" s="23">
        <f t="shared" ref="G26:G27" si="3">F26*12</f>
        <v>24000000</v>
      </c>
    </row>
    <row r="27" spans="1:10" ht="15.6" thickBot="1">
      <c r="A27" s="24" t="s">
        <v>17</v>
      </c>
      <c r="B27" s="25"/>
      <c r="C27" s="26"/>
      <c r="D27" s="27"/>
      <c r="E27" s="28"/>
      <c r="F27" s="29">
        <v>1000000</v>
      </c>
      <c r="G27" s="30">
        <f t="shared" si="3"/>
        <v>12000000</v>
      </c>
    </row>
    <row r="28" spans="1:10" ht="16.2" thickBot="1">
      <c r="A28" s="305"/>
      <c r="B28" s="306"/>
      <c r="C28" s="306"/>
      <c r="D28" s="306"/>
      <c r="E28" s="307"/>
      <c r="F28" s="31" t="s">
        <v>18</v>
      </c>
      <c r="G28" s="32">
        <f>SUM(G20:G27)</f>
        <v>438000000</v>
      </c>
      <c r="I28" s="156">
        <f>G28+G36</f>
        <v>486000000</v>
      </c>
    </row>
    <row r="29" spans="1:10" ht="16.2" thickBot="1">
      <c r="A29" s="308"/>
      <c r="B29" s="309"/>
      <c r="C29" s="309"/>
      <c r="D29" s="309"/>
      <c r="E29" s="310"/>
      <c r="F29" s="33" t="s">
        <v>19</v>
      </c>
      <c r="G29" s="34">
        <f>G28/('DỰ ĐOÁN DOANH THU LỢI NHUẬN'!E14+'DỰ ĐOÁN DOANH THU LỢI NHUẬN'!L14)</f>
        <v>5337.8961377030955</v>
      </c>
    </row>
    <row r="30" spans="1:10" ht="47.4" thickBot="1">
      <c r="A30" s="35"/>
      <c r="B30" s="35"/>
      <c r="C30" s="11"/>
      <c r="D30" s="13"/>
      <c r="E30" s="13"/>
      <c r="F30" s="36" t="s">
        <v>23</v>
      </c>
      <c r="G30" s="37">
        <f>G29+'DỰ ĐOÁN DOANH THU LỢI NHUẬN'!B24</f>
        <v>12712.896137703096</v>
      </c>
    </row>
    <row r="32" spans="1:10" ht="15" thickBot="1"/>
    <row r="33" spans="1:7" ht="47.4" thickBot="1">
      <c r="A33" s="42" t="s">
        <v>24</v>
      </c>
      <c r="B33" s="43" t="s">
        <v>1</v>
      </c>
      <c r="C33" s="43" t="s">
        <v>25</v>
      </c>
      <c r="D33" s="44" t="s">
        <v>3</v>
      </c>
      <c r="E33" s="45" t="s">
        <v>4</v>
      </c>
      <c r="F33" s="45" t="s">
        <v>5</v>
      </c>
      <c r="G33" s="44" t="s">
        <v>6</v>
      </c>
    </row>
    <row r="34" spans="1:7" ht="46.2" thickBot="1">
      <c r="A34" s="46" t="s">
        <v>26</v>
      </c>
      <c r="B34" s="47"/>
      <c r="C34" s="48" t="s">
        <v>27</v>
      </c>
      <c r="D34" s="49">
        <v>3000000</v>
      </c>
      <c r="E34" s="50"/>
      <c r="F34" s="50"/>
      <c r="G34" s="49">
        <f>D34*12</f>
        <v>36000000</v>
      </c>
    </row>
    <row r="35" spans="1:7" ht="16.2" thickBot="1">
      <c r="A35" s="51" t="s">
        <v>17</v>
      </c>
      <c r="B35" s="38"/>
      <c r="C35" s="38"/>
      <c r="D35" s="39"/>
      <c r="E35" s="40"/>
      <c r="F35" s="41">
        <v>1000000</v>
      </c>
      <c r="G35" s="41">
        <f t="shared" ref="G35" si="4">F35*12</f>
        <v>12000000</v>
      </c>
    </row>
    <row r="36" spans="1:7" ht="16.2" thickBot="1">
      <c r="A36" s="311"/>
      <c r="B36" s="306"/>
      <c r="C36" s="306"/>
      <c r="D36" s="306"/>
      <c r="E36" s="306"/>
      <c r="F36" s="52" t="s">
        <v>18</v>
      </c>
      <c r="G36" s="53">
        <f>SUM(G34:G35)</f>
        <v>48000000</v>
      </c>
    </row>
    <row r="37" spans="1:7" ht="16.2" thickBot="1">
      <c r="A37" s="306"/>
      <c r="B37" s="306"/>
      <c r="C37" s="306"/>
      <c r="D37" s="306"/>
      <c r="E37" s="306"/>
      <c r="F37" s="54" t="s">
        <v>19</v>
      </c>
      <c r="G37" s="55">
        <f>G36/('DỰ ĐOÁN DOANH THU LỢI NHUẬN'!E14+'DỰ ĐOÁN DOANH THU LỢI NHUẬN'!L14)</f>
        <v>584.97491920033929</v>
      </c>
    </row>
    <row r="38" spans="1:7" ht="47.4" thickBot="1">
      <c r="A38" s="56"/>
      <c r="B38" s="56"/>
      <c r="C38" s="56"/>
      <c r="D38" s="57"/>
      <c r="E38" s="58"/>
      <c r="F38" s="59" t="s">
        <v>23</v>
      </c>
      <c r="G38" s="60">
        <f>G37+'DỰ ĐOÁN DOANH THU LỢI NHUẬN'!D24</f>
        <v>30984.97491920034</v>
      </c>
    </row>
    <row r="42" spans="1:7" ht="15" thickBot="1"/>
    <row r="43" spans="1:7">
      <c r="B43" s="312" t="s">
        <v>28</v>
      </c>
      <c r="C43" s="313"/>
      <c r="D43" s="313"/>
      <c r="E43" s="313"/>
      <c r="F43" s="313"/>
      <c r="G43" s="314"/>
    </row>
    <row r="44" spans="1:7">
      <c r="B44" s="315"/>
      <c r="C44" s="316"/>
      <c r="D44" s="316"/>
      <c r="E44" s="316"/>
      <c r="F44" s="316"/>
      <c r="G44" s="317"/>
    </row>
    <row r="45" spans="1:7" ht="15" thickBot="1">
      <c r="B45" s="315"/>
      <c r="C45" s="316"/>
      <c r="D45" s="316"/>
      <c r="E45" s="316"/>
      <c r="F45" s="316"/>
      <c r="G45" s="317"/>
    </row>
    <row r="46" spans="1:7">
      <c r="B46" s="62" t="s">
        <v>29</v>
      </c>
      <c r="C46" s="63" t="s">
        <v>30</v>
      </c>
      <c r="D46" s="63" t="s">
        <v>31</v>
      </c>
      <c r="E46" s="63" t="s">
        <v>32</v>
      </c>
      <c r="F46" s="63" t="s">
        <v>33</v>
      </c>
      <c r="G46" s="64" t="s">
        <v>34</v>
      </c>
    </row>
    <row r="47" spans="1:7">
      <c r="B47" s="65">
        <v>1</v>
      </c>
      <c r="C47" s="66" t="s">
        <v>35</v>
      </c>
      <c r="D47" s="66">
        <v>1</v>
      </c>
      <c r="E47" s="66"/>
      <c r="F47" s="217">
        <v>5000000</v>
      </c>
      <c r="G47" s="222">
        <f>F47*D47</f>
        <v>5000000</v>
      </c>
    </row>
    <row r="48" spans="1:7">
      <c r="B48" s="65">
        <v>2</v>
      </c>
      <c r="C48" s="66" t="s">
        <v>36</v>
      </c>
      <c r="D48" s="66">
        <v>2</v>
      </c>
      <c r="E48" s="66" t="s">
        <v>37</v>
      </c>
      <c r="F48" s="217">
        <v>7000000</v>
      </c>
      <c r="G48" s="222">
        <f t="shared" ref="G48:G77" si="5">F48*D48</f>
        <v>14000000</v>
      </c>
    </row>
    <row r="49" spans="2:7">
      <c r="B49" s="65">
        <v>4</v>
      </c>
      <c r="C49" s="66" t="s">
        <v>38</v>
      </c>
      <c r="D49" s="66">
        <v>1</v>
      </c>
      <c r="E49" s="66" t="s">
        <v>37</v>
      </c>
      <c r="F49" s="217">
        <v>1000000</v>
      </c>
      <c r="G49" s="222">
        <f t="shared" si="5"/>
        <v>1000000</v>
      </c>
    </row>
    <row r="50" spans="2:7">
      <c r="B50" s="65">
        <v>6</v>
      </c>
      <c r="C50" s="66" t="s">
        <v>39</v>
      </c>
      <c r="D50" s="66">
        <v>3</v>
      </c>
      <c r="E50" s="66" t="s">
        <v>40</v>
      </c>
      <c r="F50" s="217">
        <v>300000</v>
      </c>
      <c r="G50" s="222">
        <f t="shared" si="5"/>
        <v>900000</v>
      </c>
    </row>
    <row r="51" spans="2:7">
      <c r="B51" s="65">
        <v>7</v>
      </c>
      <c r="C51" s="66" t="s">
        <v>41</v>
      </c>
      <c r="D51" s="66">
        <v>10</v>
      </c>
      <c r="E51" s="66" t="s">
        <v>42</v>
      </c>
      <c r="F51" s="217">
        <v>300000</v>
      </c>
      <c r="G51" s="222">
        <f t="shared" si="5"/>
        <v>3000000</v>
      </c>
    </row>
    <row r="52" spans="2:7">
      <c r="B52" s="65">
        <v>8</v>
      </c>
      <c r="C52" s="66" t="s">
        <v>43</v>
      </c>
      <c r="D52" s="66">
        <v>2</v>
      </c>
      <c r="E52" s="66" t="s">
        <v>42</v>
      </c>
      <c r="F52" s="217">
        <v>350000</v>
      </c>
      <c r="G52" s="222">
        <f t="shared" si="5"/>
        <v>700000</v>
      </c>
    </row>
    <row r="53" spans="2:7">
      <c r="B53" s="65">
        <v>10</v>
      </c>
      <c r="C53" s="66" t="s">
        <v>44</v>
      </c>
      <c r="D53" s="66">
        <v>3</v>
      </c>
      <c r="E53" s="66" t="s">
        <v>37</v>
      </c>
      <c r="F53" s="217">
        <v>400000</v>
      </c>
      <c r="G53" s="222">
        <f t="shared" si="5"/>
        <v>1200000</v>
      </c>
    </row>
    <row r="54" spans="2:7">
      <c r="B54" s="65">
        <v>11</v>
      </c>
      <c r="C54" s="66" t="s">
        <v>45</v>
      </c>
      <c r="D54" s="66">
        <v>2</v>
      </c>
      <c r="E54" s="66" t="s">
        <v>37</v>
      </c>
      <c r="F54" s="217">
        <v>5000000</v>
      </c>
      <c r="G54" s="222">
        <f t="shared" si="5"/>
        <v>10000000</v>
      </c>
    </row>
    <row r="55" spans="2:7">
      <c r="B55" s="65">
        <v>13</v>
      </c>
      <c r="C55" s="66" t="s">
        <v>46</v>
      </c>
      <c r="D55" s="66">
        <v>2</v>
      </c>
      <c r="E55" s="66" t="s">
        <v>37</v>
      </c>
      <c r="F55" s="217">
        <v>300000</v>
      </c>
      <c r="G55" s="222">
        <f t="shared" si="5"/>
        <v>600000</v>
      </c>
    </row>
    <row r="56" spans="2:7">
      <c r="B56" s="65">
        <v>14</v>
      </c>
      <c r="C56" s="66" t="s">
        <v>47</v>
      </c>
      <c r="D56" s="66">
        <v>4</v>
      </c>
      <c r="E56" s="66" t="s">
        <v>37</v>
      </c>
      <c r="F56" s="217">
        <v>1000000</v>
      </c>
      <c r="G56" s="222">
        <f t="shared" si="5"/>
        <v>4000000</v>
      </c>
    </row>
    <row r="57" spans="2:7">
      <c r="B57" s="65">
        <v>15</v>
      </c>
      <c r="C57" s="66" t="s">
        <v>48</v>
      </c>
      <c r="D57" s="66">
        <v>4</v>
      </c>
      <c r="E57" s="66" t="s">
        <v>37</v>
      </c>
      <c r="F57" s="217">
        <v>500000</v>
      </c>
      <c r="G57" s="222">
        <f t="shared" si="5"/>
        <v>2000000</v>
      </c>
    </row>
    <row r="58" spans="2:7">
      <c r="B58" s="65">
        <v>16</v>
      </c>
      <c r="C58" s="66" t="s">
        <v>49</v>
      </c>
      <c r="D58" s="66">
        <v>2</v>
      </c>
      <c r="E58" s="66" t="s">
        <v>37</v>
      </c>
      <c r="F58" s="217">
        <v>250000</v>
      </c>
      <c r="G58" s="222">
        <f t="shared" si="5"/>
        <v>500000</v>
      </c>
    </row>
    <row r="59" spans="2:7">
      <c r="B59" s="65">
        <v>17</v>
      </c>
      <c r="C59" s="66" t="s">
        <v>50</v>
      </c>
      <c r="D59" s="66">
        <v>2</v>
      </c>
      <c r="E59" s="66" t="s">
        <v>37</v>
      </c>
      <c r="F59" s="217">
        <v>400000</v>
      </c>
      <c r="G59" s="222">
        <f t="shared" si="5"/>
        <v>800000</v>
      </c>
    </row>
    <row r="60" spans="2:7">
      <c r="B60" s="65">
        <v>18</v>
      </c>
      <c r="C60" s="66" t="s">
        <v>51</v>
      </c>
      <c r="D60" s="66">
        <v>50</v>
      </c>
      <c r="E60" s="66" t="s">
        <v>42</v>
      </c>
      <c r="F60" s="217">
        <v>20000</v>
      </c>
      <c r="G60" s="222">
        <f t="shared" si="5"/>
        <v>1000000</v>
      </c>
    </row>
    <row r="61" spans="2:7">
      <c r="B61" s="65">
        <v>19</v>
      </c>
      <c r="C61" s="66" t="s">
        <v>52</v>
      </c>
      <c r="D61" s="66">
        <v>10</v>
      </c>
      <c r="E61" s="66" t="s">
        <v>42</v>
      </c>
      <c r="F61" s="217">
        <v>50000</v>
      </c>
      <c r="G61" s="222">
        <f t="shared" si="5"/>
        <v>500000</v>
      </c>
    </row>
    <row r="62" spans="2:7">
      <c r="B62" s="65">
        <v>21</v>
      </c>
      <c r="C62" s="66" t="s">
        <v>53</v>
      </c>
      <c r="D62" s="66">
        <v>50</v>
      </c>
      <c r="E62" s="66" t="s">
        <v>37</v>
      </c>
      <c r="F62" s="217">
        <v>10000</v>
      </c>
      <c r="G62" s="222">
        <f t="shared" si="5"/>
        <v>500000</v>
      </c>
    </row>
    <row r="63" spans="2:7">
      <c r="B63" s="65">
        <v>28</v>
      </c>
      <c r="C63" s="66" t="s">
        <v>54</v>
      </c>
      <c r="D63" s="66">
        <v>2</v>
      </c>
      <c r="E63" s="66" t="s">
        <v>42</v>
      </c>
      <c r="F63" s="217">
        <v>100000</v>
      </c>
      <c r="G63" s="222">
        <f t="shared" si="5"/>
        <v>200000</v>
      </c>
    </row>
    <row r="64" spans="2:7">
      <c r="B64" s="65">
        <v>29</v>
      </c>
      <c r="C64" s="66" t="s">
        <v>55</v>
      </c>
      <c r="D64" s="66">
        <v>10</v>
      </c>
      <c r="E64" s="66" t="s">
        <v>37</v>
      </c>
      <c r="F64" s="217">
        <v>75000</v>
      </c>
      <c r="G64" s="222">
        <f t="shared" si="5"/>
        <v>750000</v>
      </c>
    </row>
    <row r="65" spans="2:7">
      <c r="B65" s="65">
        <v>32</v>
      </c>
      <c r="C65" s="66" t="s">
        <v>56</v>
      </c>
      <c r="D65" s="66">
        <v>3</v>
      </c>
      <c r="E65" s="66" t="s">
        <v>37</v>
      </c>
      <c r="F65" s="217">
        <v>1000000</v>
      </c>
      <c r="G65" s="222">
        <f t="shared" si="5"/>
        <v>3000000</v>
      </c>
    </row>
    <row r="66" spans="2:7">
      <c r="B66" s="65">
        <v>33</v>
      </c>
      <c r="C66" s="66" t="s">
        <v>57</v>
      </c>
      <c r="D66" s="66">
        <v>100</v>
      </c>
      <c r="E66" s="66" t="s">
        <v>58</v>
      </c>
      <c r="F66" s="217">
        <v>3000</v>
      </c>
      <c r="G66" s="222">
        <f t="shared" si="5"/>
        <v>300000</v>
      </c>
    </row>
    <row r="67" spans="2:7">
      <c r="B67" s="65">
        <v>34</v>
      </c>
      <c r="C67" s="66" t="s">
        <v>59</v>
      </c>
      <c r="D67" s="66">
        <v>100</v>
      </c>
      <c r="E67" s="66" t="s">
        <v>37</v>
      </c>
      <c r="F67" s="217">
        <v>1500</v>
      </c>
      <c r="G67" s="222">
        <f t="shared" si="5"/>
        <v>150000</v>
      </c>
    </row>
    <row r="68" spans="2:7">
      <c r="B68" s="65">
        <v>35</v>
      </c>
      <c r="C68" s="66" t="s">
        <v>60</v>
      </c>
      <c r="D68" s="66">
        <v>1</v>
      </c>
      <c r="E68" s="66" t="s">
        <v>37</v>
      </c>
      <c r="F68" s="217">
        <v>2000000</v>
      </c>
      <c r="G68" s="222">
        <f t="shared" si="5"/>
        <v>2000000</v>
      </c>
    </row>
    <row r="69" spans="2:7">
      <c r="B69" s="65">
        <v>36</v>
      </c>
      <c r="C69" s="66" t="s">
        <v>61</v>
      </c>
      <c r="D69" s="66">
        <v>1</v>
      </c>
      <c r="E69" s="66" t="s">
        <v>37</v>
      </c>
      <c r="F69" s="217">
        <v>1500000</v>
      </c>
      <c r="G69" s="222">
        <f t="shared" si="5"/>
        <v>1500000</v>
      </c>
    </row>
    <row r="70" spans="2:7">
      <c r="B70" s="65">
        <v>37</v>
      </c>
      <c r="C70" s="66" t="s">
        <v>62</v>
      </c>
      <c r="D70" s="66">
        <v>1</v>
      </c>
      <c r="E70" s="66" t="s">
        <v>37</v>
      </c>
      <c r="F70" s="217">
        <v>1000000</v>
      </c>
      <c r="G70" s="222">
        <f t="shared" si="5"/>
        <v>1000000</v>
      </c>
    </row>
    <row r="71" spans="2:7">
      <c r="B71" s="65">
        <v>38</v>
      </c>
      <c r="C71" s="66" t="s">
        <v>63</v>
      </c>
      <c r="D71" s="66">
        <v>7</v>
      </c>
      <c r="E71" s="66" t="s">
        <v>42</v>
      </c>
      <c r="F71" s="217">
        <v>100000</v>
      </c>
      <c r="G71" s="222">
        <f t="shared" si="5"/>
        <v>700000</v>
      </c>
    </row>
    <row r="72" spans="2:7">
      <c r="B72" s="65">
        <v>41</v>
      </c>
      <c r="C72" s="66" t="s">
        <v>64</v>
      </c>
      <c r="D72" s="66">
        <v>1</v>
      </c>
      <c r="E72" s="66" t="s">
        <v>42</v>
      </c>
      <c r="F72" s="217">
        <v>500000</v>
      </c>
      <c r="G72" s="222">
        <f t="shared" si="5"/>
        <v>500000</v>
      </c>
    </row>
    <row r="73" spans="2:7">
      <c r="B73" s="65">
        <v>44</v>
      </c>
      <c r="C73" s="66" t="s">
        <v>65</v>
      </c>
      <c r="D73" s="66">
        <v>1</v>
      </c>
      <c r="E73" s="66" t="s">
        <v>66</v>
      </c>
      <c r="F73" s="217">
        <v>25000000</v>
      </c>
      <c r="G73" s="222">
        <f t="shared" si="5"/>
        <v>25000000</v>
      </c>
    </row>
    <row r="74" spans="2:7">
      <c r="B74" s="65">
        <v>46</v>
      </c>
      <c r="C74" s="66" t="s">
        <v>67</v>
      </c>
      <c r="D74" s="66">
        <v>1</v>
      </c>
      <c r="E74" s="66" t="s">
        <v>66</v>
      </c>
      <c r="F74" s="217">
        <v>2000000</v>
      </c>
      <c r="G74" s="222">
        <f t="shared" si="5"/>
        <v>2000000</v>
      </c>
    </row>
    <row r="75" spans="2:7">
      <c r="B75" s="65">
        <v>47</v>
      </c>
      <c r="C75" s="66" t="s">
        <v>68</v>
      </c>
      <c r="D75" s="66">
        <v>1</v>
      </c>
      <c r="E75" s="66" t="s">
        <v>66</v>
      </c>
      <c r="F75" s="217">
        <v>2000000</v>
      </c>
      <c r="G75" s="222">
        <f t="shared" si="5"/>
        <v>2000000</v>
      </c>
    </row>
    <row r="76" spans="2:7">
      <c r="B76" s="65">
        <v>49</v>
      </c>
      <c r="C76" s="66" t="s">
        <v>69</v>
      </c>
      <c r="D76" s="66">
        <v>2</v>
      </c>
      <c r="E76" s="66" t="s">
        <v>37</v>
      </c>
      <c r="F76" s="217">
        <v>200000</v>
      </c>
      <c r="G76" s="222">
        <f t="shared" si="5"/>
        <v>400000</v>
      </c>
    </row>
    <row r="77" spans="2:7" ht="15" thickBot="1">
      <c r="B77" s="68">
        <v>50</v>
      </c>
      <c r="C77" s="69" t="s">
        <v>70</v>
      </c>
      <c r="D77" s="69">
        <v>1</v>
      </c>
      <c r="E77" s="69" t="s">
        <v>66</v>
      </c>
      <c r="F77" s="220">
        <v>3000000</v>
      </c>
      <c r="G77" s="222">
        <f t="shared" si="5"/>
        <v>3000000</v>
      </c>
    </row>
    <row r="78" spans="2:7" ht="15" thickBot="1">
      <c r="B78" s="318" t="s">
        <v>71</v>
      </c>
      <c r="C78" s="319"/>
      <c r="D78" s="319"/>
      <c r="E78" s="319"/>
      <c r="F78" s="320"/>
      <c r="G78" s="221">
        <f>SUM(G47:G77)</f>
        <v>88200000</v>
      </c>
    </row>
  </sheetData>
  <mergeCells count="11">
    <mergeCell ref="A28:E29"/>
    <mergeCell ref="A36:E37"/>
    <mergeCell ref="B43:G45"/>
    <mergeCell ref="B78:F78"/>
    <mergeCell ref="A5:A10"/>
    <mergeCell ref="F5:F10"/>
    <mergeCell ref="G5:G10"/>
    <mergeCell ref="A14:E15"/>
    <mergeCell ref="A20:A25"/>
    <mergeCell ref="F20:F25"/>
    <mergeCell ref="G20:G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5"/>
  <sheetViews>
    <sheetView topLeftCell="A16" workbookViewId="0">
      <selection activeCell="C35" sqref="C35"/>
    </sheetView>
  </sheetViews>
  <sheetFormatPr defaultRowHeight="14.4"/>
  <cols>
    <col min="2" max="2" width="14.5546875" customWidth="1"/>
    <col min="5" max="5" width="25.5546875" customWidth="1"/>
    <col min="10" max="10" width="12.44140625" customWidth="1"/>
    <col min="13" max="13" width="15.88671875" customWidth="1"/>
    <col min="14" max="14" width="12.88671875" customWidth="1"/>
  </cols>
  <sheetData>
    <row r="1" spans="1:15">
      <c r="E1" s="410"/>
      <c r="F1" s="410"/>
      <c r="G1" s="410"/>
      <c r="H1" s="410"/>
      <c r="I1" s="410"/>
      <c r="J1" s="410"/>
      <c r="K1" s="410"/>
    </row>
    <row r="2" spans="1:15">
      <c r="E2" s="410"/>
      <c r="F2" s="410"/>
      <c r="G2" s="410"/>
      <c r="H2" s="410"/>
      <c r="I2" s="410"/>
      <c r="J2" s="410"/>
      <c r="K2" s="410"/>
    </row>
    <row r="3" spans="1:15">
      <c r="E3" s="410"/>
      <c r="F3" s="410"/>
      <c r="G3" s="410"/>
      <c r="H3" s="410"/>
      <c r="I3" s="410"/>
      <c r="J3" s="410"/>
      <c r="K3" s="410"/>
    </row>
    <row r="4" spans="1:15">
      <c r="E4" s="410"/>
      <c r="F4" s="410"/>
      <c r="G4" s="410"/>
      <c r="H4" s="410"/>
      <c r="I4" s="410"/>
      <c r="J4" s="410"/>
      <c r="K4" s="410"/>
    </row>
    <row r="5" spans="1:15">
      <c r="E5" s="410"/>
      <c r="F5" s="410"/>
      <c r="G5" s="410"/>
      <c r="H5" s="410"/>
      <c r="I5" s="410"/>
      <c r="J5" s="410"/>
      <c r="K5" s="410"/>
    </row>
    <row r="6" spans="1:15">
      <c r="E6" s="410"/>
      <c r="F6" s="410"/>
      <c r="G6" s="410"/>
      <c r="H6" s="410"/>
      <c r="I6" s="410"/>
      <c r="J6" s="410"/>
      <c r="K6" s="410"/>
    </row>
    <row r="7" spans="1:15">
      <c r="E7" s="410"/>
      <c r="F7" s="410"/>
      <c r="G7" s="410"/>
      <c r="H7" s="410"/>
      <c r="I7" s="410"/>
      <c r="J7" s="410"/>
      <c r="K7" s="410"/>
    </row>
    <row r="8" spans="1:15">
      <c r="E8" s="410"/>
      <c r="F8" s="410"/>
      <c r="G8" s="410"/>
      <c r="H8" s="410"/>
      <c r="I8" s="410"/>
      <c r="J8" s="410"/>
      <c r="K8" s="410"/>
    </row>
    <row r="9" spans="1:15" ht="15" thickBot="1">
      <c r="E9" s="410"/>
      <c r="F9" s="410"/>
      <c r="G9" s="410"/>
      <c r="H9" s="410"/>
      <c r="I9" s="410"/>
      <c r="J9" s="410"/>
      <c r="K9" s="410"/>
    </row>
    <row r="10" spans="1:15">
      <c r="A10" s="404" t="s">
        <v>356</v>
      </c>
      <c r="B10" s="433"/>
      <c r="C10" s="433"/>
      <c r="D10" s="433"/>
      <c r="E10" s="433"/>
      <c r="F10" s="433"/>
      <c r="G10" s="433"/>
      <c r="H10" s="433"/>
      <c r="I10" s="433"/>
      <c r="J10" s="433"/>
      <c r="K10" s="433"/>
      <c r="L10" s="433"/>
      <c r="M10" s="433"/>
      <c r="N10" s="433"/>
      <c r="O10" s="405"/>
    </row>
    <row r="11" spans="1:15">
      <c r="A11" s="406"/>
      <c r="B11" s="434"/>
      <c r="C11" s="434"/>
      <c r="D11" s="434"/>
      <c r="E11" s="434"/>
      <c r="F11" s="434"/>
      <c r="G11" s="434"/>
      <c r="H11" s="434"/>
      <c r="I11" s="434"/>
      <c r="J11" s="434"/>
      <c r="K11" s="434"/>
      <c r="L11" s="434"/>
      <c r="M11" s="434"/>
      <c r="N11" s="434"/>
      <c r="O11" s="407"/>
    </row>
    <row r="12" spans="1:15" ht="15" thickBot="1">
      <c r="A12" s="435"/>
      <c r="B12" s="436"/>
      <c r="C12" s="436"/>
      <c r="D12" s="436"/>
      <c r="E12" s="436"/>
      <c r="F12" s="436"/>
      <c r="G12" s="436"/>
      <c r="H12" s="436"/>
      <c r="I12" s="436"/>
      <c r="J12" s="436"/>
      <c r="K12" s="436"/>
      <c r="L12" s="436"/>
      <c r="M12" s="436"/>
      <c r="N12" s="436"/>
      <c r="O12" s="437"/>
    </row>
    <row r="13" spans="1:15" ht="15" thickBot="1">
      <c r="A13" s="444" t="s">
        <v>357</v>
      </c>
      <c r="B13" s="445"/>
      <c r="C13" s="445"/>
      <c r="D13" s="445"/>
      <c r="E13" s="446"/>
      <c r="F13" s="129"/>
      <c r="G13" s="129"/>
      <c r="H13" s="129"/>
      <c r="I13" s="444" t="s">
        <v>358</v>
      </c>
      <c r="J13" s="445"/>
      <c r="K13" s="445"/>
      <c r="L13" s="445"/>
      <c r="M13" s="445"/>
      <c r="N13" s="445"/>
      <c r="O13" s="446"/>
    </row>
    <row r="14" spans="1:15" ht="15" thickBot="1">
      <c r="A14" s="114" t="s">
        <v>29</v>
      </c>
      <c r="B14" s="114" t="s">
        <v>359</v>
      </c>
      <c r="C14" s="114" t="s">
        <v>360</v>
      </c>
      <c r="D14" s="114" t="s">
        <v>361</v>
      </c>
      <c r="E14" s="143" t="s">
        <v>177</v>
      </c>
      <c r="F14" s="129"/>
      <c r="G14" s="129"/>
      <c r="H14" s="129"/>
      <c r="I14" s="114" t="s">
        <v>29</v>
      </c>
      <c r="J14" s="144" t="s">
        <v>362</v>
      </c>
      <c r="K14" s="114" t="s">
        <v>363</v>
      </c>
      <c r="L14" s="144" t="s">
        <v>364</v>
      </c>
      <c r="M14" s="114" t="s">
        <v>106</v>
      </c>
      <c r="N14" s="144" t="s">
        <v>365</v>
      </c>
      <c r="O14" s="114" t="s">
        <v>154</v>
      </c>
    </row>
    <row r="15" spans="1:15">
      <c r="A15" s="117">
        <v>1</v>
      </c>
      <c r="B15" s="117" t="s">
        <v>273</v>
      </c>
      <c r="C15" s="117">
        <v>5000</v>
      </c>
      <c r="D15" s="117" t="s">
        <v>366</v>
      </c>
      <c r="E15" s="145"/>
      <c r="F15" s="129"/>
      <c r="G15" s="129"/>
      <c r="H15" s="129"/>
      <c r="I15" s="117">
        <v>1</v>
      </c>
      <c r="J15" s="146">
        <v>5</v>
      </c>
      <c r="K15" s="117">
        <v>15</v>
      </c>
      <c r="L15" s="146">
        <f>120000-J15%*120000</f>
        <v>114000</v>
      </c>
      <c r="M15" s="117">
        <f>L15*J15</f>
        <v>570000</v>
      </c>
      <c r="N15" s="146">
        <f>$C$35*J15</f>
        <v>152000</v>
      </c>
      <c r="O15" s="117">
        <f>M15-N15</f>
        <v>418000</v>
      </c>
    </row>
    <row r="16" spans="1:15">
      <c r="A16" s="66">
        <v>2</v>
      </c>
      <c r="B16" s="66" t="s">
        <v>274</v>
      </c>
      <c r="C16" s="66">
        <v>100000</v>
      </c>
      <c r="D16" s="66" t="s">
        <v>366</v>
      </c>
      <c r="E16" s="67"/>
      <c r="F16" s="129"/>
      <c r="G16" s="129"/>
      <c r="H16" s="129"/>
      <c r="I16" s="66">
        <v>2</v>
      </c>
      <c r="J16" s="147">
        <v>10</v>
      </c>
      <c r="K16" s="66">
        <v>20</v>
      </c>
      <c r="L16" s="147">
        <f t="shared" ref="L16:L21" si="0">120000-J16%*120000</f>
        <v>108000</v>
      </c>
      <c r="M16" s="66">
        <f t="shared" ref="M16:M21" si="1">L16*J16</f>
        <v>1080000</v>
      </c>
      <c r="N16" s="147">
        <f t="shared" ref="N16:N21" si="2">$C$35*J16</f>
        <v>304000</v>
      </c>
      <c r="O16" s="66">
        <f t="shared" ref="O16:O21" si="3">M16-N16</f>
        <v>776000</v>
      </c>
    </row>
    <row r="17" spans="1:15">
      <c r="A17" s="66">
        <v>3</v>
      </c>
      <c r="B17" s="66" t="s">
        <v>270</v>
      </c>
      <c r="C17" s="66">
        <v>20000</v>
      </c>
      <c r="D17" s="66" t="s">
        <v>366</v>
      </c>
      <c r="E17" s="67" t="s">
        <v>367</v>
      </c>
      <c r="F17" s="129"/>
      <c r="G17" s="129"/>
      <c r="H17" s="129"/>
      <c r="I17" s="66">
        <v>3</v>
      </c>
      <c r="J17" s="147">
        <v>15</v>
      </c>
      <c r="K17" s="66">
        <v>25</v>
      </c>
      <c r="L17" s="147">
        <f t="shared" si="0"/>
        <v>102000</v>
      </c>
      <c r="M17" s="66">
        <f t="shared" si="1"/>
        <v>1530000</v>
      </c>
      <c r="N17" s="147">
        <f t="shared" si="2"/>
        <v>456000</v>
      </c>
      <c r="O17" s="66">
        <f t="shared" si="3"/>
        <v>1074000</v>
      </c>
    </row>
    <row r="18" spans="1:15">
      <c r="A18" s="66">
        <v>4</v>
      </c>
      <c r="B18" s="66" t="s">
        <v>275</v>
      </c>
      <c r="C18" s="66">
        <v>40000</v>
      </c>
      <c r="D18" s="66" t="s">
        <v>366</v>
      </c>
      <c r="E18" s="67"/>
      <c r="F18" s="129"/>
      <c r="G18" s="129"/>
      <c r="H18" s="129"/>
      <c r="I18" s="66">
        <v>4</v>
      </c>
      <c r="J18" s="147">
        <v>20</v>
      </c>
      <c r="K18" s="66">
        <v>30</v>
      </c>
      <c r="L18" s="147">
        <f t="shared" si="0"/>
        <v>96000</v>
      </c>
      <c r="M18" s="66">
        <f t="shared" si="1"/>
        <v>1920000</v>
      </c>
      <c r="N18" s="147">
        <f t="shared" si="2"/>
        <v>608000</v>
      </c>
      <c r="O18" s="66">
        <f t="shared" si="3"/>
        <v>1312000</v>
      </c>
    </row>
    <row r="19" spans="1:15" ht="15" thickBot="1">
      <c r="A19" s="124">
        <v>5</v>
      </c>
      <c r="B19" s="124" t="s">
        <v>191</v>
      </c>
      <c r="C19" s="124">
        <v>20000</v>
      </c>
      <c r="D19" s="124" t="s">
        <v>366</v>
      </c>
      <c r="E19" s="148"/>
      <c r="F19" s="129"/>
      <c r="G19" s="129"/>
      <c r="H19" s="129"/>
      <c r="I19" s="66">
        <v>5</v>
      </c>
      <c r="J19" s="147">
        <v>30</v>
      </c>
      <c r="K19" s="66">
        <v>35</v>
      </c>
      <c r="L19" s="147">
        <f t="shared" si="0"/>
        <v>84000</v>
      </c>
      <c r="M19" s="66">
        <f t="shared" si="1"/>
        <v>2520000</v>
      </c>
      <c r="N19" s="147">
        <f t="shared" si="2"/>
        <v>912000</v>
      </c>
      <c r="O19" s="66">
        <f t="shared" si="3"/>
        <v>1608000</v>
      </c>
    </row>
    <row r="20" spans="1:15" ht="15" thickBot="1">
      <c r="A20" s="149"/>
      <c r="B20" s="129"/>
      <c r="C20" s="129"/>
      <c r="D20" s="129"/>
      <c r="E20" s="129"/>
      <c r="F20" s="129"/>
      <c r="G20" s="129"/>
      <c r="H20" s="129"/>
      <c r="I20" s="66">
        <v>6</v>
      </c>
      <c r="J20" s="147">
        <v>40</v>
      </c>
      <c r="K20" s="66">
        <v>40</v>
      </c>
      <c r="L20" s="147">
        <f t="shared" si="0"/>
        <v>72000</v>
      </c>
      <c r="M20" s="66">
        <f t="shared" si="1"/>
        <v>2880000</v>
      </c>
      <c r="N20" s="147">
        <f t="shared" si="2"/>
        <v>1216000</v>
      </c>
      <c r="O20" s="66">
        <f t="shared" si="3"/>
        <v>1664000</v>
      </c>
    </row>
    <row r="21" spans="1:15" ht="15" thickBot="1">
      <c r="A21" s="133"/>
      <c r="B21" s="383" t="s">
        <v>368</v>
      </c>
      <c r="C21" s="384"/>
      <c r="D21" s="385"/>
      <c r="E21" s="129"/>
      <c r="F21" s="129"/>
      <c r="G21" s="129"/>
      <c r="H21" s="129"/>
      <c r="I21" s="124">
        <v>7</v>
      </c>
      <c r="J21" s="150">
        <v>50</v>
      </c>
      <c r="K21" s="124">
        <v>45</v>
      </c>
      <c r="L21" s="150">
        <f t="shared" si="0"/>
        <v>60000</v>
      </c>
      <c r="M21" s="124">
        <f t="shared" si="1"/>
        <v>3000000</v>
      </c>
      <c r="N21" s="150">
        <f t="shared" si="2"/>
        <v>1520000</v>
      </c>
      <c r="O21" s="124">
        <f t="shared" si="3"/>
        <v>1480000</v>
      </c>
    </row>
    <row r="22" spans="1:15" ht="15" thickBot="1">
      <c r="A22" s="133"/>
      <c r="B22" s="447" t="s">
        <v>369</v>
      </c>
      <c r="C22" s="448"/>
      <c r="D22" s="44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51"/>
    </row>
    <row r="23" spans="1:15" ht="15" thickBot="1">
      <c r="A23" s="133"/>
      <c r="B23" s="450" t="s">
        <v>370</v>
      </c>
      <c r="C23" s="451"/>
      <c r="D23" s="452"/>
      <c r="E23" s="129"/>
      <c r="F23" s="129"/>
      <c r="G23" s="129"/>
      <c r="H23" s="129"/>
      <c r="I23" s="383" t="s">
        <v>371</v>
      </c>
      <c r="J23" s="384"/>
      <c r="K23" s="384"/>
      <c r="L23" s="384"/>
      <c r="M23" s="385"/>
      <c r="N23" s="129"/>
      <c r="O23" s="151"/>
    </row>
    <row r="24" spans="1:15" ht="15" thickBot="1">
      <c r="A24" s="133"/>
      <c r="B24" s="377" t="s">
        <v>372</v>
      </c>
      <c r="C24" s="378"/>
      <c r="D24" s="379"/>
      <c r="E24" s="129"/>
      <c r="F24" s="129"/>
      <c r="G24" s="129"/>
      <c r="H24" s="129"/>
      <c r="I24" s="114" t="s">
        <v>29</v>
      </c>
      <c r="J24" s="144" t="s">
        <v>373</v>
      </c>
      <c r="K24" s="114" t="s">
        <v>361</v>
      </c>
      <c r="L24" s="144" t="s">
        <v>106</v>
      </c>
      <c r="M24" s="114" t="s">
        <v>374</v>
      </c>
      <c r="N24" s="129"/>
      <c r="O24" s="151"/>
    </row>
    <row r="25" spans="1:15">
      <c r="A25" s="133"/>
      <c r="B25" s="377" t="s">
        <v>375</v>
      </c>
      <c r="C25" s="378"/>
      <c r="D25" s="379"/>
      <c r="E25" s="129"/>
      <c r="F25" s="129"/>
      <c r="G25" s="129"/>
      <c r="H25" s="129"/>
      <c r="I25" s="117">
        <v>1</v>
      </c>
      <c r="J25" s="146">
        <v>60</v>
      </c>
      <c r="K25" s="117" t="s">
        <v>376</v>
      </c>
      <c r="L25" s="146">
        <v>10000</v>
      </c>
      <c r="M25" s="117">
        <f>$M$29*J25/1000</f>
        <v>2400</v>
      </c>
      <c r="N25" s="129"/>
      <c r="O25" s="151"/>
    </row>
    <row r="26" spans="1:15" ht="15" thickBot="1">
      <c r="A26" s="133"/>
      <c r="B26" s="380" t="s">
        <v>377</v>
      </c>
      <c r="C26" s="381"/>
      <c r="D26" s="382"/>
      <c r="E26" s="129"/>
      <c r="F26" s="129"/>
      <c r="G26" s="129"/>
      <c r="H26" s="129"/>
      <c r="I26" s="66">
        <v>2</v>
      </c>
      <c r="J26" s="147">
        <v>120</v>
      </c>
      <c r="K26" s="66" t="s">
        <v>376</v>
      </c>
      <c r="L26" s="147">
        <v>19000</v>
      </c>
      <c r="M26" s="66">
        <f t="shared" ref="M26:M28" si="4">$M$29*J26/1000</f>
        <v>4800</v>
      </c>
      <c r="N26" s="129"/>
      <c r="O26" s="151"/>
    </row>
    <row r="27" spans="1:15" ht="15" thickBot="1">
      <c r="A27" s="149"/>
      <c r="B27" s="129"/>
      <c r="C27" s="129"/>
      <c r="D27" s="129"/>
      <c r="E27" s="129"/>
      <c r="F27" s="129"/>
      <c r="G27" s="129"/>
      <c r="H27" s="129"/>
      <c r="I27" s="66">
        <v>3</v>
      </c>
      <c r="J27" s="147">
        <v>250</v>
      </c>
      <c r="K27" s="66" t="s">
        <v>376</v>
      </c>
      <c r="L27" s="147">
        <v>25000</v>
      </c>
      <c r="M27" s="66">
        <f t="shared" si="4"/>
        <v>10000</v>
      </c>
      <c r="N27" s="129"/>
      <c r="O27" s="151"/>
    </row>
    <row r="28" spans="1:15" ht="15" thickBot="1">
      <c r="A28" s="149"/>
      <c r="B28" s="402" t="s">
        <v>378</v>
      </c>
      <c r="C28" s="403"/>
      <c r="D28" s="129"/>
      <c r="E28" s="129"/>
      <c r="F28" s="129"/>
      <c r="G28" s="129"/>
      <c r="H28" s="129"/>
      <c r="I28" s="66">
        <v>4</v>
      </c>
      <c r="J28" s="147">
        <v>500</v>
      </c>
      <c r="K28" s="66" t="s">
        <v>376</v>
      </c>
      <c r="L28" s="147">
        <v>39000</v>
      </c>
      <c r="M28" s="66">
        <f t="shared" si="4"/>
        <v>20000</v>
      </c>
      <c r="N28" s="129"/>
      <c r="O28" s="151"/>
    </row>
    <row r="29" spans="1:15" ht="15" thickBot="1">
      <c r="A29" s="149"/>
      <c r="B29" s="114" t="s">
        <v>253</v>
      </c>
      <c r="C29" s="143" t="s">
        <v>379</v>
      </c>
      <c r="D29" s="129"/>
      <c r="E29" s="129"/>
      <c r="F29" s="129"/>
      <c r="G29" s="129"/>
      <c r="H29" s="129"/>
      <c r="I29" s="124">
        <v>5</v>
      </c>
      <c r="J29" s="150">
        <v>1</v>
      </c>
      <c r="K29" s="124" t="s">
        <v>380</v>
      </c>
      <c r="L29" s="150">
        <v>68000</v>
      </c>
      <c r="M29" s="124">
        <v>40000</v>
      </c>
      <c r="N29" s="129"/>
      <c r="O29" s="151"/>
    </row>
    <row r="30" spans="1:15">
      <c r="A30" s="149"/>
      <c r="B30" s="117" t="s">
        <v>273</v>
      </c>
      <c r="C30" s="145">
        <v>2000</v>
      </c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51"/>
    </row>
    <row r="31" spans="1:15">
      <c r="A31" s="149"/>
      <c r="B31" s="66" t="s">
        <v>274</v>
      </c>
      <c r="C31" s="67">
        <v>20000</v>
      </c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51"/>
    </row>
    <row r="32" spans="1:15">
      <c r="A32" s="149"/>
      <c r="B32" s="66" t="s">
        <v>270</v>
      </c>
      <c r="C32" s="67">
        <v>3000</v>
      </c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51"/>
    </row>
    <row r="33" spans="1:15">
      <c r="A33" s="149"/>
      <c r="B33" s="66" t="s">
        <v>275</v>
      </c>
      <c r="C33" s="67">
        <v>2400</v>
      </c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51"/>
    </row>
    <row r="34" spans="1:15">
      <c r="A34" s="149"/>
      <c r="B34" s="66" t="s">
        <v>191</v>
      </c>
      <c r="C34" s="67">
        <v>3000</v>
      </c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51"/>
    </row>
    <row r="35" spans="1:15" ht="15" thickBot="1">
      <c r="A35" s="152"/>
      <c r="B35" s="124" t="s">
        <v>331</v>
      </c>
      <c r="C35" s="148">
        <f>SUM(C30:C34)</f>
        <v>30400</v>
      </c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</row>
  </sheetData>
  <mergeCells count="12">
    <mergeCell ref="B28:C28"/>
    <mergeCell ref="E1:K9"/>
    <mergeCell ref="A10:O12"/>
    <mergeCell ref="A13:E13"/>
    <mergeCell ref="I13:O13"/>
    <mergeCell ref="B21:D21"/>
    <mergeCell ref="B22:D22"/>
    <mergeCell ref="B23:D23"/>
    <mergeCell ref="I23:M23"/>
    <mergeCell ref="B24:D24"/>
    <mergeCell ref="B25:D25"/>
    <mergeCell ref="B26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topLeftCell="A55" workbookViewId="0">
      <selection activeCell="B10" sqref="B10"/>
    </sheetView>
  </sheetViews>
  <sheetFormatPr defaultRowHeight="14.4"/>
  <cols>
    <col min="1" max="1" width="39" bestFit="1" customWidth="1"/>
    <col min="2" max="2" width="49.44140625" customWidth="1"/>
    <col min="3" max="3" width="14.88671875" bestFit="1" customWidth="1"/>
    <col min="4" max="4" width="22" bestFit="1" customWidth="1"/>
    <col min="5" max="5" width="17.88671875" bestFit="1" customWidth="1"/>
    <col min="6" max="6" width="24.6640625" customWidth="1"/>
    <col min="7" max="7" width="18" bestFit="1" customWidth="1"/>
    <col min="8" max="8" width="27" bestFit="1" customWidth="1"/>
    <col min="9" max="9" width="18.109375" bestFit="1" customWidth="1"/>
    <col min="10" max="10" width="10" bestFit="1" customWidth="1"/>
    <col min="12" max="12" width="14.44140625" bestFit="1" customWidth="1"/>
  </cols>
  <sheetData>
    <row r="1" spans="1:12" ht="15" thickBot="1"/>
    <row r="2" spans="1:12" ht="15" thickBot="1">
      <c r="A2" s="383" t="s">
        <v>72</v>
      </c>
      <c r="B2" s="384"/>
      <c r="C2" s="384"/>
      <c r="D2" s="384"/>
      <c r="E2" s="385"/>
      <c r="H2" s="383" t="s">
        <v>72</v>
      </c>
      <c r="I2" s="384"/>
      <c r="J2" s="384"/>
      <c r="K2" s="384"/>
      <c r="L2" s="385"/>
    </row>
    <row r="3" spans="1:12" ht="15" thickBot="1">
      <c r="A3" s="70"/>
      <c r="B3" s="71" t="s">
        <v>73</v>
      </c>
      <c r="C3" s="70" t="s">
        <v>74</v>
      </c>
      <c r="D3" s="71" t="s">
        <v>75</v>
      </c>
      <c r="E3" s="70" t="s">
        <v>76</v>
      </c>
      <c r="H3" s="70"/>
      <c r="I3" s="71" t="s">
        <v>73</v>
      </c>
      <c r="J3" s="70" t="s">
        <v>74</v>
      </c>
      <c r="K3" s="71" t="s">
        <v>75</v>
      </c>
      <c r="L3" s="70" t="s">
        <v>76</v>
      </c>
    </row>
    <row r="4" spans="1:12">
      <c r="A4" s="72" t="s">
        <v>77</v>
      </c>
      <c r="B4" s="73">
        <v>15</v>
      </c>
      <c r="C4" s="72">
        <f>B4*360</f>
        <v>5400</v>
      </c>
      <c r="D4" s="73"/>
      <c r="E4" s="72"/>
      <c r="H4" s="72" t="s">
        <v>78</v>
      </c>
      <c r="I4" s="73">
        <v>10</v>
      </c>
      <c r="J4" s="72">
        <f>I4*360</f>
        <v>3600</v>
      </c>
      <c r="K4" s="73"/>
      <c r="L4" s="72"/>
    </row>
    <row r="5" spans="1:12">
      <c r="A5" s="74" t="s">
        <v>79</v>
      </c>
      <c r="B5" s="75">
        <v>10</v>
      </c>
      <c r="C5" s="74">
        <f t="shared" ref="C5:C12" si="0">B5*360</f>
        <v>3600</v>
      </c>
      <c r="D5" s="75"/>
      <c r="E5" s="74"/>
      <c r="H5" s="72" t="s">
        <v>80</v>
      </c>
      <c r="I5" s="75">
        <v>9</v>
      </c>
      <c r="J5" s="74">
        <f t="shared" ref="J5:J8" si="1">I5*360</f>
        <v>3240</v>
      </c>
      <c r="K5" s="75"/>
      <c r="L5" s="74"/>
    </row>
    <row r="6" spans="1:12">
      <c r="A6" s="74" t="s">
        <v>81</v>
      </c>
      <c r="B6" s="75">
        <v>12</v>
      </c>
      <c r="C6" s="74">
        <f t="shared" si="0"/>
        <v>4320</v>
      </c>
      <c r="D6" s="75"/>
      <c r="E6" s="74"/>
      <c r="H6" s="72" t="s">
        <v>82</v>
      </c>
      <c r="I6" s="75">
        <v>15</v>
      </c>
      <c r="J6" s="74">
        <f t="shared" si="1"/>
        <v>5400</v>
      </c>
      <c r="K6" s="75"/>
      <c r="L6" s="74"/>
    </row>
    <row r="7" spans="1:12">
      <c r="A7" s="74" t="s">
        <v>83</v>
      </c>
      <c r="B7" s="75">
        <v>10</v>
      </c>
      <c r="C7" s="74">
        <f t="shared" si="0"/>
        <v>3600</v>
      </c>
      <c r="D7" s="75"/>
      <c r="E7" s="74"/>
      <c r="H7" s="72" t="s">
        <v>84</v>
      </c>
      <c r="I7" s="75">
        <v>7</v>
      </c>
      <c r="J7" s="74">
        <f t="shared" si="1"/>
        <v>2520</v>
      </c>
      <c r="K7" s="75"/>
      <c r="L7" s="74"/>
    </row>
    <row r="8" spans="1:12">
      <c r="A8" s="74" t="s">
        <v>85</v>
      </c>
      <c r="B8" s="75">
        <v>11</v>
      </c>
      <c r="C8" s="74">
        <f t="shared" si="0"/>
        <v>3960</v>
      </c>
      <c r="D8" s="75"/>
      <c r="E8" s="74"/>
      <c r="H8" s="72" t="s">
        <v>86</v>
      </c>
      <c r="I8" s="75">
        <v>5</v>
      </c>
      <c r="J8" s="74">
        <f t="shared" si="1"/>
        <v>1800</v>
      </c>
      <c r="K8" s="75"/>
      <c r="L8" s="74"/>
    </row>
    <row r="9" spans="1:12">
      <c r="A9" s="74" t="s">
        <v>87</v>
      </c>
      <c r="B9" s="75">
        <v>20</v>
      </c>
      <c r="C9" s="74">
        <f t="shared" si="0"/>
        <v>7200</v>
      </c>
      <c r="D9" s="75"/>
      <c r="E9" s="74"/>
      <c r="H9" s="72" t="s">
        <v>88</v>
      </c>
      <c r="I9" s="75"/>
      <c r="J9" s="74"/>
      <c r="K9" s="75">
        <v>5</v>
      </c>
      <c r="L9" s="74">
        <f>K9*360</f>
        <v>1800</v>
      </c>
    </row>
    <row r="10" spans="1:12">
      <c r="A10" s="74" t="s">
        <v>89</v>
      </c>
      <c r="B10" s="75">
        <v>16</v>
      </c>
      <c r="C10" s="74">
        <f t="shared" si="0"/>
        <v>5760</v>
      </c>
      <c r="D10" s="75"/>
      <c r="E10" s="74"/>
      <c r="H10" s="72" t="s">
        <v>90</v>
      </c>
      <c r="I10" s="75"/>
      <c r="J10" s="74"/>
      <c r="K10" s="75">
        <v>2</v>
      </c>
      <c r="L10" s="74">
        <f t="shared" ref="L10:L12" si="2">K10*360</f>
        <v>720</v>
      </c>
    </row>
    <row r="11" spans="1:12">
      <c r="A11" s="74" t="s">
        <v>91</v>
      </c>
      <c r="B11" s="75">
        <v>14</v>
      </c>
      <c r="C11" s="74">
        <f t="shared" si="0"/>
        <v>5040</v>
      </c>
      <c r="D11" s="75"/>
      <c r="E11" s="74"/>
      <c r="H11" s="72" t="s">
        <v>92</v>
      </c>
      <c r="I11" s="75"/>
      <c r="J11" s="74"/>
      <c r="K11" s="75">
        <v>1</v>
      </c>
      <c r="L11" s="74">
        <f t="shared" si="2"/>
        <v>360</v>
      </c>
    </row>
    <row r="12" spans="1:12" ht="15" thickBot="1">
      <c r="A12" s="76" t="s">
        <v>93</v>
      </c>
      <c r="B12" s="77">
        <v>11</v>
      </c>
      <c r="C12" s="76">
        <f t="shared" si="0"/>
        <v>3960</v>
      </c>
      <c r="D12" s="77"/>
      <c r="E12" s="76"/>
      <c r="H12" s="72" t="s">
        <v>94</v>
      </c>
      <c r="I12" s="77"/>
      <c r="J12" s="76"/>
      <c r="K12" s="77">
        <v>1</v>
      </c>
      <c r="L12" s="74">
        <f t="shared" si="2"/>
        <v>360</v>
      </c>
    </row>
    <row r="13" spans="1:12" ht="15" thickBot="1">
      <c r="A13" s="386"/>
      <c r="B13" s="387"/>
      <c r="C13" s="387"/>
      <c r="D13" s="387"/>
      <c r="E13" s="388"/>
      <c r="H13" s="386"/>
      <c r="I13" s="387"/>
      <c r="J13" s="387"/>
      <c r="K13" s="387"/>
      <c r="L13" s="388"/>
    </row>
    <row r="14" spans="1:12">
      <c r="A14" s="389" t="s">
        <v>95</v>
      </c>
      <c r="B14" s="390"/>
      <c r="C14" s="390"/>
      <c r="D14" s="391"/>
      <c r="E14" s="78">
        <f>SUM(C4:C12)</f>
        <v>42840</v>
      </c>
      <c r="H14" s="389" t="s">
        <v>95</v>
      </c>
      <c r="I14" s="390"/>
      <c r="J14" s="390"/>
      <c r="K14" s="391"/>
      <c r="L14" s="78">
        <f>SUM(J4*0.06,J5*0.12,J6*0.25,J7*0.5,J8*1,L9*5,L10*10,L11*20,L12*30)</f>
        <v>39214.800000000003</v>
      </c>
    </row>
    <row r="15" spans="1:12">
      <c r="A15" s="377" t="s">
        <v>96</v>
      </c>
      <c r="B15" s="378"/>
      <c r="C15" s="378"/>
      <c r="D15" s="379"/>
      <c r="E15" s="158">
        <f>B30</f>
        <v>948721394.55770814</v>
      </c>
      <c r="H15" s="377" t="s">
        <v>96</v>
      </c>
      <c r="I15" s="378"/>
      <c r="J15" s="378"/>
      <c r="K15" s="379"/>
      <c r="L15" s="158">
        <f>D30</f>
        <v>2668010933.7045269</v>
      </c>
    </row>
    <row r="16" spans="1:12">
      <c r="A16" s="377" t="s">
        <v>97</v>
      </c>
      <c r="B16" s="378"/>
      <c r="C16" s="378"/>
      <c r="D16" s="379"/>
      <c r="E16" s="158">
        <f>E15*80%</f>
        <v>758977115.64616656</v>
      </c>
      <c r="H16" s="377" t="s">
        <v>97</v>
      </c>
      <c r="I16" s="378"/>
      <c r="J16" s="378"/>
      <c r="K16" s="379"/>
      <c r="L16" s="158">
        <f>L15*80%</f>
        <v>2134408746.9636216</v>
      </c>
    </row>
    <row r="17" spans="1:12" ht="15" thickBot="1">
      <c r="A17" s="380" t="s">
        <v>98</v>
      </c>
      <c r="B17" s="381"/>
      <c r="C17" s="381"/>
      <c r="D17" s="382"/>
      <c r="E17" s="159">
        <f>E16/12</f>
        <v>63248092.97051388</v>
      </c>
      <c r="H17" s="380" t="s">
        <v>98</v>
      </c>
      <c r="I17" s="381"/>
      <c r="J17" s="381"/>
      <c r="K17" s="382"/>
      <c r="L17" s="159">
        <f>L16/12</f>
        <v>177867395.58030179</v>
      </c>
    </row>
    <row r="21" spans="1:12" ht="15" thickBot="1"/>
    <row r="22" spans="1:12" ht="16.5" customHeight="1" thickBot="1">
      <c r="A22" s="365" t="s">
        <v>99</v>
      </c>
      <c r="B22" s="335"/>
      <c r="C22" s="335"/>
      <c r="D22" s="335"/>
      <c r="E22" s="335"/>
      <c r="F22" s="335"/>
      <c r="G22" s="335"/>
      <c r="H22" s="335"/>
      <c r="I22" s="329"/>
      <c r="J22" s="81"/>
      <c r="K22" s="82"/>
    </row>
    <row r="23" spans="1:12" ht="48" customHeight="1" thickBot="1">
      <c r="A23" s="83">
        <f>'FC+VC'!G15</f>
        <v>7019.699030404071</v>
      </c>
      <c r="B23" s="84" t="s">
        <v>100</v>
      </c>
      <c r="C23" s="74"/>
      <c r="D23" s="84" t="s">
        <v>101</v>
      </c>
      <c r="E23" s="85" t="s">
        <v>102</v>
      </c>
      <c r="F23" s="86"/>
    </row>
    <row r="24" spans="1:12" ht="16.2" thickBot="1">
      <c r="A24" s="87" t="s">
        <v>103</v>
      </c>
      <c r="B24" s="88">
        <f>AVERAGE('Giá NVL Bánh Tráng'!D15,'Giá NVL Bánh Tráng'!I11,'Giá NVL Bánh Tráng'!I22,'Giá NVL Bánh Tráng'!D23,'Giá NVL Bánh Tráng'!D37,'Giá NVL Bánh Tráng'!I36,'Giá NVL Bánh Tráng'!I47,'Giá NVL Bánh Tráng'!D51)</f>
        <v>7375</v>
      </c>
      <c r="C24" s="88"/>
      <c r="D24" s="88">
        <f>'Giá NVL muối tôm'!C35</f>
        <v>30400</v>
      </c>
      <c r="E24" s="81">
        <f t="shared" ref="E24:E29" si="3">AVERAGE(B24:D24)</f>
        <v>18887.5</v>
      </c>
      <c r="F24" s="89"/>
    </row>
    <row r="25" spans="1:12" ht="16.2" thickBot="1">
      <c r="A25" s="90" t="s">
        <v>104</v>
      </c>
      <c r="B25" s="91">
        <f>B24+A23</f>
        <v>14394.69903040407</v>
      </c>
      <c r="C25" s="91"/>
      <c r="D25" s="91">
        <f>D24+A23</f>
        <v>37419.699030404074</v>
      </c>
      <c r="E25" s="81">
        <f t="shared" si="3"/>
        <v>25907.199030404074</v>
      </c>
      <c r="F25" s="89"/>
    </row>
    <row r="26" spans="1:12" ht="15.6" thickBot="1">
      <c r="A26" s="155" t="s">
        <v>105</v>
      </c>
      <c r="B26" s="142">
        <v>0.65</v>
      </c>
      <c r="C26" s="92"/>
      <c r="D26" s="107">
        <v>0.55000000000000004</v>
      </c>
      <c r="E26" s="157">
        <f t="shared" si="3"/>
        <v>0.60000000000000009</v>
      </c>
      <c r="F26" s="93"/>
    </row>
    <row r="27" spans="1:12" ht="16.2" thickBot="1">
      <c r="A27" s="90" t="s">
        <v>106</v>
      </c>
      <c r="B27" s="91">
        <f t="shared" ref="B27:D27" si="4">B25/B26</f>
        <v>22145.690816006259</v>
      </c>
      <c r="C27" s="91"/>
      <c r="D27" s="91">
        <f t="shared" si="4"/>
        <v>68035.816418916496</v>
      </c>
      <c r="E27" s="94">
        <f t="shared" si="3"/>
        <v>45090.753617461378</v>
      </c>
      <c r="F27" s="95">
        <f>E27*(E14+L14)</f>
        <v>3699912769.9300699</v>
      </c>
    </row>
    <row r="28" spans="1:12" ht="16.2" thickBot="1">
      <c r="A28" s="96" t="s">
        <v>107</v>
      </c>
      <c r="B28" s="88">
        <f t="shared" ref="B28:D28" si="5">B27-B25</f>
        <v>7750.9917856021893</v>
      </c>
      <c r="C28" s="88"/>
      <c r="D28" s="88">
        <f t="shared" si="5"/>
        <v>30616.117388512423</v>
      </c>
      <c r="E28" s="97">
        <f t="shared" si="3"/>
        <v>19183.554587057304</v>
      </c>
      <c r="F28" s="89"/>
    </row>
    <row r="29" spans="1:12" ht="30.6" thickBot="1">
      <c r="A29" s="96" t="s">
        <v>108</v>
      </c>
      <c r="B29" s="98">
        <f t="shared" ref="B29:D29" si="6">B28/B27</f>
        <v>0.34999999999999992</v>
      </c>
      <c r="C29" s="98"/>
      <c r="D29" s="98">
        <f t="shared" si="6"/>
        <v>0.45</v>
      </c>
      <c r="E29" s="99">
        <f t="shared" si="3"/>
        <v>0.39999999999999997</v>
      </c>
      <c r="F29" s="89"/>
    </row>
    <row r="30" spans="1:12" ht="16.2" thickBot="1">
      <c r="A30" s="90" t="s">
        <v>109</v>
      </c>
      <c r="B30" s="88">
        <f>B27*E14</f>
        <v>948721394.55770814</v>
      </c>
      <c r="C30" s="88"/>
      <c r="D30" s="88">
        <f>D27*L14</f>
        <v>2668010933.7045269</v>
      </c>
      <c r="E30" s="94">
        <f>SUM(B30:D30)</f>
        <v>3616732328.2622352</v>
      </c>
      <c r="F30" s="82">
        <f t="shared" ref="F30:F31" si="7">E30</f>
        <v>3616732328.2622352</v>
      </c>
    </row>
    <row r="31" spans="1:12" ht="16.2" thickBot="1">
      <c r="A31" s="90" t="s">
        <v>110</v>
      </c>
      <c r="B31" s="88">
        <f t="shared" ref="B31:D31" si="8">B30*B29</f>
        <v>332052488.0951978</v>
      </c>
      <c r="C31" s="88"/>
      <c r="D31" s="88">
        <f t="shared" si="8"/>
        <v>1200604920.1670372</v>
      </c>
      <c r="E31" s="94">
        <f>SUM(B31:D31)</f>
        <v>1532657408.2622352</v>
      </c>
      <c r="F31" s="82">
        <f t="shared" si="7"/>
        <v>1532657408.2622352</v>
      </c>
    </row>
    <row r="32" spans="1:12" ht="16.2" thickBot="1">
      <c r="A32" s="100" t="s">
        <v>111</v>
      </c>
      <c r="B32" s="101">
        <f>F31/F30</f>
        <v>0.42376854827922678</v>
      </c>
      <c r="C32" s="88"/>
      <c r="D32" s="88"/>
      <c r="E32" s="102"/>
      <c r="F32" s="89"/>
    </row>
    <row r="33" spans="1:6" ht="16.2" thickBot="1">
      <c r="A33" s="103" t="s">
        <v>112</v>
      </c>
      <c r="B33" s="104">
        <f>E14</f>
        <v>42840</v>
      </c>
      <c r="C33" s="105"/>
      <c r="D33" s="105">
        <f>L14</f>
        <v>39214.800000000003</v>
      </c>
      <c r="E33" s="81"/>
      <c r="F33" s="82"/>
    </row>
    <row r="34" spans="1:6" ht="15.6" thickBot="1">
      <c r="A34" s="88"/>
      <c r="B34" s="88"/>
      <c r="C34" s="88"/>
      <c r="D34" s="88"/>
      <c r="E34" s="102"/>
      <c r="F34" s="89"/>
    </row>
    <row r="35" spans="1:6" ht="16.2" thickBot="1">
      <c r="A35" s="106" t="s">
        <v>113</v>
      </c>
      <c r="B35" s="107">
        <f t="shared" ref="B35:D35" si="9">100%-B29</f>
        <v>0.65000000000000013</v>
      </c>
      <c r="C35" s="107"/>
      <c r="D35" s="107">
        <f t="shared" si="9"/>
        <v>0.55000000000000004</v>
      </c>
      <c r="E35" s="108">
        <f>AVERAGE(B35:D35)</f>
        <v>0.60000000000000009</v>
      </c>
      <c r="F35" s="89"/>
    </row>
    <row r="36" spans="1:6" ht="16.2" thickBot="1">
      <c r="A36" s="106" t="s">
        <v>114</v>
      </c>
      <c r="B36" s="109">
        <f t="shared" ref="B36:D36" si="10">B30*B35</f>
        <v>616668906.46251047</v>
      </c>
      <c r="C36" s="109"/>
      <c r="D36" s="109">
        <f t="shared" si="10"/>
        <v>1467406013.5374899</v>
      </c>
      <c r="E36" s="110">
        <f>SUM(B36:D36)</f>
        <v>2084074920.0000005</v>
      </c>
      <c r="F36" s="89"/>
    </row>
    <row r="37" spans="1:6" ht="16.2" thickBot="1">
      <c r="A37" s="106" t="s">
        <v>115</v>
      </c>
      <c r="B37" s="111"/>
      <c r="C37" s="112"/>
      <c r="D37" s="113"/>
      <c r="E37" s="108">
        <f>E36/F30</f>
        <v>0.57623145172077339</v>
      </c>
      <c r="F37" s="89"/>
    </row>
    <row r="40" spans="1:6" ht="15" thickBot="1"/>
    <row r="41" spans="1:6">
      <c r="A41" s="312" t="s">
        <v>116</v>
      </c>
      <c r="B41" s="355"/>
      <c r="C41" s="356"/>
    </row>
    <row r="42" spans="1:6">
      <c r="A42" s="357"/>
      <c r="B42" s="358"/>
      <c r="C42" s="359"/>
    </row>
    <row r="43" spans="1:6" ht="15" thickBot="1">
      <c r="A43" s="360"/>
      <c r="B43" s="361"/>
      <c r="C43" s="362"/>
    </row>
    <row r="44" spans="1:6" ht="15" thickBot="1">
      <c r="A44" s="137" t="s">
        <v>117</v>
      </c>
      <c r="B44" s="137" t="s">
        <v>118</v>
      </c>
      <c r="C44" s="160" t="s">
        <v>119</v>
      </c>
    </row>
    <row r="45" spans="1:6">
      <c r="A45" s="161" t="s">
        <v>120</v>
      </c>
      <c r="B45" s="161" t="s">
        <v>121</v>
      </c>
      <c r="C45" s="164">
        <f>(E17+L17)*70%</f>
        <v>168780841.98557097</v>
      </c>
    </row>
    <row r="46" spans="1:6">
      <c r="A46" s="161" t="s">
        <v>122</v>
      </c>
      <c r="B46" s="161" t="s">
        <v>123</v>
      </c>
      <c r="C46" s="164">
        <f>(E17+L17)*80%</f>
        <v>192892390.84065256</v>
      </c>
    </row>
    <row r="47" spans="1:6">
      <c r="A47" s="161" t="s">
        <v>124</v>
      </c>
      <c r="B47" s="161" t="s">
        <v>125</v>
      </c>
      <c r="C47" s="164">
        <f>(E17+L17)*90%</f>
        <v>217003939.69573411</v>
      </c>
    </row>
    <row r="48" spans="1:6">
      <c r="A48" s="161" t="s">
        <v>126</v>
      </c>
      <c r="B48" s="161" t="s">
        <v>127</v>
      </c>
      <c r="C48" s="164">
        <f>(E17+L17)*110%</f>
        <v>265227037.40589726</v>
      </c>
    </row>
    <row r="49" spans="1:14">
      <c r="A49" s="161" t="s">
        <v>128</v>
      </c>
      <c r="B49" s="161" t="s">
        <v>129</v>
      </c>
      <c r="C49" s="164">
        <f>(E17+L17)*120%</f>
        <v>289338586.26097882</v>
      </c>
    </row>
    <row r="50" spans="1:14">
      <c r="A50" s="162" t="s">
        <v>130</v>
      </c>
      <c r="B50" s="161" t="s">
        <v>131</v>
      </c>
      <c r="C50" s="164">
        <f>(E17+L17)*100%</f>
        <v>241115488.55081567</v>
      </c>
    </row>
    <row r="51" spans="1:14">
      <c r="A51" s="161" t="s">
        <v>132</v>
      </c>
      <c r="B51" s="161" t="s">
        <v>131</v>
      </c>
      <c r="C51" s="164">
        <f>(E17+L17)*100%</f>
        <v>241115488.55081567</v>
      </c>
    </row>
    <row r="52" spans="1:14">
      <c r="A52" s="161" t="s">
        <v>133</v>
      </c>
      <c r="B52" s="161" t="s">
        <v>134</v>
      </c>
      <c r="C52" s="164">
        <f>(E17+L17)*90%</f>
        <v>217003939.69573411</v>
      </c>
    </row>
    <row r="53" spans="1:14">
      <c r="A53" s="161" t="s">
        <v>135</v>
      </c>
      <c r="B53" s="161" t="s">
        <v>127</v>
      </c>
      <c r="C53" s="164">
        <f>(E17+L17)*110%</f>
        <v>265227037.40589726</v>
      </c>
    </row>
    <row r="54" spans="1:14">
      <c r="A54" s="161" t="s">
        <v>136</v>
      </c>
      <c r="B54" s="161" t="s">
        <v>137</v>
      </c>
      <c r="C54" s="164">
        <f>(E17+L17)*120%</f>
        <v>289338586.26097882</v>
      </c>
    </row>
    <row r="55" spans="1:14">
      <c r="A55" s="161" t="s">
        <v>138</v>
      </c>
      <c r="B55" s="161" t="s">
        <v>139</v>
      </c>
      <c r="C55" s="164">
        <f>(E17+L17)*100%</f>
        <v>241115488.55081567</v>
      </c>
    </row>
    <row r="56" spans="1:14" ht="15" thickBot="1">
      <c r="A56" s="163" t="s">
        <v>140</v>
      </c>
      <c r="B56" s="163" t="s">
        <v>141</v>
      </c>
      <c r="C56" s="164">
        <f>(E17+L17)*100%</f>
        <v>241115488.55081567</v>
      </c>
    </row>
    <row r="57" spans="1:14" ht="15" thickBot="1">
      <c r="A57" s="363" t="s">
        <v>142</v>
      </c>
      <c r="B57" s="364"/>
      <c r="C57" s="165">
        <f>SUM(C45:C56)</f>
        <v>2869274313.7547059</v>
      </c>
    </row>
    <row r="59" spans="1:14" ht="15" thickBot="1"/>
    <row r="60" spans="1:14" ht="22.2" thickBot="1">
      <c r="A60" s="166"/>
      <c r="B60" s="365" t="s">
        <v>143</v>
      </c>
      <c r="C60" s="335"/>
      <c r="D60" s="335"/>
      <c r="E60" s="335"/>
      <c r="F60" s="335"/>
      <c r="G60" s="329"/>
      <c r="H60" s="167"/>
      <c r="I60" s="366"/>
      <c r="J60" s="306"/>
      <c r="K60" s="306"/>
      <c r="L60" s="306"/>
      <c r="M60" s="306"/>
      <c r="N60" s="306"/>
    </row>
    <row r="61" spans="1:14" ht="16.2" thickBot="1">
      <c r="A61" s="166"/>
      <c r="B61" s="367" t="s">
        <v>144</v>
      </c>
      <c r="C61" s="329"/>
      <c r="D61" s="368" t="s">
        <v>145</v>
      </c>
      <c r="E61" s="329"/>
      <c r="F61" s="369" t="s">
        <v>146</v>
      </c>
      <c r="G61" s="329"/>
      <c r="H61" s="167"/>
      <c r="I61" s="370"/>
      <c r="J61" s="306"/>
      <c r="K61" s="371"/>
      <c r="L61" s="306"/>
      <c r="M61" s="372"/>
      <c r="N61" s="306"/>
    </row>
    <row r="62" spans="1:14" ht="16.2" thickBot="1">
      <c r="A62" s="168"/>
      <c r="B62" s="373">
        <f>('Chi Phí Cố Định'!D25+'Chi Phí Cố Định'!K19)*12</f>
        <v>547488000</v>
      </c>
      <c r="C62" s="329"/>
      <c r="D62" s="374">
        <f>B32</f>
        <v>0.42376854827922678</v>
      </c>
      <c r="E62" s="329"/>
      <c r="F62" s="369">
        <f>B62/D62</f>
        <v>1291950528.7099619</v>
      </c>
      <c r="G62" s="329"/>
      <c r="H62" s="167"/>
      <c r="I62" s="375"/>
      <c r="J62" s="306"/>
      <c r="K62" s="376"/>
      <c r="L62" s="306"/>
      <c r="M62" s="354"/>
      <c r="N62" s="306"/>
    </row>
    <row r="63" spans="1:14" ht="15.6" thickBot="1">
      <c r="A63" s="167"/>
      <c r="B63" s="169"/>
      <c r="C63" s="167"/>
      <c r="D63" s="167"/>
      <c r="E63" s="167"/>
      <c r="F63" s="167"/>
      <c r="G63" s="167"/>
      <c r="H63" s="167"/>
      <c r="I63" s="170"/>
      <c r="J63" s="171"/>
      <c r="K63" s="171"/>
      <c r="L63" s="171"/>
      <c r="M63" s="171"/>
      <c r="N63" s="171"/>
    </row>
    <row r="64" spans="1:14" ht="16.2" thickBot="1">
      <c r="A64" s="172" t="s">
        <v>147</v>
      </c>
      <c r="B64" s="88">
        <f>F30-F62</f>
        <v>2324781799.5522733</v>
      </c>
      <c r="C64" s="166"/>
      <c r="D64" s="333">
        <f>'FC+VC'!G78</f>
        <v>88200000</v>
      </c>
      <c r="E64" s="329"/>
      <c r="F64" s="334" t="s">
        <v>148</v>
      </c>
      <c r="G64" s="335"/>
      <c r="H64" s="335"/>
      <c r="I64" s="329"/>
      <c r="J64" s="336"/>
      <c r="K64" s="306"/>
      <c r="L64" s="337"/>
      <c r="M64" s="306"/>
      <c r="N64" s="306"/>
    </row>
    <row r="65" spans="1:14" ht="16.2" thickBot="1">
      <c r="A65" s="173" t="s">
        <v>149</v>
      </c>
      <c r="B65" s="174">
        <f>B64*D62</f>
        <v>985169408.26223516</v>
      </c>
      <c r="C65" s="166"/>
      <c r="D65" s="340"/>
      <c r="E65" s="341"/>
      <c r="F65" s="175" t="s">
        <v>150</v>
      </c>
      <c r="G65" s="176" t="s">
        <v>151</v>
      </c>
      <c r="H65" s="338"/>
      <c r="I65" s="339"/>
      <c r="J65" s="177"/>
      <c r="K65" s="177"/>
      <c r="L65" s="177"/>
    </row>
    <row r="66" spans="1:14" ht="15.6" thickBot="1">
      <c r="A66" s="178"/>
      <c r="B66" s="178"/>
      <c r="C66" s="167"/>
      <c r="D66" s="352" t="s">
        <v>152</v>
      </c>
      <c r="E66" s="353"/>
      <c r="F66" s="179">
        <f>C57</f>
        <v>2869274313.7547059</v>
      </c>
      <c r="G66" s="180">
        <f>F30</f>
        <v>3616732328.2622352</v>
      </c>
      <c r="H66" s="350"/>
      <c r="I66" s="351"/>
      <c r="J66" s="182"/>
      <c r="K66" s="182"/>
      <c r="L66" s="183"/>
    </row>
    <row r="67" spans="1:14" ht="16.2" thickBot="1">
      <c r="A67" s="184" t="s">
        <v>153</v>
      </c>
      <c r="B67" s="174">
        <f>F30-E36-B62</f>
        <v>985169408.26223469</v>
      </c>
      <c r="C67" s="167"/>
      <c r="D67" s="348" t="s">
        <v>154</v>
      </c>
      <c r="E67" s="349"/>
      <c r="F67" s="299">
        <f>F66-E36*80%-B62-'FC+VC'!G78/2</f>
        <v>610426377.75470543</v>
      </c>
      <c r="G67" s="181">
        <f>G66-J55-B62-D64/2</f>
        <v>3025144328.2622352</v>
      </c>
      <c r="H67" s="346"/>
      <c r="I67" s="347"/>
      <c r="J67" s="183"/>
      <c r="K67" s="183"/>
      <c r="L67" s="186"/>
    </row>
    <row r="68" spans="1:14" ht="16.2" thickBot="1">
      <c r="A68" s="187" t="s">
        <v>155</v>
      </c>
      <c r="B68" s="188">
        <f>B67/12</f>
        <v>82097450.688519552</v>
      </c>
      <c r="D68" s="344" t="s">
        <v>156</v>
      </c>
      <c r="E68" s="345"/>
      <c r="F68" s="185">
        <f>F67</f>
        <v>610426377.75470543</v>
      </c>
      <c r="G68" s="181">
        <f>SUM(F67:G67)</f>
        <v>3635570706.0169406</v>
      </c>
      <c r="H68" s="342"/>
      <c r="I68" s="343"/>
      <c r="J68" s="183"/>
      <c r="K68" s="183"/>
      <c r="L68" s="189"/>
    </row>
    <row r="69" spans="1:14" ht="18" thickBot="1">
      <c r="A69" s="190" t="s">
        <v>157</v>
      </c>
      <c r="B69" s="191">
        <f>(F30-E36-ELS!C25)/'DỰ ĐOÁN DOANH THU LỢI NHUẬN'!F30</f>
        <v>0.16313269668628869</v>
      </c>
      <c r="D69" s="328" t="s">
        <v>158</v>
      </c>
      <c r="E69" s="329"/>
      <c r="F69" s="192"/>
      <c r="G69" s="193"/>
      <c r="H69" s="194"/>
      <c r="I69" s="195"/>
      <c r="J69" s="196">
        <f>0.65*365/30</f>
        <v>7.9083333333333332</v>
      </c>
      <c r="K69" s="196"/>
      <c r="L69" s="197"/>
      <c r="M69" s="330"/>
      <c r="N69" s="306"/>
    </row>
    <row r="70" spans="1:14" ht="16.2" thickBot="1">
      <c r="A70" s="166"/>
      <c r="G70" s="331" t="s">
        <v>159</v>
      </c>
      <c r="H70" s="332"/>
      <c r="I70" s="198"/>
      <c r="J70" s="199"/>
      <c r="K70" s="199"/>
      <c r="L70" s="199"/>
      <c r="M70" s="330"/>
      <c r="N70" s="306"/>
    </row>
    <row r="71" spans="1:14" ht="15">
      <c r="A71" s="200" t="s">
        <v>160</v>
      </c>
      <c r="I71" s="199"/>
      <c r="J71" s="199"/>
      <c r="K71" s="199"/>
      <c r="L71" s="199"/>
      <c r="M71" s="171"/>
      <c r="N71" s="171"/>
    </row>
    <row r="72" spans="1:14" ht="15">
      <c r="A72" s="200" t="s">
        <v>161</v>
      </c>
      <c r="B72" s="167"/>
      <c r="I72" s="199"/>
      <c r="J72" s="171"/>
      <c r="K72" s="199"/>
      <c r="L72" s="199"/>
      <c r="M72" s="171"/>
      <c r="N72" s="171"/>
    </row>
    <row r="73" spans="1:14" ht="15">
      <c r="A73" s="167"/>
      <c r="B73" s="201" t="s">
        <v>162</v>
      </c>
      <c r="C73" s="201"/>
      <c r="E73" s="167"/>
      <c r="F73" s="167"/>
      <c r="G73" s="89"/>
      <c r="J73" s="89"/>
      <c r="M73" s="89"/>
      <c r="N73" s="89"/>
    </row>
    <row r="74" spans="1:14" ht="15.6">
      <c r="A74" s="202" t="s">
        <v>163</v>
      </c>
      <c r="B74" s="203">
        <f>ELS!C25</f>
        <v>942650110.36033678</v>
      </c>
      <c r="C74" s="203"/>
      <c r="E74" s="167"/>
      <c r="F74" s="167"/>
      <c r="G74" s="89"/>
      <c r="J74" s="89"/>
      <c r="M74" s="89"/>
      <c r="N74" s="89"/>
    </row>
    <row r="75" spans="1:14" ht="15.6">
      <c r="A75" s="204"/>
      <c r="B75" s="204"/>
      <c r="C75" s="204"/>
      <c r="D75" s="166"/>
      <c r="E75" s="166"/>
      <c r="G75" s="89"/>
      <c r="J75" s="89"/>
      <c r="M75" s="89"/>
      <c r="N75" s="89"/>
    </row>
    <row r="76" spans="1:14" ht="15">
      <c r="B76" s="166"/>
      <c r="C76" s="166"/>
      <c r="D76" s="166"/>
      <c r="E76" s="166"/>
      <c r="G76" s="89"/>
      <c r="J76" s="89"/>
      <c r="M76" s="89"/>
      <c r="N76" s="89"/>
    </row>
    <row r="77" spans="1:14" ht="15">
      <c r="B77" s="166"/>
      <c r="C77" s="166"/>
      <c r="D77" s="166"/>
      <c r="E77" s="166"/>
      <c r="F77" s="167"/>
      <c r="G77" s="89"/>
      <c r="J77" s="89"/>
      <c r="K77" s="89"/>
      <c r="L77" s="89"/>
      <c r="M77" s="89"/>
      <c r="N77" s="89"/>
    </row>
    <row r="78" spans="1:14" ht="15">
      <c r="A78" s="200"/>
      <c r="B78" s="166"/>
      <c r="C78" s="166"/>
      <c r="D78" s="166"/>
      <c r="E78" s="166"/>
      <c r="F78" s="167"/>
      <c r="G78" s="89"/>
      <c r="H78" s="167"/>
      <c r="I78" s="167"/>
      <c r="J78" s="89"/>
      <c r="K78" s="89"/>
      <c r="L78" s="89"/>
      <c r="M78" s="89"/>
      <c r="N78" s="89"/>
    </row>
    <row r="79" spans="1:14" ht="15.6" thickBot="1">
      <c r="E79" s="205"/>
      <c r="F79" s="205"/>
      <c r="G79" s="205"/>
      <c r="H79" s="205"/>
      <c r="I79" s="205"/>
      <c r="J79" s="206"/>
      <c r="K79" s="206"/>
      <c r="L79" s="206"/>
      <c r="M79" s="206"/>
      <c r="N79" s="206"/>
    </row>
    <row r="80" spans="1:14" ht="15.6" thickBot="1">
      <c r="A80" s="207" t="s">
        <v>164</v>
      </c>
      <c r="B80" s="208">
        <v>2202000000</v>
      </c>
      <c r="E80" s="205"/>
      <c r="F80" s="205"/>
      <c r="G80" s="205"/>
      <c r="H80" s="205"/>
      <c r="I80" s="205"/>
      <c r="J80" s="206"/>
      <c r="K80" s="206"/>
      <c r="L80" s="206"/>
      <c r="M80" s="206"/>
      <c r="N80" s="206"/>
    </row>
    <row r="81" spans="1:14" ht="15.6" thickBot="1">
      <c r="A81" s="207" t="s">
        <v>165</v>
      </c>
      <c r="B81" s="83">
        <v>27439</v>
      </c>
      <c r="E81" s="205"/>
      <c r="F81" s="205"/>
      <c r="G81" s="205"/>
      <c r="H81" s="205"/>
      <c r="I81" s="205"/>
      <c r="J81" s="206"/>
      <c r="K81" s="206"/>
      <c r="L81" s="206"/>
      <c r="M81" s="206"/>
      <c r="N81" s="206"/>
    </row>
    <row r="82" spans="1:14" ht="15.6" thickBot="1">
      <c r="A82" s="207" t="s">
        <v>166</v>
      </c>
      <c r="B82" s="209">
        <f>J46</f>
        <v>0</v>
      </c>
      <c r="E82" s="205"/>
      <c r="F82" s="205"/>
      <c r="G82" s="205"/>
      <c r="H82" s="205"/>
      <c r="I82" s="205"/>
      <c r="J82" s="206"/>
      <c r="K82" s="206"/>
      <c r="L82" s="206"/>
      <c r="M82" s="206"/>
      <c r="N82" s="206"/>
    </row>
    <row r="83" spans="1:14" ht="16.2" thickBot="1">
      <c r="A83" s="87" t="s">
        <v>167</v>
      </c>
      <c r="B83" s="210">
        <f>B80/(B82-B81)</f>
        <v>-80250.738000655998</v>
      </c>
      <c r="E83" s="205"/>
      <c r="F83" s="205"/>
      <c r="G83" s="205"/>
      <c r="H83" s="205"/>
      <c r="I83" s="205"/>
      <c r="J83" s="206"/>
      <c r="K83" s="206"/>
      <c r="L83" s="206"/>
      <c r="M83" s="206"/>
      <c r="N83" s="206"/>
    </row>
  </sheetData>
  <mergeCells count="45">
    <mergeCell ref="A22:I22"/>
    <mergeCell ref="A16:D16"/>
    <mergeCell ref="A17:D17"/>
    <mergeCell ref="H2:L2"/>
    <mergeCell ref="H13:L13"/>
    <mergeCell ref="H14:K14"/>
    <mergeCell ref="H15:K15"/>
    <mergeCell ref="H16:K16"/>
    <mergeCell ref="H17:K17"/>
    <mergeCell ref="A2:E2"/>
    <mergeCell ref="A13:E13"/>
    <mergeCell ref="A14:D14"/>
    <mergeCell ref="A15:D15"/>
    <mergeCell ref="M62:N62"/>
    <mergeCell ref="A41:C43"/>
    <mergeCell ref="A57:B57"/>
    <mergeCell ref="B60:G60"/>
    <mergeCell ref="I60:N60"/>
    <mergeCell ref="B61:C61"/>
    <mergeCell ref="D61:E61"/>
    <mergeCell ref="F61:G61"/>
    <mergeCell ref="I61:J61"/>
    <mergeCell ref="K61:L61"/>
    <mergeCell ref="M61:N61"/>
    <mergeCell ref="B62:C62"/>
    <mergeCell ref="D62:E62"/>
    <mergeCell ref="F62:G62"/>
    <mergeCell ref="I62:J62"/>
    <mergeCell ref="K62:L62"/>
    <mergeCell ref="D69:E69"/>
    <mergeCell ref="M69:N69"/>
    <mergeCell ref="G70:H70"/>
    <mergeCell ref="M70:N70"/>
    <mergeCell ref="D64:E64"/>
    <mergeCell ref="F64:I64"/>
    <mergeCell ref="J64:K64"/>
    <mergeCell ref="L64:N64"/>
    <mergeCell ref="H65:I65"/>
    <mergeCell ref="D65:E65"/>
    <mergeCell ref="H68:I68"/>
    <mergeCell ref="D68:E68"/>
    <mergeCell ref="H67:I67"/>
    <mergeCell ref="D67:E67"/>
    <mergeCell ref="H66:I66"/>
    <mergeCell ref="D66:E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zoomScale="85" zoomScaleNormal="85" workbookViewId="0">
      <selection activeCell="C18" sqref="C18"/>
    </sheetView>
  </sheetViews>
  <sheetFormatPr defaultRowHeight="14.4"/>
  <cols>
    <col min="2" max="2" width="14.6640625" bestFit="1" customWidth="1"/>
    <col min="3" max="3" width="23.33203125" bestFit="1" customWidth="1"/>
    <col min="4" max="4" width="14.88671875" customWidth="1"/>
    <col min="5" max="5" width="14.5546875" customWidth="1"/>
    <col min="6" max="6" width="24.44140625" bestFit="1" customWidth="1"/>
    <col min="7" max="7" width="14.88671875" bestFit="1" customWidth="1"/>
    <col min="8" max="8" width="13.6640625" bestFit="1" customWidth="1"/>
    <col min="9" max="9" width="26.88671875" customWidth="1"/>
    <col min="10" max="10" width="10.88671875" customWidth="1"/>
    <col min="11" max="11" width="28" bestFit="1" customWidth="1"/>
    <col min="12" max="12" width="29.109375" bestFit="1" customWidth="1"/>
  </cols>
  <sheetData>
    <row r="1" spans="1:12" ht="15" customHeight="1">
      <c r="A1" s="392" t="s">
        <v>168</v>
      </c>
      <c r="B1" s="393"/>
      <c r="C1" s="393"/>
      <c r="D1" s="393"/>
      <c r="E1" s="393"/>
      <c r="F1" s="393"/>
      <c r="G1" s="393"/>
      <c r="H1" s="393"/>
      <c r="I1" s="393"/>
      <c r="J1" s="394"/>
      <c r="K1" s="279"/>
      <c r="L1" s="279"/>
    </row>
    <row r="2" spans="1:12" ht="15" customHeight="1">
      <c r="A2" s="395"/>
      <c r="B2" s="396"/>
      <c r="C2" s="396"/>
      <c r="D2" s="396"/>
      <c r="E2" s="396"/>
      <c r="F2" s="396"/>
      <c r="G2" s="396"/>
      <c r="H2" s="396"/>
      <c r="I2" s="396"/>
      <c r="J2" s="397"/>
      <c r="K2" s="279"/>
      <c r="L2" s="279"/>
    </row>
    <row r="3" spans="1:12" ht="15.75" customHeight="1" thickBot="1">
      <c r="A3" s="398"/>
      <c r="B3" s="399"/>
      <c r="C3" s="399"/>
      <c r="D3" s="399"/>
      <c r="E3" s="399"/>
      <c r="F3" s="399"/>
      <c r="G3" s="399"/>
      <c r="H3" s="399"/>
      <c r="I3" s="399"/>
      <c r="J3" s="400"/>
      <c r="K3" s="279"/>
      <c r="L3" s="279"/>
    </row>
    <row r="4" spans="1:12" ht="15" thickBot="1">
      <c r="A4" s="281" t="s">
        <v>29</v>
      </c>
      <c r="B4" s="282" t="s">
        <v>169</v>
      </c>
      <c r="C4" s="281" t="s">
        <v>170</v>
      </c>
      <c r="D4" s="282" t="s">
        <v>171</v>
      </c>
      <c r="E4" s="281" t="s">
        <v>172</v>
      </c>
      <c r="F4" s="282" t="s">
        <v>173</v>
      </c>
      <c r="G4" s="281" t="s">
        <v>174</v>
      </c>
      <c r="H4" s="282" t="s">
        <v>175</v>
      </c>
      <c r="I4" s="281" t="s">
        <v>176</v>
      </c>
      <c r="J4" s="304" t="s">
        <v>177</v>
      </c>
      <c r="K4" s="279"/>
      <c r="L4" s="279"/>
    </row>
    <row r="5" spans="1:12">
      <c r="A5" s="284">
        <v>1</v>
      </c>
      <c r="B5" s="285" t="s">
        <v>178</v>
      </c>
      <c r="C5" s="284">
        <v>600</v>
      </c>
      <c r="D5" s="285">
        <v>12000</v>
      </c>
      <c r="E5" s="284">
        <v>0.2</v>
      </c>
      <c r="F5" s="285">
        <v>120000</v>
      </c>
      <c r="G5" s="284">
        <v>24000</v>
      </c>
      <c r="H5" s="301">
        <v>24.494897427831781</v>
      </c>
      <c r="I5" s="300" t="s">
        <v>179</v>
      </c>
      <c r="J5" s="231"/>
      <c r="K5" s="279"/>
      <c r="L5" s="279"/>
    </row>
    <row r="6" spans="1:12">
      <c r="A6" s="286">
        <v>2</v>
      </c>
      <c r="B6" s="287" t="s">
        <v>180</v>
      </c>
      <c r="C6" s="284">
        <v>120</v>
      </c>
      <c r="D6" s="287">
        <v>25000</v>
      </c>
      <c r="E6" s="284">
        <v>0.3</v>
      </c>
      <c r="F6" s="287">
        <v>250000</v>
      </c>
      <c r="G6" s="284">
        <v>75000</v>
      </c>
      <c r="H6" s="284">
        <v>8.9442719099991592</v>
      </c>
      <c r="I6" s="287" t="s">
        <v>181</v>
      </c>
      <c r="J6" s="74"/>
      <c r="K6" s="279"/>
      <c r="L6" s="279"/>
    </row>
    <row r="7" spans="1:12">
      <c r="A7" s="284">
        <v>3</v>
      </c>
      <c r="B7" s="287" t="s">
        <v>182</v>
      </c>
      <c r="C7" s="284">
        <v>120</v>
      </c>
      <c r="D7" s="287">
        <v>50000</v>
      </c>
      <c r="E7" s="284">
        <v>0.3</v>
      </c>
      <c r="F7" s="287">
        <v>750000</v>
      </c>
      <c r="G7" s="284">
        <v>225000</v>
      </c>
      <c r="H7" s="284">
        <v>7.3029674334022152</v>
      </c>
      <c r="I7" s="287" t="s">
        <v>183</v>
      </c>
      <c r="J7" s="74"/>
      <c r="K7" s="279"/>
      <c r="L7" s="279"/>
    </row>
    <row r="8" spans="1:12">
      <c r="A8" s="286">
        <v>4</v>
      </c>
      <c r="B8" s="287" t="s">
        <v>184</v>
      </c>
      <c r="C8" s="284">
        <v>240</v>
      </c>
      <c r="D8" s="287">
        <v>50000</v>
      </c>
      <c r="E8" s="284">
        <v>0.3</v>
      </c>
      <c r="F8" s="287">
        <v>300000</v>
      </c>
      <c r="G8" s="284">
        <v>90000</v>
      </c>
      <c r="H8" s="284">
        <v>16.329931618554522</v>
      </c>
      <c r="I8" s="279" t="s">
        <v>185</v>
      </c>
      <c r="J8" s="74"/>
      <c r="K8" s="279"/>
      <c r="L8" s="279"/>
    </row>
    <row r="9" spans="1:12" ht="13.95" customHeight="1">
      <c r="A9" s="284">
        <v>5</v>
      </c>
      <c r="B9" s="287" t="s">
        <v>186</v>
      </c>
      <c r="C9" s="284">
        <v>240</v>
      </c>
      <c r="D9" s="287">
        <v>50000</v>
      </c>
      <c r="E9" s="284">
        <v>0.4</v>
      </c>
      <c r="F9" s="287">
        <v>150000</v>
      </c>
      <c r="G9" s="284">
        <v>60000</v>
      </c>
      <c r="H9" s="284">
        <v>20</v>
      </c>
      <c r="I9" s="287" t="s">
        <v>187</v>
      </c>
      <c r="J9" s="74"/>
      <c r="K9" s="280"/>
      <c r="L9" s="280"/>
    </row>
    <row r="10" spans="1:12" ht="14.4" customHeight="1">
      <c r="A10" s="286">
        <v>6</v>
      </c>
      <c r="B10" s="287" t="s">
        <v>188</v>
      </c>
      <c r="C10" s="284">
        <v>120</v>
      </c>
      <c r="D10" s="287">
        <v>25000</v>
      </c>
      <c r="E10" s="284">
        <v>0.3</v>
      </c>
      <c r="F10" s="287">
        <v>250000</v>
      </c>
      <c r="G10" s="284">
        <v>75000</v>
      </c>
      <c r="H10" s="284">
        <v>8.9442719099991592</v>
      </c>
      <c r="I10" s="279" t="s">
        <v>181</v>
      </c>
      <c r="J10" s="74"/>
      <c r="K10" s="280"/>
      <c r="L10" s="280"/>
    </row>
    <row r="11" spans="1:12" ht="15.6" customHeight="1">
      <c r="A11" s="284">
        <v>7</v>
      </c>
      <c r="B11" s="287" t="s">
        <v>189</v>
      </c>
      <c r="C11" s="284">
        <v>240</v>
      </c>
      <c r="D11" s="287">
        <v>20000</v>
      </c>
      <c r="E11" s="284">
        <v>0.3</v>
      </c>
      <c r="F11" s="287">
        <v>200000</v>
      </c>
      <c r="G11" s="284">
        <v>60000</v>
      </c>
      <c r="H11" s="284">
        <v>12.649110640673518</v>
      </c>
      <c r="I11" s="287" t="s">
        <v>190</v>
      </c>
      <c r="J11" s="74"/>
      <c r="K11" s="280"/>
      <c r="L11" s="280"/>
    </row>
    <row r="12" spans="1:12">
      <c r="A12" s="286">
        <v>8</v>
      </c>
      <c r="B12" s="287" t="s">
        <v>191</v>
      </c>
      <c r="C12" s="284">
        <v>120</v>
      </c>
      <c r="D12" s="287">
        <v>30000</v>
      </c>
      <c r="E12" s="284">
        <v>0.3</v>
      </c>
      <c r="F12" s="287">
        <v>250000</v>
      </c>
      <c r="G12" s="284">
        <v>75000</v>
      </c>
      <c r="H12" s="284">
        <v>9.7979589711327115</v>
      </c>
      <c r="I12" s="287" t="s">
        <v>187</v>
      </c>
      <c r="J12" s="284"/>
      <c r="K12" s="283"/>
      <c r="L12" s="283"/>
    </row>
    <row r="13" spans="1:12" ht="15" thickBot="1">
      <c r="A13" s="302">
        <v>9</v>
      </c>
      <c r="B13" s="289" t="s">
        <v>192</v>
      </c>
      <c r="C13" s="302">
        <v>240</v>
      </c>
      <c r="D13" s="289">
        <v>12000</v>
      </c>
      <c r="E13" s="302">
        <v>0.3</v>
      </c>
      <c r="F13" s="289">
        <v>100000</v>
      </c>
      <c r="G13" s="302">
        <v>30000</v>
      </c>
      <c r="H13" s="302">
        <v>13.856406460551018</v>
      </c>
      <c r="I13" s="303" t="s">
        <v>193</v>
      </c>
      <c r="J13" s="288"/>
      <c r="K13" s="279"/>
      <c r="L13" s="279"/>
    </row>
    <row r="14" spans="1:12">
      <c r="A14" s="279"/>
      <c r="B14" s="279"/>
      <c r="C14" s="279"/>
      <c r="D14" s="279" t="s">
        <v>194</v>
      </c>
      <c r="E14" s="279" t="s">
        <v>195</v>
      </c>
      <c r="F14" s="279" t="s">
        <v>196</v>
      </c>
      <c r="G14" s="279" t="s">
        <v>197</v>
      </c>
      <c r="H14" s="279" t="s">
        <v>198</v>
      </c>
      <c r="I14" s="279"/>
      <c r="J14" s="279"/>
      <c r="K14" s="279"/>
      <c r="L14" s="279"/>
    </row>
    <row r="15" spans="1:12">
      <c r="A15" s="279"/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79"/>
    </row>
    <row r="16" spans="1:12">
      <c r="A16" s="279"/>
      <c r="B16" s="279"/>
      <c r="C16" s="279"/>
      <c r="D16" s="279"/>
      <c r="E16" s="279"/>
      <c r="F16" s="279"/>
      <c r="G16" s="279"/>
      <c r="H16" s="279"/>
      <c r="I16" s="279"/>
      <c r="J16" s="279"/>
      <c r="K16" s="279"/>
      <c r="L16" s="279"/>
    </row>
    <row r="17" spans="1:12">
      <c r="A17" s="279"/>
      <c r="B17" s="279"/>
      <c r="C17" s="279"/>
      <c r="D17" s="279"/>
      <c r="E17" s="279"/>
      <c r="F17" s="279"/>
      <c r="G17" s="279"/>
      <c r="H17" s="279"/>
      <c r="I17" s="279"/>
      <c r="J17" s="279"/>
      <c r="K17" s="279"/>
      <c r="L17" s="279"/>
    </row>
    <row r="18" spans="1:12">
      <c r="A18" s="279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279"/>
    </row>
    <row r="19" spans="1:12">
      <c r="A19" s="279"/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</row>
    <row r="20" spans="1:12">
      <c r="A20" s="279"/>
      <c r="B20" s="279"/>
      <c r="C20" s="279"/>
      <c r="D20" s="279"/>
      <c r="E20" s="279"/>
      <c r="F20" s="279"/>
      <c r="G20" s="279"/>
      <c r="H20" s="279"/>
      <c r="I20" s="279"/>
      <c r="J20" s="279"/>
      <c r="K20" s="279"/>
      <c r="L20" s="279"/>
    </row>
    <row r="21" spans="1:12">
      <c r="A21" s="279"/>
      <c r="B21" s="279"/>
      <c r="C21" s="279"/>
      <c r="D21" s="279"/>
      <c r="E21" s="279"/>
      <c r="F21" s="279"/>
      <c r="G21" s="279"/>
      <c r="H21" s="279"/>
      <c r="I21" s="279"/>
      <c r="J21" s="279"/>
      <c r="K21" s="279"/>
      <c r="L21" s="279"/>
    </row>
    <row r="22" spans="1:12">
      <c r="A22" s="279"/>
      <c r="B22" s="279"/>
      <c r="C22" s="279"/>
      <c r="D22" s="279"/>
      <c r="E22" s="279"/>
      <c r="F22" s="279"/>
      <c r="G22" s="279"/>
      <c r="H22" s="279"/>
      <c r="I22" s="279"/>
      <c r="J22" s="279"/>
      <c r="K22" s="279"/>
      <c r="L22" s="279"/>
    </row>
    <row r="23" spans="1:12">
      <c r="A23" s="279"/>
      <c r="B23" s="279"/>
      <c r="C23" s="279"/>
      <c r="D23" s="279"/>
      <c r="E23" s="279"/>
      <c r="F23" s="279"/>
      <c r="G23" s="279"/>
      <c r="H23" s="279"/>
      <c r="I23" s="279"/>
      <c r="J23" s="279"/>
      <c r="K23" s="279"/>
      <c r="L23" s="279"/>
    </row>
    <row r="24" spans="1:12">
      <c r="A24" s="279"/>
      <c r="B24" s="279"/>
      <c r="C24" s="279"/>
      <c r="D24" s="279"/>
      <c r="E24" s="279"/>
      <c r="F24" s="279"/>
      <c r="G24" s="279"/>
      <c r="H24" s="279"/>
      <c r="I24" s="279"/>
      <c r="J24" s="279"/>
      <c r="K24" s="279"/>
      <c r="L24" s="279"/>
    </row>
    <row r="25" spans="1:12">
      <c r="A25" s="401"/>
      <c r="B25" s="401"/>
      <c r="C25" s="279"/>
      <c r="I25" s="279"/>
      <c r="J25" s="279"/>
    </row>
    <row r="26" spans="1:12">
      <c r="A26" s="279"/>
      <c r="B26" s="129"/>
    </row>
    <row r="27" spans="1:12">
      <c r="A27" s="279"/>
      <c r="B27" s="129"/>
    </row>
    <row r="28" spans="1:12">
      <c r="A28" s="279"/>
      <c r="B28" s="129"/>
    </row>
    <row r="29" spans="1:12">
      <c r="A29" s="279"/>
      <c r="B29" s="129"/>
    </row>
    <row r="30" spans="1:12">
      <c r="A30" s="279"/>
      <c r="B30" s="129"/>
    </row>
    <row r="31" spans="1:12">
      <c r="A31" s="279"/>
      <c r="B31" s="129"/>
    </row>
    <row r="32" spans="1:12">
      <c r="A32" s="279"/>
      <c r="B32" s="129"/>
    </row>
  </sheetData>
  <mergeCells count="2">
    <mergeCell ref="A1:J3"/>
    <mergeCell ref="A25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tabSelected="1" topLeftCell="A7" workbookViewId="0">
      <selection activeCell="B24" sqref="B24"/>
    </sheetView>
  </sheetViews>
  <sheetFormatPr defaultRowHeight="14.4"/>
  <cols>
    <col min="1" max="1" width="62.6640625" customWidth="1"/>
    <col min="2" max="2" width="15.33203125" customWidth="1"/>
    <col min="6" max="6" width="52.109375" customWidth="1"/>
    <col min="7" max="7" width="41.109375" customWidth="1"/>
  </cols>
  <sheetData>
    <row r="1" spans="1:7">
      <c r="A1" s="410"/>
    </row>
    <row r="2" spans="1:7">
      <c r="A2" s="410"/>
    </row>
    <row r="3" spans="1:7">
      <c r="A3" s="410"/>
    </row>
    <row r="4" spans="1:7">
      <c r="A4" s="410"/>
    </row>
    <row r="5" spans="1:7">
      <c r="A5" s="410"/>
    </row>
    <row r="6" spans="1:7">
      <c r="A6" s="410"/>
    </row>
    <row r="7" spans="1:7">
      <c r="A7" s="410"/>
    </row>
    <row r="8" spans="1:7" ht="15" thickBot="1">
      <c r="A8" s="410"/>
    </row>
    <row r="9" spans="1:7">
      <c r="A9" s="404" t="s">
        <v>199</v>
      </c>
      <c r="B9" s="405"/>
      <c r="F9" s="404" t="s">
        <v>200</v>
      </c>
      <c r="G9" s="405"/>
    </row>
    <row r="10" spans="1:7">
      <c r="A10" s="406"/>
      <c r="B10" s="407"/>
      <c r="F10" s="406"/>
      <c r="G10" s="407"/>
    </row>
    <row r="11" spans="1:7" ht="15" thickBot="1">
      <c r="A11" s="406"/>
      <c r="B11" s="407"/>
      <c r="F11" s="406"/>
      <c r="G11" s="407"/>
    </row>
    <row r="12" spans="1:7" ht="15" thickBot="1">
      <c r="A12" s="408" t="s">
        <v>201</v>
      </c>
      <c r="B12" s="409"/>
      <c r="F12" s="408" t="s">
        <v>201</v>
      </c>
      <c r="G12" s="409"/>
    </row>
    <row r="13" spans="1:7">
      <c r="A13" s="223" t="s">
        <v>202</v>
      </c>
      <c r="B13" s="224">
        <v>0.97</v>
      </c>
      <c r="F13" s="223" t="s">
        <v>202</v>
      </c>
      <c r="G13" s="224">
        <v>0.95</v>
      </c>
    </row>
    <row r="14" spans="1:7">
      <c r="A14" s="225" t="s">
        <v>203</v>
      </c>
      <c r="B14" s="74">
        <f>('DỰ ĐOÁN DOANH THU LỢI NHUẬN'!E14)/12*B13</f>
        <v>3462.9</v>
      </c>
      <c r="F14" s="225" t="s">
        <v>203</v>
      </c>
      <c r="G14" s="74">
        <f>'DỰ ĐOÁN DOANH THU LỢI NHUẬN'!L14/12*G13</f>
        <v>3104.5050000000001</v>
      </c>
    </row>
    <row r="15" spans="1:7">
      <c r="A15" s="225" t="s">
        <v>204</v>
      </c>
      <c r="B15" s="226">
        <v>0.03</v>
      </c>
      <c r="F15" s="225" t="s">
        <v>204</v>
      </c>
      <c r="G15" s="226">
        <v>0.03</v>
      </c>
    </row>
    <row r="16" spans="1:7">
      <c r="A16" s="225" t="s">
        <v>205</v>
      </c>
      <c r="B16" s="74">
        <f>('DỰ ĐOÁN DOANH THU LỢI NHUẬN'!E14)/12*B15</f>
        <v>107.1</v>
      </c>
      <c r="F16" s="225" t="s">
        <v>205</v>
      </c>
      <c r="G16" s="74">
        <f>'DỰ ĐOÁN DOANH THU LỢI NHUẬN'!L14/12*G15</f>
        <v>98.037000000000006</v>
      </c>
    </row>
    <row r="17" spans="1:7">
      <c r="A17" s="225" t="s">
        <v>206</v>
      </c>
      <c r="B17" s="227">
        <v>0.02</v>
      </c>
      <c r="F17" s="225" t="s">
        <v>206</v>
      </c>
      <c r="G17" s="227">
        <v>0.02</v>
      </c>
    </row>
    <row r="18" spans="1:7">
      <c r="A18" s="225" t="s">
        <v>207</v>
      </c>
      <c r="B18" s="74">
        <f>('DỰ ĐOÁN DOANH THU LỢI NHUẬN'!E14)/12*B17</f>
        <v>71.400000000000006</v>
      </c>
      <c r="F18" s="225" t="s">
        <v>207</v>
      </c>
      <c r="G18" s="74">
        <f>'DỰ ĐOÁN DOANH THU LỢI NHUẬN'!L14/12*G17</f>
        <v>65.358000000000004</v>
      </c>
    </row>
    <row r="19" spans="1:7">
      <c r="A19" s="225" t="s">
        <v>208</v>
      </c>
      <c r="B19" s="227">
        <v>0.97</v>
      </c>
      <c r="F19" s="225" t="s">
        <v>208</v>
      </c>
      <c r="G19" s="227">
        <v>0.97</v>
      </c>
    </row>
    <row r="20" spans="1:7" ht="15" thickBot="1">
      <c r="A20" s="228" t="s">
        <v>209</v>
      </c>
      <c r="B20" s="141">
        <f>B14*(100%-B19)</f>
        <v>103.8870000000001</v>
      </c>
      <c r="F20" s="228" t="s">
        <v>209</v>
      </c>
      <c r="G20" s="141">
        <f>G14*(100%-G19)</f>
        <v>93.135150000000081</v>
      </c>
    </row>
    <row r="21" spans="1:7">
      <c r="A21" s="133"/>
      <c r="B21" s="140"/>
    </row>
    <row r="22" spans="1:7" ht="15" thickBot="1">
      <c r="A22" s="229"/>
      <c r="B22" s="230"/>
    </row>
    <row r="23" spans="1:7" ht="15" thickBot="1">
      <c r="A23" s="402" t="s">
        <v>210</v>
      </c>
      <c r="B23" s="403"/>
    </row>
    <row r="24" spans="1:7">
      <c r="A24" s="231" t="s">
        <v>211</v>
      </c>
      <c r="B24" s="232">
        <v>0.35</v>
      </c>
    </row>
    <row r="25" spans="1:7">
      <c r="A25" s="74" t="s">
        <v>212</v>
      </c>
      <c r="B25" s="233">
        <v>0.2</v>
      </c>
    </row>
    <row r="26" spans="1:7" ht="15" thickBot="1">
      <c r="A26" s="141" t="s">
        <v>213</v>
      </c>
      <c r="B26" s="80" t="s">
        <v>214</v>
      </c>
    </row>
    <row r="27" spans="1:7" ht="15" thickBot="1"/>
    <row r="28" spans="1:7" ht="15" thickBot="1">
      <c r="A28" s="402" t="s">
        <v>215</v>
      </c>
      <c r="B28" s="403"/>
    </row>
    <row r="29" spans="1:7">
      <c r="A29" s="234" t="s">
        <v>216</v>
      </c>
      <c r="B29" s="140" t="s">
        <v>217</v>
      </c>
      <c r="E29" t="s">
        <v>218</v>
      </c>
    </row>
    <row r="30" spans="1:7">
      <c r="A30" s="161" t="s">
        <v>219</v>
      </c>
      <c r="B30" s="140" t="s">
        <v>220</v>
      </c>
      <c r="E30" t="s">
        <v>221</v>
      </c>
    </row>
    <row r="31" spans="1:7" ht="15" thickBot="1">
      <c r="A31" s="163" t="s">
        <v>222</v>
      </c>
      <c r="B31" s="230" t="s">
        <v>223</v>
      </c>
      <c r="E31" t="s">
        <v>224</v>
      </c>
    </row>
  </sheetData>
  <mergeCells count="7">
    <mergeCell ref="A23:B23"/>
    <mergeCell ref="A28:B28"/>
    <mergeCell ref="F9:G11"/>
    <mergeCell ref="F12:G12"/>
    <mergeCell ref="A1:A8"/>
    <mergeCell ref="A9:B11"/>
    <mergeCell ref="A12:B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4"/>
  <sheetViews>
    <sheetView topLeftCell="A9" workbookViewId="0">
      <selection activeCell="D22" sqref="D22"/>
    </sheetView>
  </sheetViews>
  <sheetFormatPr defaultColWidth="12.5546875" defaultRowHeight="14.4"/>
  <cols>
    <col min="1" max="1" width="38.88671875" customWidth="1"/>
    <col min="2" max="2" width="25.109375" bestFit="1" customWidth="1"/>
    <col min="3" max="3" width="18.5546875" customWidth="1"/>
    <col min="4" max="4" width="25.88671875" customWidth="1"/>
    <col min="5" max="5" width="24.6640625" customWidth="1"/>
    <col min="6" max="6" width="30.6640625" customWidth="1"/>
    <col min="7" max="7" width="16.109375" bestFit="1" customWidth="1"/>
    <col min="8" max="8" width="18.6640625" bestFit="1" customWidth="1"/>
    <col min="9" max="9" width="20.33203125" customWidth="1"/>
    <col min="10" max="10" width="6.6640625" customWidth="1"/>
  </cols>
  <sheetData>
    <row r="1" spans="1:26" ht="15.75" customHeight="1">
      <c r="A1" s="235" t="s">
        <v>225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</row>
    <row r="2" spans="1:26" ht="15.6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</row>
    <row r="3" spans="1:26" ht="15.75" customHeight="1">
      <c r="A3" s="236" t="s">
        <v>226</v>
      </c>
      <c r="B3" s="236" t="s">
        <v>227</v>
      </c>
      <c r="C3" s="236" t="s">
        <v>228</v>
      </c>
      <c r="D3" s="236" t="s">
        <v>229</v>
      </c>
      <c r="E3" s="236" t="s">
        <v>230</v>
      </c>
      <c r="F3" s="236" t="s">
        <v>231</v>
      </c>
      <c r="G3" s="236" t="s">
        <v>232</v>
      </c>
      <c r="H3" s="411" t="s">
        <v>233</v>
      </c>
      <c r="I3" s="306"/>
      <c r="J3" s="237">
        <f>ROUND(B4/G4,0)</f>
        <v>79</v>
      </c>
      <c r="K3" s="204">
        <f>G4*2</f>
        <v>1536.9573014209202</v>
      </c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</row>
    <row r="4" spans="1:26" ht="15.75" customHeight="1">
      <c r="A4" s="238" t="s">
        <v>234</v>
      </c>
      <c r="B4" s="239">
        <f>A8+B18/1000</f>
        <v>60574</v>
      </c>
      <c r="C4" s="240">
        <f>'DỰ ĐOÁN DOANH THU LỢI NHUẬN'!D25</f>
        <v>37419.699030404074</v>
      </c>
      <c r="D4" s="240">
        <v>12000</v>
      </c>
      <c r="E4" s="241">
        <v>0.15</v>
      </c>
      <c r="F4" s="238">
        <v>75000</v>
      </c>
      <c r="G4" s="242">
        <f t="shared" ref="G4" si="0">SQRT((2*B4*D4/(E4*C4))*SQRT((F4/(F4-B4))))</f>
        <v>768.4786507104601</v>
      </c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</row>
    <row r="5" spans="1:26" ht="15.6">
      <c r="A5" s="204"/>
      <c r="B5" s="204"/>
      <c r="C5" s="204" t="s">
        <v>235</v>
      </c>
      <c r="D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</row>
    <row r="6" spans="1:26" ht="15.6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</row>
    <row r="7" spans="1:26" ht="15.75" customHeight="1">
      <c r="A7" s="243" t="s">
        <v>236</v>
      </c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</row>
    <row r="8" spans="1:26" ht="15.75" customHeight="1">
      <c r="A8" s="244">
        <v>60574</v>
      </c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</row>
    <row r="9" spans="1:26" ht="15.75" customHeight="1">
      <c r="A9" s="204"/>
      <c r="B9" s="245" t="s">
        <v>237</v>
      </c>
      <c r="C9" s="246">
        <f>15000000*12</f>
        <v>180000000</v>
      </c>
      <c r="D9" s="240"/>
      <c r="E9" s="247"/>
      <c r="F9" s="238" t="s">
        <v>238</v>
      </c>
      <c r="G9" s="248">
        <v>7.0000000000000007E-2</v>
      </c>
      <c r="H9" s="249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15.75" customHeight="1">
      <c r="A10" s="204"/>
      <c r="B10" s="245" t="s">
        <v>239</v>
      </c>
      <c r="C10" s="276">
        <f>B4</f>
        <v>60574</v>
      </c>
      <c r="D10" s="250"/>
      <c r="E10" s="204"/>
      <c r="F10" s="238" t="s">
        <v>240</v>
      </c>
      <c r="G10" s="251">
        <f>G9*B4*C4</f>
        <v>158666259.43473876</v>
      </c>
      <c r="H10" s="27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</row>
    <row r="11" spans="1:26" ht="15.75" customHeight="1">
      <c r="A11" s="204"/>
      <c r="B11" s="245" t="s">
        <v>241</v>
      </c>
      <c r="C11" s="252">
        <f t="shared" ref="C11" si="1">C9/C10</f>
        <v>2971.5719615676694</v>
      </c>
      <c r="D11" s="247"/>
      <c r="E11" s="204"/>
      <c r="F11" s="238" t="s">
        <v>242</v>
      </c>
      <c r="G11" s="246">
        <f t="shared" ref="G11" si="2">G10/C10</f>
        <v>2619.3789321282852</v>
      </c>
      <c r="H11" s="246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</row>
    <row r="12" spans="1:26" ht="15.6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</row>
    <row r="13" spans="1:26" ht="15.6">
      <c r="A13" s="204"/>
      <c r="B13" s="204" t="s">
        <v>243</v>
      </c>
      <c r="C13" s="253"/>
      <c r="D13" s="204"/>
      <c r="E13" s="204"/>
      <c r="F13" s="204"/>
      <c r="G13" s="253">
        <f>(G11+C11)/B4</f>
        <v>9.2299516190047781E-2</v>
      </c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</row>
    <row r="14" spans="1:26" ht="15.6">
      <c r="A14" s="204"/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</row>
    <row r="15" spans="1:26" ht="15.6">
      <c r="A15" s="204"/>
      <c r="B15" s="204"/>
      <c r="C15" s="204" t="s">
        <v>244</v>
      </c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</row>
    <row r="16" spans="1:26" ht="15.6">
      <c r="A16" s="254" t="s">
        <v>103</v>
      </c>
      <c r="B16" s="255"/>
      <c r="C16" s="256">
        <v>30400</v>
      </c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</row>
    <row r="17" spans="1:26" ht="15.6">
      <c r="A17" s="254" t="s">
        <v>245</v>
      </c>
      <c r="B17" s="255"/>
      <c r="C17" s="256">
        <f>'FC+VC'!G37</f>
        <v>584.97491920033929</v>
      </c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</row>
    <row r="18" spans="1:26" ht="15.6">
      <c r="A18" s="254" t="s">
        <v>246</v>
      </c>
      <c r="B18" s="257"/>
      <c r="C18" s="256">
        <f>'Safety Stock'!G31*4</f>
        <v>4312</v>
      </c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</row>
    <row r="19" spans="1:26" ht="15.6">
      <c r="A19" s="254" t="s">
        <v>247</v>
      </c>
      <c r="B19" s="257"/>
      <c r="C19" s="256">
        <f>ELS!J3*ELS!G4</f>
        <v>60709.813406126348</v>
      </c>
      <c r="D19" s="250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</row>
    <row r="20" spans="1:26" ht="16.2" thickBot="1">
      <c r="A20" s="254"/>
      <c r="B20" s="254"/>
      <c r="C20" s="257"/>
      <c r="D20" s="258"/>
      <c r="E20" s="259"/>
      <c r="F20" s="259"/>
      <c r="G20" s="259"/>
      <c r="H20" s="259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</row>
    <row r="21" spans="1:26" ht="15.75" customHeight="1" thickBot="1">
      <c r="A21" s="412" t="s">
        <v>248</v>
      </c>
      <c r="B21" s="413"/>
      <c r="C21" s="332"/>
      <c r="D21" s="258"/>
      <c r="E21" s="412"/>
      <c r="F21" s="413"/>
      <c r="G21" s="332"/>
      <c r="H21" s="259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</row>
    <row r="22" spans="1:26" ht="15.6">
      <c r="A22" s="254" t="s">
        <v>249</v>
      </c>
      <c r="B22" s="256">
        <f>C19</f>
        <v>60709.813406126348</v>
      </c>
      <c r="C22" s="256">
        <f>(B22*(C16+C17))</f>
        <v>1881092045.7381575</v>
      </c>
      <c r="D22" s="258"/>
      <c r="E22" s="254"/>
      <c r="F22" s="257"/>
      <c r="G22" s="254"/>
      <c r="H22" s="259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</row>
    <row r="23" spans="1:26" ht="15.6">
      <c r="A23" s="260" t="s">
        <v>250</v>
      </c>
      <c r="B23" s="277">
        <f>B22-A8</f>
        <v>135.81340612634813</v>
      </c>
      <c r="C23" s="278">
        <f>B23*(C16+C17)</f>
        <v>4208174.9825160662</v>
      </c>
      <c r="D23" s="258"/>
      <c r="E23" s="260"/>
      <c r="F23" s="261"/>
      <c r="G23" s="262"/>
      <c r="H23" s="259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</row>
    <row r="24" spans="1:26" ht="15.6">
      <c r="A24" s="204"/>
      <c r="B24" s="263" t="s">
        <v>251</v>
      </c>
      <c r="C24" s="204"/>
      <c r="D24" s="258"/>
      <c r="E24" s="259"/>
      <c r="F24" s="264"/>
      <c r="G24" s="259"/>
      <c r="H24" s="259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</row>
    <row r="25" spans="1:26" ht="15.6">
      <c r="A25" s="265" t="s">
        <v>252</v>
      </c>
      <c r="B25" s="266"/>
      <c r="C25" s="267">
        <f>AVERAGE(C22:C23)</f>
        <v>942650110.36033678</v>
      </c>
      <c r="D25" s="258"/>
      <c r="E25" s="259"/>
      <c r="F25" s="264"/>
      <c r="G25" s="259"/>
      <c r="H25" s="259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</row>
    <row r="26" spans="1:26" ht="15.6">
      <c r="A26" s="204"/>
      <c r="B26" s="250"/>
      <c r="C26" s="250"/>
      <c r="D26" s="250"/>
      <c r="E26" s="204"/>
      <c r="F26" s="249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</row>
    <row r="27" spans="1:26" ht="15.6">
      <c r="A27" s="268"/>
      <c r="B27" s="268"/>
      <c r="C27" s="204"/>
      <c r="D27" s="204"/>
      <c r="E27" s="204"/>
      <c r="F27" s="249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</row>
    <row r="28" spans="1:26" ht="15.6">
      <c r="A28" s="204"/>
      <c r="B28" s="204"/>
      <c r="C28" s="204"/>
      <c r="D28" s="269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</row>
    <row r="29" spans="1:26" ht="15.6">
      <c r="A29" s="269"/>
      <c r="B29" s="204"/>
      <c r="C29" s="204"/>
      <c r="D29" s="269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</row>
    <row r="30" spans="1:26" ht="15.6">
      <c r="A30" s="204"/>
      <c r="B30" s="204"/>
      <c r="C30" s="204"/>
      <c r="D30" s="204"/>
      <c r="E30" s="204"/>
      <c r="F30" s="249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</row>
    <row r="31" spans="1:26" ht="15.6">
      <c r="A31" s="269"/>
      <c r="B31" s="204"/>
      <c r="C31" s="204"/>
      <c r="D31" s="204"/>
      <c r="E31" s="204"/>
      <c r="F31" s="249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</row>
    <row r="32" spans="1:26" ht="15.6">
      <c r="A32" s="204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</row>
    <row r="33" spans="1:26" ht="15.6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</row>
    <row r="34" spans="1:26" ht="15.6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</row>
    <row r="35" spans="1:26" ht="15.6">
      <c r="A35" s="204"/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</row>
    <row r="36" spans="1:26" ht="15.6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</row>
    <row r="37" spans="1:26" ht="15.6">
      <c r="A37" s="204"/>
      <c r="B37" s="204"/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</row>
    <row r="38" spans="1:26" ht="15.6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</row>
    <row r="39" spans="1:26" ht="15.6">
      <c r="A39" s="204"/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</row>
    <row r="40" spans="1:26" ht="15.6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</row>
    <row r="41" spans="1:26" ht="15.6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</row>
    <row r="42" spans="1:26" ht="15.6">
      <c r="A42" s="204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</row>
    <row r="43" spans="1:26" ht="15.6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</row>
    <row r="44" spans="1:26" ht="15.6">
      <c r="A44" s="204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</row>
    <row r="45" spans="1:26" ht="15.6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</row>
    <row r="46" spans="1:26" ht="15.6">
      <c r="A46" s="204"/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</row>
    <row r="47" spans="1:26" ht="15.6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</row>
    <row r="48" spans="1:26" ht="15.6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</row>
    <row r="49" spans="1:26" ht="15.6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</row>
    <row r="50" spans="1:26" ht="15.6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</row>
    <row r="51" spans="1:26" ht="15.6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</row>
    <row r="52" spans="1:26" ht="15.6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</row>
    <row r="53" spans="1:26" ht="15.6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</row>
    <row r="54" spans="1:26" ht="15.6">
      <c r="A54" s="204"/>
      <c r="B54" s="204"/>
      <c r="C54" s="204"/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</row>
    <row r="55" spans="1:26" ht="15.6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</row>
    <row r="56" spans="1:26" ht="15.6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</row>
    <row r="57" spans="1:26" ht="15.6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</row>
    <row r="58" spans="1:26" ht="15.6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</row>
    <row r="59" spans="1:26" ht="15.6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</row>
    <row r="60" spans="1:26" ht="15.6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</row>
    <row r="61" spans="1:26" ht="15.6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</row>
    <row r="62" spans="1:26" ht="15.6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</row>
    <row r="63" spans="1:26" ht="15.6">
      <c r="A63" s="204"/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</row>
    <row r="64" spans="1:26" ht="15.6">
      <c r="A64" s="204"/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</row>
    <row r="65" spans="1:26" ht="15.6">
      <c r="A65" s="204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</row>
    <row r="66" spans="1:26" ht="15.6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</row>
    <row r="67" spans="1:26" ht="15.6">
      <c r="A67" s="204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</row>
    <row r="68" spans="1:26" ht="15.6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</row>
    <row r="69" spans="1:26" ht="15.6">
      <c r="A69" s="204"/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</row>
    <row r="70" spans="1:26" ht="15.6">
      <c r="A70" s="204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204"/>
    </row>
    <row r="71" spans="1:26" ht="15.6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</row>
    <row r="72" spans="1:26" ht="15.6">
      <c r="A72" s="204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204"/>
    </row>
    <row r="73" spans="1:26" ht="15.6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</row>
    <row r="74" spans="1:26" ht="15.6">
      <c r="A74" s="204"/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</row>
    <row r="75" spans="1:26" ht="15.6">
      <c r="A75" s="204"/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</row>
    <row r="76" spans="1:26" ht="15.6">
      <c r="A76" s="204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</row>
    <row r="77" spans="1:26" ht="15.6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</row>
    <row r="78" spans="1:26" ht="15.6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</row>
    <row r="79" spans="1:26" ht="15.6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</row>
    <row r="80" spans="1:26" ht="15.6">
      <c r="A80" s="204"/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</row>
    <row r="81" spans="1:26" ht="15.6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</row>
    <row r="82" spans="1:26" ht="15.6">
      <c r="A82" s="204"/>
      <c r="B82" s="204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04"/>
      <c r="P82" s="204"/>
      <c r="Q82" s="204"/>
      <c r="R82" s="204"/>
      <c r="S82" s="204"/>
      <c r="T82" s="204"/>
      <c r="U82" s="204"/>
      <c r="V82" s="204"/>
      <c r="W82" s="204"/>
      <c r="X82" s="204"/>
      <c r="Y82" s="204"/>
      <c r="Z82" s="204"/>
    </row>
    <row r="83" spans="1:26" ht="15.6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</row>
    <row r="84" spans="1:26" ht="15.6">
      <c r="A84" s="204"/>
      <c r="B84" s="204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</row>
    <row r="85" spans="1:26" ht="15.6">
      <c r="A85" s="204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</row>
    <row r="86" spans="1:26" ht="15.6">
      <c r="A86" s="204"/>
      <c r="B86" s="204"/>
      <c r="C86" s="204"/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</row>
    <row r="87" spans="1:26" ht="15.6">
      <c r="A87" s="204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Z87" s="204"/>
    </row>
    <row r="88" spans="1:26" ht="15.6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</row>
    <row r="89" spans="1:26" ht="15.6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</row>
    <row r="90" spans="1:26" ht="15.6">
      <c r="A90" s="204"/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</row>
    <row r="91" spans="1:26" ht="15.6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</row>
    <row r="92" spans="1:26" ht="15.6">
      <c r="A92" s="204"/>
      <c r="B92" s="204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</row>
    <row r="93" spans="1:26" ht="15.6">
      <c r="A93" s="204"/>
      <c r="B93" s="204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</row>
    <row r="94" spans="1:26" ht="15.6">
      <c r="A94" s="204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</row>
    <row r="95" spans="1:26" ht="15.6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</row>
    <row r="96" spans="1:26" ht="15.6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</row>
    <row r="97" spans="1:26" ht="15.6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</row>
    <row r="98" spans="1:26" ht="15.6">
      <c r="A98" s="204"/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</row>
    <row r="99" spans="1:26" ht="15.6">
      <c r="A99" s="204"/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</row>
    <row r="100" spans="1:26" ht="15.6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</row>
    <row r="101" spans="1:26" ht="15.6">
      <c r="A101" s="204"/>
      <c r="B101" s="204"/>
      <c r="C101" s="204"/>
      <c r="D101" s="204"/>
      <c r="E101" s="204"/>
      <c r="F101" s="204"/>
      <c r="G101" s="204"/>
      <c r="H101" s="204"/>
      <c r="I101" s="204"/>
      <c r="J101" s="204"/>
      <c r="K101" s="204"/>
      <c r="L101" s="204"/>
      <c r="M101" s="204"/>
      <c r="N101" s="204"/>
      <c r="O101" s="204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</row>
    <row r="102" spans="1:26" ht="15.6">
      <c r="A102" s="204"/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</row>
    <row r="103" spans="1:26" ht="15.6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</row>
    <row r="104" spans="1:26" ht="15.6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</row>
    <row r="105" spans="1:26" ht="15.6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</row>
    <row r="106" spans="1:26" ht="15.6">
      <c r="A106" s="204"/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204"/>
    </row>
    <row r="107" spans="1:26" ht="15.6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</row>
    <row r="108" spans="1:26" ht="15.6">
      <c r="A108" s="204"/>
      <c r="B108" s="204"/>
      <c r="C108" s="204"/>
      <c r="D108" s="204"/>
      <c r="E108" s="204"/>
      <c r="F108" s="204"/>
      <c r="G108" s="204"/>
      <c r="H108" s="204"/>
      <c r="I108" s="204"/>
      <c r="J108" s="204"/>
      <c r="K108" s="204"/>
      <c r="L108" s="204"/>
      <c r="M108" s="204"/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</row>
    <row r="109" spans="1:26" ht="15.6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</row>
    <row r="110" spans="1:26" ht="15.6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4"/>
      <c r="O110" s="204"/>
      <c r="P110" s="204"/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</row>
    <row r="111" spans="1:26" ht="15.6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</row>
    <row r="112" spans="1:26" ht="15.6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</row>
    <row r="113" spans="1:26" ht="15.6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</row>
    <row r="114" spans="1:26" ht="15.6">
      <c r="A114" s="204"/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</row>
    <row r="115" spans="1:26" ht="15.6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</row>
    <row r="116" spans="1:26" ht="15.6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</row>
    <row r="117" spans="1:26" ht="15.6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</row>
    <row r="118" spans="1:26" ht="15.6">
      <c r="A118" s="204"/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</row>
    <row r="119" spans="1:26" ht="15.6">
      <c r="A119" s="204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204"/>
    </row>
    <row r="120" spans="1:26" ht="15.6">
      <c r="A120" s="204"/>
      <c r="B120" s="204"/>
      <c r="C120" s="204"/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</row>
    <row r="121" spans="1:26" ht="15.6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</row>
    <row r="122" spans="1:26" ht="15.6">
      <c r="A122" s="204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</row>
    <row r="123" spans="1:26" ht="15.6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</row>
    <row r="124" spans="1:26" ht="15.6">
      <c r="A124" s="204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</row>
    <row r="125" spans="1:26" ht="15.6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</row>
    <row r="126" spans="1:26" ht="15.6">
      <c r="A126" s="204"/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</row>
    <row r="127" spans="1:26" ht="15.6">
      <c r="A127" s="204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</row>
    <row r="128" spans="1:26" ht="15.6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4"/>
      <c r="O128" s="204"/>
      <c r="P128" s="204"/>
      <c r="Q128" s="204"/>
      <c r="R128" s="204"/>
      <c r="S128" s="204"/>
      <c r="T128" s="204"/>
      <c r="U128" s="204"/>
      <c r="V128" s="204"/>
      <c r="W128" s="204"/>
      <c r="X128" s="204"/>
      <c r="Y128" s="204"/>
      <c r="Z128" s="204"/>
    </row>
    <row r="129" spans="1:26" ht="15.6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</row>
    <row r="130" spans="1:26" ht="15.6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</row>
    <row r="131" spans="1:26" ht="15.6">
      <c r="A131" s="204"/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204"/>
    </row>
    <row r="132" spans="1:26" ht="15.6">
      <c r="A132" s="204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</row>
    <row r="133" spans="1:26" ht="15.6">
      <c r="A133" s="204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</row>
    <row r="134" spans="1:26" ht="15.6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</row>
    <row r="135" spans="1:26" ht="15.6">
      <c r="A135" s="204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</row>
    <row r="136" spans="1:26" ht="15.6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</row>
    <row r="137" spans="1:26" ht="15.6">
      <c r="A137" s="204"/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204"/>
    </row>
    <row r="138" spans="1:26" ht="15.6">
      <c r="A138" s="204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</row>
    <row r="139" spans="1:26" ht="15.6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</row>
    <row r="140" spans="1:26" ht="15.6">
      <c r="A140" s="204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</row>
    <row r="141" spans="1:26" ht="15.6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204"/>
    </row>
    <row r="142" spans="1:26" ht="15.6">
      <c r="A142" s="204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204"/>
    </row>
    <row r="143" spans="1:26" ht="15.6">
      <c r="A143" s="204"/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204"/>
    </row>
    <row r="144" spans="1:26" ht="15.6">
      <c r="A144" s="204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</row>
    <row r="145" spans="1:26" ht="15.6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4"/>
      <c r="O145" s="204"/>
      <c r="P145" s="204"/>
      <c r="Q145" s="204"/>
      <c r="R145" s="204"/>
      <c r="S145" s="204"/>
      <c r="T145" s="204"/>
      <c r="U145" s="204"/>
      <c r="V145" s="204"/>
      <c r="W145" s="204"/>
      <c r="X145" s="204"/>
      <c r="Y145" s="204"/>
      <c r="Z145" s="204"/>
    </row>
    <row r="146" spans="1:26" ht="15.6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</row>
    <row r="147" spans="1:26" ht="15.6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204"/>
    </row>
    <row r="148" spans="1:26" ht="15.6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</row>
    <row r="149" spans="1:26" ht="15.6">
      <c r="A149" s="204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</row>
    <row r="150" spans="1:26" ht="15.6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</row>
    <row r="151" spans="1:26" ht="15.6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204"/>
    </row>
    <row r="152" spans="1:26" ht="15.6">
      <c r="A152" s="204"/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204"/>
    </row>
    <row r="153" spans="1:26" ht="15.6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</row>
    <row r="154" spans="1:26" ht="15.6">
      <c r="A154" s="204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4"/>
      <c r="Y154" s="204"/>
      <c r="Z154" s="204"/>
    </row>
    <row r="155" spans="1:26" ht="15.6">
      <c r="A155" s="204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</row>
    <row r="156" spans="1:26" ht="15.6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</row>
    <row r="157" spans="1:26" ht="15.6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</row>
    <row r="158" spans="1:26" ht="15.6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</row>
    <row r="159" spans="1:26" ht="15.6">
      <c r="A159" s="204"/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</row>
    <row r="160" spans="1:26" ht="15.6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</row>
    <row r="161" spans="1:26" ht="15.6">
      <c r="A161" s="204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204"/>
      <c r="Z161" s="204"/>
    </row>
    <row r="162" spans="1:26" ht="15.6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</row>
    <row r="163" spans="1:26" ht="15.6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</row>
    <row r="164" spans="1:26" ht="15.6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</row>
    <row r="165" spans="1:26" ht="15.6">
      <c r="A165" s="204"/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</row>
    <row r="166" spans="1:26" ht="15.6">
      <c r="A166" s="204"/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</row>
    <row r="167" spans="1:26" ht="15.6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</row>
    <row r="168" spans="1:26" ht="15.6">
      <c r="A168" s="204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</row>
    <row r="169" spans="1:26" ht="15.6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</row>
    <row r="170" spans="1:26" ht="15.6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</row>
    <row r="171" spans="1:26" ht="15.6">
      <c r="A171" s="204"/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</row>
    <row r="172" spans="1:26" ht="15.6">
      <c r="A172" s="204"/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</row>
    <row r="173" spans="1:26" ht="15.6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</row>
    <row r="174" spans="1:26" ht="15.6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</row>
    <row r="175" spans="1:26" ht="15.6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</row>
    <row r="176" spans="1:26" ht="15.6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</row>
    <row r="177" spans="1:26" ht="15.6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</row>
    <row r="178" spans="1:26" ht="15.6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</row>
    <row r="179" spans="1:26" ht="15.6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</row>
    <row r="180" spans="1:26" ht="15.6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</row>
    <row r="181" spans="1:26" ht="15.6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</row>
    <row r="182" spans="1:26" ht="15.6">
      <c r="A182" s="204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</row>
    <row r="183" spans="1:26" ht="15.6">
      <c r="A183" s="204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</row>
    <row r="184" spans="1:26" ht="15.6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</row>
    <row r="185" spans="1:26" ht="15.6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204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</row>
    <row r="186" spans="1:26" ht="15.6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</row>
    <row r="187" spans="1:26" ht="15.6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</row>
    <row r="188" spans="1:26" ht="15.6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</row>
    <row r="189" spans="1:26" ht="15.6">
      <c r="A189" s="204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</row>
    <row r="190" spans="1:26" ht="15.6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</row>
    <row r="191" spans="1:26" ht="15.6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</row>
    <row r="192" spans="1:26" ht="15.6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</row>
    <row r="193" spans="1:26" ht="15.6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</row>
    <row r="194" spans="1:26" ht="15.6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</row>
    <row r="195" spans="1:26" ht="15.6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</row>
    <row r="196" spans="1:26" ht="15.6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</row>
    <row r="197" spans="1:26" ht="15.6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</row>
    <row r="198" spans="1:26" ht="15.6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</row>
    <row r="199" spans="1:26" ht="15.6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</row>
    <row r="200" spans="1:26" ht="15.6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</row>
    <row r="201" spans="1:26" ht="15.6">
      <c r="A201" s="204"/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</row>
    <row r="202" spans="1:26" ht="15.6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</row>
    <row r="203" spans="1:26" ht="15.6">
      <c r="A203" s="204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</row>
    <row r="204" spans="1:26" ht="15.6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</row>
    <row r="205" spans="1:26" ht="15.6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</row>
    <row r="206" spans="1:26" ht="15.6">
      <c r="A206" s="204"/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</row>
    <row r="207" spans="1:26" ht="15.6">
      <c r="A207" s="204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</row>
    <row r="208" spans="1:26" ht="15.6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</row>
    <row r="209" spans="1:26" ht="15.6">
      <c r="A209" s="204"/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</row>
    <row r="210" spans="1:26" ht="15.6">
      <c r="A210" s="204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</row>
    <row r="211" spans="1:26" ht="15.6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</row>
    <row r="212" spans="1:26" ht="15.6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</row>
    <row r="213" spans="1:26" ht="15.6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</row>
    <row r="214" spans="1:26" ht="15.6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</row>
    <row r="215" spans="1:26" ht="15.6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</row>
    <row r="216" spans="1:26" ht="15.6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</row>
    <row r="217" spans="1:26" ht="15.6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</row>
    <row r="218" spans="1:26" ht="15.6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</row>
    <row r="219" spans="1:26" ht="15.6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</row>
    <row r="220" spans="1:26" ht="15.6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</row>
    <row r="221" spans="1:26" ht="15.6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</row>
    <row r="222" spans="1:26" ht="15.6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</row>
    <row r="223" spans="1:26" ht="15.6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</row>
    <row r="224" spans="1:26" ht="15.6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</row>
    <row r="225" spans="1:26" ht="15.6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</row>
    <row r="226" spans="1:26" ht="15.6">
      <c r="A226" s="204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</row>
    <row r="227" spans="1:26" ht="15.6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</row>
    <row r="228" spans="1:26" ht="15.6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</row>
    <row r="229" spans="1:26" ht="15.6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</row>
    <row r="230" spans="1:26" ht="15.6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</row>
    <row r="231" spans="1:26" ht="15.6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</row>
    <row r="232" spans="1:26" ht="15.6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</row>
    <row r="233" spans="1:26" ht="15.6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</row>
    <row r="234" spans="1:26" ht="15.6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</row>
    <row r="235" spans="1:26" ht="15.6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</row>
    <row r="236" spans="1:26" ht="15.6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</row>
    <row r="237" spans="1:26" ht="15.6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</row>
    <row r="238" spans="1:26" ht="15.6">
      <c r="A238" s="204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204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</row>
    <row r="239" spans="1:26" ht="15.6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</row>
    <row r="240" spans="1:26" ht="15.6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04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</row>
    <row r="241" spans="1:26" ht="15.6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</row>
    <row r="242" spans="1:26" ht="15.6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</row>
    <row r="243" spans="1:26" ht="15.6">
      <c r="A243" s="204"/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</row>
    <row r="244" spans="1:26" ht="15.6">
      <c r="A244" s="204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</row>
    <row r="245" spans="1:26" ht="15.6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</row>
    <row r="246" spans="1:26" ht="15.6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</row>
    <row r="247" spans="1:26" ht="15.6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</row>
    <row r="248" spans="1:26" ht="15.6">
      <c r="A248" s="204"/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</row>
    <row r="249" spans="1:26" ht="15.6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</row>
    <row r="250" spans="1:26" ht="15.6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</row>
    <row r="251" spans="1:26" ht="15.6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204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</row>
    <row r="252" spans="1:26" ht="15.6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</row>
    <row r="253" spans="1:26" ht="15.6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</row>
    <row r="254" spans="1:26" ht="15.6">
      <c r="A254" s="204"/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</row>
    <row r="255" spans="1:26" ht="15.6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</row>
    <row r="256" spans="1:26" ht="15.6">
      <c r="A256" s="204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</row>
    <row r="257" spans="1:26" ht="15.6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204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</row>
    <row r="258" spans="1:26" ht="15.6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</row>
    <row r="259" spans="1:26" ht="15.6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</row>
    <row r="260" spans="1:26" ht="15.6">
      <c r="A260" s="204"/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</row>
    <row r="261" spans="1:26" ht="15.6">
      <c r="A261" s="204"/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</row>
    <row r="262" spans="1:26" ht="15.6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</row>
    <row r="263" spans="1:26" ht="15.6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</row>
    <row r="264" spans="1:26" ht="15.6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</row>
    <row r="265" spans="1:26" ht="15.6">
      <c r="A265" s="204"/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</row>
    <row r="266" spans="1:26" ht="15.6">
      <c r="A266" s="204"/>
      <c r="B266" s="204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</row>
    <row r="267" spans="1:26" ht="15.6">
      <c r="A267" s="204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204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</row>
    <row r="268" spans="1:26" ht="15.6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</row>
    <row r="269" spans="1:26" ht="15.6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</row>
    <row r="270" spans="1:26" ht="15.6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</row>
    <row r="271" spans="1:26" ht="15.6">
      <c r="A271" s="20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</row>
    <row r="272" spans="1:26" ht="15.6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</row>
    <row r="273" spans="1:26" ht="15.6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</row>
    <row r="274" spans="1:26" ht="15.6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</row>
    <row r="275" spans="1:26" ht="15.6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</row>
    <row r="276" spans="1:26" ht="15.6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</row>
    <row r="277" spans="1:26" ht="15.6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</row>
    <row r="278" spans="1:26" ht="15.6">
      <c r="A278" s="204"/>
      <c r="B278" s="204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204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</row>
    <row r="279" spans="1:26" ht="15.6">
      <c r="A279" s="204"/>
      <c r="B279" s="204"/>
      <c r="C279" s="204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204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</row>
    <row r="280" spans="1:26" ht="15.6">
      <c r="A280" s="204"/>
      <c r="B280" s="204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204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</row>
    <row r="281" spans="1:26" ht="15.6">
      <c r="A281" s="204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</row>
    <row r="282" spans="1:26" ht="15.6">
      <c r="A282" s="204"/>
      <c r="B282" s="204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</row>
    <row r="283" spans="1:26" ht="15.6">
      <c r="A283" s="204"/>
      <c r="B283" s="204"/>
      <c r="C283" s="204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</row>
    <row r="284" spans="1:26" ht="15.6">
      <c r="A284" s="204"/>
      <c r="B284" s="204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204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</row>
    <row r="285" spans="1:26" ht="15.6">
      <c r="A285" s="204"/>
      <c r="B285" s="204"/>
      <c r="C285" s="204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</row>
    <row r="286" spans="1:26" ht="15.6">
      <c r="A286" s="204"/>
      <c r="B286" s="204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</row>
    <row r="287" spans="1:26" ht="15.6">
      <c r="A287" s="204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</row>
    <row r="288" spans="1:26" ht="15.6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</row>
    <row r="289" spans="1:26" ht="15.6">
      <c r="A289" s="204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</row>
    <row r="290" spans="1:26" ht="15.6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</row>
    <row r="291" spans="1:26" ht="15.6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</row>
    <row r="292" spans="1:26" ht="15.6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204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</row>
    <row r="293" spans="1:26" ht="15.6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204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</row>
    <row r="294" spans="1:26" ht="15.6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204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</row>
    <row r="295" spans="1:26" ht="15.6">
      <c r="A295" s="204"/>
      <c r="B295" s="204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204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</row>
    <row r="296" spans="1:26" ht="15.6">
      <c r="A296" s="204"/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204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</row>
    <row r="297" spans="1:26" ht="15.6">
      <c r="A297" s="204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204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</row>
    <row r="298" spans="1:26" ht="15.6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204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</row>
    <row r="299" spans="1:26" ht="15.6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</row>
    <row r="300" spans="1:26" ht="15.6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204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</row>
    <row r="301" spans="1:26" ht="15.6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204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</row>
    <row r="302" spans="1:26" ht="15.6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204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</row>
    <row r="303" spans="1:26" ht="15.6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</row>
    <row r="304" spans="1:26" ht="15.6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204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</row>
    <row r="305" spans="1:26" ht="15.6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204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</row>
    <row r="306" spans="1:26" ht="15.6">
      <c r="A306" s="204"/>
      <c r="B306" s="204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</row>
    <row r="307" spans="1:26" ht="15.6">
      <c r="A307" s="204"/>
      <c r="B307" s="204"/>
      <c r="C307" s="204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</row>
    <row r="308" spans="1:26" ht="15.6">
      <c r="A308" s="204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</row>
    <row r="309" spans="1:26" ht="15.6">
      <c r="A309" s="204"/>
      <c r="B309" s="204"/>
      <c r="C309" s="204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</row>
    <row r="310" spans="1:26" ht="15.6">
      <c r="A310" s="204"/>
      <c r="B310" s="204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</row>
    <row r="311" spans="1:26" ht="15.6">
      <c r="A311" s="204"/>
      <c r="B311" s="204"/>
      <c r="C311" s="204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</row>
    <row r="312" spans="1:26" ht="15.6">
      <c r="A312" s="204"/>
      <c r="B312" s="204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</row>
    <row r="313" spans="1:26" ht="15.6">
      <c r="A313" s="204"/>
      <c r="B313" s="204"/>
      <c r="C313" s="204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</row>
    <row r="314" spans="1:26" ht="15.6">
      <c r="A314" s="204"/>
      <c r="B314" s="204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</row>
    <row r="315" spans="1:26" ht="15.6">
      <c r="A315" s="204"/>
      <c r="B315" s="204"/>
      <c r="C315" s="204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</row>
    <row r="316" spans="1:26" ht="15.6">
      <c r="A316" s="204"/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</row>
    <row r="317" spans="1:26" ht="15.6">
      <c r="A317" s="204"/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</row>
    <row r="318" spans="1:26" ht="15.6">
      <c r="A318" s="204"/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</row>
    <row r="319" spans="1:26" ht="15.6">
      <c r="A319" s="204"/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</row>
    <row r="320" spans="1:26" ht="15.6">
      <c r="A320" s="204"/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</row>
    <row r="321" spans="1:26" ht="15.6">
      <c r="A321" s="204"/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</row>
    <row r="322" spans="1:26" ht="15.6">
      <c r="A322" s="204"/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</row>
    <row r="323" spans="1:26" ht="15.6">
      <c r="A323" s="204"/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</row>
    <row r="324" spans="1:26" ht="15.6">
      <c r="A324" s="204"/>
      <c r="B324" s="204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204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</row>
    <row r="325" spans="1:26" ht="15.6">
      <c r="A325" s="204"/>
      <c r="B325" s="204"/>
      <c r="C325" s="204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204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</row>
    <row r="326" spans="1:26" ht="15.6">
      <c r="A326" s="204"/>
      <c r="B326" s="204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204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</row>
    <row r="327" spans="1:26" ht="15.6">
      <c r="A327" s="204"/>
      <c r="B327" s="204"/>
      <c r="C327" s="204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204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</row>
    <row r="328" spans="1:26" ht="15.6">
      <c r="A328" s="204"/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204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</row>
    <row r="329" spans="1:26" ht="15.6">
      <c r="A329" s="204"/>
      <c r="B329" s="204"/>
      <c r="C329" s="204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204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</row>
    <row r="330" spans="1:26" ht="15.6">
      <c r="A330" s="204"/>
      <c r="B330" s="204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</row>
    <row r="331" spans="1:26" ht="15.6">
      <c r="A331" s="204"/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</row>
    <row r="332" spans="1:26" ht="15.6">
      <c r="A332" s="204"/>
      <c r="B332" s="204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</row>
    <row r="333" spans="1:26" ht="15.6">
      <c r="A333" s="204"/>
      <c r="B333" s="204"/>
      <c r="C333" s="204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</row>
    <row r="334" spans="1:26" ht="15.6">
      <c r="A334" s="204"/>
      <c r="B334" s="204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</row>
    <row r="335" spans="1:26" ht="15.6">
      <c r="A335" s="204"/>
      <c r="B335" s="204"/>
      <c r="C335" s="204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</row>
    <row r="336" spans="1:26" ht="15.6">
      <c r="A336" s="204"/>
      <c r="B336" s="204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</row>
    <row r="337" spans="1:26" ht="15.6">
      <c r="A337" s="204"/>
      <c r="B337" s="204"/>
      <c r="C337" s="204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</row>
    <row r="338" spans="1:26" ht="15.6">
      <c r="A338" s="204"/>
      <c r="B338" s="204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</row>
    <row r="339" spans="1:26" ht="15.6">
      <c r="A339" s="204"/>
      <c r="B339" s="204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</row>
    <row r="340" spans="1:26" ht="15.6">
      <c r="A340" s="204"/>
      <c r="B340" s="204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</row>
    <row r="341" spans="1:26" ht="15.6">
      <c r="A341" s="204"/>
      <c r="B341" s="204"/>
      <c r="C341" s="204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</row>
    <row r="342" spans="1:26" ht="15.6">
      <c r="A342" s="204"/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</row>
    <row r="343" spans="1:26" ht="15.6">
      <c r="A343" s="204"/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</row>
    <row r="344" spans="1:26" ht="15.6">
      <c r="A344" s="204"/>
      <c r="B344" s="204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</row>
    <row r="345" spans="1:26" ht="15.6">
      <c r="A345" s="204"/>
      <c r="B345" s="204"/>
      <c r="C345" s="204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</row>
    <row r="346" spans="1:26" ht="15.6">
      <c r="A346" s="204"/>
      <c r="B346" s="204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</row>
    <row r="347" spans="1:26" ht="15.6">
      <c r="A347" s="204"/>
      <c r="B347" s="204"/>
      <c r="C347" s="204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</row>
    <row r="348" spans="1:26" ht="15.6">
      <c r="A348" s="204"/>
      <c r="B348" s="204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</row>
    <row r="349" spans="1:26" ht="15.6">
      <c r="A349" s="204"/>
      <c r="B349" s="204"/>
      <c r="C349" s="204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</row>
    <row r="350" spans="1:26" ht="15.6">
      <c r="A350" s="204"/>
      <c r="B350" s="204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</row>
    <row r="351" spans="1:26" ht="15.6">
      <c r="A351" s="204"/>
      <c r="B351" s="204"/>
      <c r="C351" s="204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</row>
    <row r="352" spans="1:26" ht="15.6">
      <c r="A352" s="204"/>
      <c r="B352" s="204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</row>
    <row r="353" spans="1:26" ht="15.6">
      <c r="A353" s="204"/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</row>
    <row r="354" spans="1:26" ht="15.6">
      <c r="A354" s="204"/>
      <c r="B354" s="204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</row>
    <row r="355" spans="1:26" ht="15.6">
      <c r="A355" s="204"/>
      <c r="B355" s="204"/>
      <c r="C355" s="204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</row>
    <row r="356" spans="1:26" ht="15.6">
      <c r="A356" s="204"/>
      <c r="B356" s="204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</row>
    <row r="357" spans="1:26" ht="15.6">
      <c r="A357" s="204"/>
      <c r="B357" s="204"/>
      <c r="C357" s="204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</row>
    <row r="358" spans="1:26" ht="15.6">
      <c r="A358" s="204"/>
      <c r="B358" s="204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</row>
    <row r="359" spans="1:26" ht="15.6">
      <c r="A359" s="204"/>
      <c r="B359" s="204"/>
      <c r="C359" s="204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</row>
    <row r="360" spans="1:26" ht="15.6">
      <c r="A360" s="204"/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</row>
    <row r="361" spans="1:26" ht="15.6">
      <c r="A361" s="204"/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</row>
    <row r="362" spans="1:26" ht="15.6">
      <c r="A362" s="204"/>
      <c r="B362" s="204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</row>
    <row r="363" spans="1:26" ht="15.6">
      <c r="A363" s="204"/>
      <c r="B363" s="204"/>
      <c r="C363" s="204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</row>
    <row r="364" spans="1:26" ht="15.6">
      <c r="A364" s="204"/>
      <c r="B364" s="204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</row>
    <row r="365" spans="1:26" ht="15.6">
      <c r="A365" s="204"/>
      <c r="B365" s="204"/>
      <c r="C365" s="204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</row>
    <row r="366" spans="1:26" ht="15.6">
      <c r="A366" s="204"/>
      <c r="B366" s="204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</row>
    <row r="367" spans="1:26" ht="15.6">
      <c r="A367" s="204"/>
      <c r="B367" s="204"/>
      <c r="C367" s="204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</row>
    <row r="368" spans="1:26" ht="15.6">
      <c r="A368" s="204"/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</row>
    <row r="369" spans="1:26" ht="15.6">
      <c r="A369" s="204"/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</row>
    <row r="370" spans="1:26" ht="15.6">
      <c r="A370" s="204"/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</row>
    <row r="371" spans="1:26" ht="15.6">
      <c r="A371" s="204"/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</row>
    <row r="372" spans="1:26" ht="15.6">
      <c r="A372" s="204"/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</row>
    <row r="373" spans="1:26" ht="15.6">
      <c r="A373" s="204"/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</row>
    <row r="374" spans="1:26" ht="15.6">
      <c r="A374" s="204"/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</row>
    <row r="375" spans="1:26" ht="15.6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</row>
    <row r="376" spans="1:26" ht="15.6">
      <c r="A376" s="204"/>
      <c r="B376" s="204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</row>
    <row r="377" spans="1:26" ht="15.6">
      <c r="A377" s="204"/>
      <c r="B377" s="204"/>
      <c r="C377" s="204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</row>
    <row r="378" spans="1:26" ht="15.6">
      <c r="A378" s="204"/>
      <c r="B378" s="204"/>
      <c r="C378" s="204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</row>
    <row r="379" spans="1:26" ht="15.6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</row>
    <row r="380" spans="1:26" ht="15.6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</row>
    <row r="381" spans="1:26" ht="15.6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</row>
    <row r="382" spans="1:26" ht="15.6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</row>
    <row r="383" spans="1:26" ht="15.6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</row>
    <row r="384" spans="1:26" ht="15.6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</row>
    <row r="385" spans="1:26" ht="15.6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</row>
    <row r="386" spans="1:26" ht="15.6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</row>
    <row r="387" spans="1:26" ht="15.6">
      <c r="A387" s="204"/>
      <c r="B387" s="204"/>
      <c r="C387" s="204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</row>
    <row r="388" spans="1:26" ht="15.6">
      <c r="A388" s="204"/>
      <c r="B388" s="204"/>
      <c r="C388" s="204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</row>
    <row r="389" spans="1:26" ht="15.6">
      <c r="A389" s="204"/>
      <c r="B389" s="204"/>
      <c r="C389" s="204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</row>
    <row r="390" spans="1:26" ht="15.6">
      <c r="A390" s="204"/>
      <c r="B390" s="204"/>
      <c r="C390" s="204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</row>
    <row r="391" spans="1:26" ht="15.6">
      <c r="A391" s="204"/>
      <c r="B391" s="204"/>
      <c r="C391" s="204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</row>
    <row r="392" spans="1:26" ht="15.6">
      <c r="A392" s="204"/>
      <c r="B392" s="204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</row>
    <row r="393" spans="1:26" ht="15.6">
      <c r="A393" s="204"/>
      <c r="B393" s="204"/>
      <c r="C393" s="204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</row>
    <row r="394" spans="1:26" ht="15.6">
      <c r="A394" s="204"/>
      <c r="B394" s="204"/>
      <c r="C394" s="204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</row>
    <row r="395" spans="1:26" ht="15.6">
      <c r="A395" s="204"/>
      <c r="B395" s="204"/>
      <c r="C395" s="204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</row>
    <row r="396" spans="1:26" ht="15.6">
      <c r="A396" s="204"/>
      <c r="B396" s="204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</row>
    <row r="397" spans="1:26" ht="15.6">
      <c r="A397" s="204"/>
      <c r="B397" s="204"/>
      <c r="C397" s="204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</row>
    <row r="398" spans="1:26" ht="15.6">
      <c r="A398" s="204"/>
      <c r="B398" s="204"/>
      <c r="C398" s="204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</row>
    <row r="399" spans="1:26" ht="15.6">
      <c r="A399" s="204"/>
      <c r="B399" s="204"/>
      <c r="C399" s="204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</row>
    <row r="400" spans="1:26" ht="15.6">
      <c r="A400" s="204"/>
      <c r="B400" s="204"/>
      <c r="C400" s="204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</row>
    <row r="401" spans="1:26" ht="15.6">
      <c r="A401" s="204"/>
      <c r="B401" s="204"/>
      <c r="C401" s="204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</row>
    <row r="402" spans="1:26" ht="15.6">
      <c r="A402" s="204"/>
      <c r="B402" s="204"/>
      <c r="C402" s="204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</row>
    <row r="403" spans="1:26" ht="15.6">
      <c r="A403" s="204"/>
      <c r="B403" s="204"/>
      <c r="C403" s="204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</row>
    <row r="404" spans="1:26" ht="15.6">
      <c r="A404" s="204"/>
      <c r="B404" s="204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</row>
    <row r="405" spans="1:26" ht="15.6">
      <c r="A405" s="204"/>
      <c r="B405" s="204"/>
      <c r="C405" s="204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</row>
    <row r="406" spans="1:26" ht="15.6">
      <c r="A406" s="204"/>
      <c r="B406" s="204"/>
      <c r="C406" s="204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</row>
    <row r="407" spans="1:26" ht="15.6">
      <c r="A407" s="204"/>
      <c r="B407" s="204"/>
      <c r="C407" s="204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</row>
    <row r="408" spans="1:26" ht="15.6">
      <c r="A408" s="204"/>
      <c r="B408" s="204"/>
      <c r="C408" s="204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</row>
    <row r="409" spans="1:26" ht="15.6">
      <c r="A409" s="204"/>
      <c r="B409" s="204"/>
      <c r="C409" s="204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</row>
    <row r="410" spans="1:26" ht="15.6">
      <c r="A410" s="204"/>
      <c r="B410" s="204"/>
      <c r="C410" s="204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</row>
    <row r="411" spans="1:26" ht="15.6">
      <c r="A411" s="204"/>
      <c r="B411" s="204"/>
      <c r="C411" s="204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</row>
    <row r="412" spans="1:26" ht="15.6">
      <c r="A412" s="204"/>
      <c r="B412" s="204"/>
      <c r="C412" s="204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</row>
    <row r="413" spans="1:26" ht="15.6">
      <c r="A413" s="204"/>
      <c r="B413" s="204"/>
      <c r="C413" s="204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</row>
    <row r="414" spans="1:26" ht="15.6">
      <c r="A414" s="204"/>
      <c r="B414" s="204"/>
      <c r="C414" s="204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</row>
    <row r="415" spans="1:26" ht="15.6">
      <c r="A415" s="204"/>
      <c r="B415" s="204"/>
      <c r="C415" s="204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</row>
    <row r="416" spans="1:26" ht="15.6">
      <c r="A416" s="204"/>
      <c r="B416" s="204"/>
      <c r="C416" s="204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</row>
    <row r="417" spans="1:26" ht="15.6">
      <c r="A417" s="204"/>
      <c r="B417" s="204"/>
      <c r="C417" s="204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</row>
    <row r="418" spans="1:26" ht="15.6">
      <c r="A418" s="204"/>
      <c r="B418" s="204"/>
      <c r="C418" s="204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</row>
    <row r="419" spans="1:26" ht="15.6">
      <c r="A419" s="204"/>
      <c r="B419" s="204"/>
      <c r="C419" s="204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</row>
    <row r="420" spans="1:26" ht="15.6">
      <c r="A420" s="204"/>
      <c r="B420" s="204"/>
      <c r="C420" s="204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</row>
    <row r="421" spans="1:26" ht="15.6">
      <c r="A421" s="204"/>
      <c r="B421" s="204"/>
      <c r="C421" s="204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</row>
    <row r="422" spans="1:26" ht="15.6">
      <c r="A422" s="204"/>
      <c r="B422" s="204"/>
      <c r="C422" s="204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</row>
    <row r="423" spans="1:26" ht="15.6">
      <c r="A423" s="204"/>
      <c r="B423" s="204"/>
      <c r="C423" s="204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</row>
    <row r="424" spans="1:26" ht="15.6">
      <c r="A424" s="204"/>
      <c r="B424" s="204"/>
      <c r="C424" s="204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</row>
    <row r="425" spans="1:26" ht="15.6">
      <c r="A425" s="204"/>
      <c r="B425" s="204"/>
      <c r="C425" s="204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</row>
    <row r="426" spans="1:26" ht="15.6">
      <c r="A426" s="204"/>
      <c r="B426" s="204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</row>
    <row r="427" spans="1:26" ht="15.6">
      <c r="A427" s="204"/>
      <c r="B427" s="204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</row>
    <row r="428" spans="1:26" ht="15.6">
      <c r="A428" s="204"/>
      <c r="B428" s="204"/>
      <c r="C428" s="204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</row>
    <row r="429" spans="1:26" ht="15.6">
      <c r="A429" s="204"/>
      <c r="B429" s="204"/>
      <c r="C429" s="204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</row>
    <row r="430" spans="1:26" ht="15.6">
      <c r="A430" s="204"/>
      <c r="B430" s="204"/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</row>
    <row r="431" spans="1:26" ht="15.6">
      <c r="A431" s="204"/>
      <c r="B431" s="204"/>
      <c r="C431" s="204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</row>
    <row r="432" spans="1:26" ht="15.6">
      <c r="A432" s="204"/>
      <c r="B432" s="204"/>
      <c r="C432" s="204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</row>
    <row r="433" spans="1:26" ht="15.6">
      <c r="A433" s="204"/>
      <c r="B433" s="204"/>
      <c r="C433" s="204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</row>
    <row r="434" spans="1:26" ht="15.6">
      <c r="A434" s="204"/>
      <c r="B434" s="204"/>
      <c r="C434" s="204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</row>
    <row r="435" spans="1:26" ht="15.6">
      <c r="A435" s="204"/>
      <c r="B435" s="204"/>
      <c r="C435" s="204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</row>
    <row r="436" spans="1:26" ht="15.6">
      <c r="A436" s="204"/>
      <c r="B436" s="204"/>
      <c r="C436" s="204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</row>
    <row r="437" spans="1:26" ht="15.6">
      <c r="A437" s="204"/>
      <c r="B437" s="204"/>
      <c r="C437" s="204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</row>
    <row r="438" spans="1:26" ht="15.6">
      <c r="A438" s="204"/>
      <c r="B438" s="204"/>
      <c r="C438" s="204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</row>
    <row r="439" spans="1:26" ht="15.6">
      <c r="A439" s="204"/>
      <c r="B439" s="204"/>
      <c r="C439" s="204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</row>
    <row r="440" spans="1:26" ht="15.6">
      <c r="A440" s="204"/>
      <c r="B440" s="204"/>
      <c r="C440" s="204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</row>
    <row r="441" spans="1:26" ht="15.6">
      <c r="A441" s="204"/>
      <c r="B441" s="204"/>
      <c r="C441" s="204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</row>
    <row r="442" spans="1:26" ht="15.6">
      <c r="A442" s="204"/>
      <c r="B442" s="204"/>
      <c r="C442" s="204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</row>
    <row r="443" spans="1:26" ht="15.6">
      <c r="A443" s="204"/>
      <c r="B443" s="204"/>
      <c r="C443" s="204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</row>
    <row r="444" spans="1:26" ht="15.6">
      <c r="A444" s="204"/>
      <c r="B444" s="204"/>
      <c r="C444" s="204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</row>
    <row r="445" spans="1:26" ht="15.6">
      <c r="A445" s="204"/>
      <c r="B445" s="204"/>
      <c r="C445" s="204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</row>
    <row r="446" spans="1:26" ht="15.6">
      <c r="A446" s="204"/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204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</row>
    <row r="447" spans="1:26" ht="15.6">
      <c r="A447" s="204"/>
      <c r="B447" s="204"/>
      <c r="C447" s="204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204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</row>
    <row r="448" spans="1:26" ht="15.6">
      <c r="A448" s="204"/>
      <c r="B448" s="204"/>
      <c r="C448" s="204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204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</row>
    <row r="449" spans="1:26" ht="15.6">
      <c r="A449" s="204"/>
      <c r="B449" s="204"/>
      <c r="C449" s="204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204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</row>
    <row r="450" spans="1:26" ht="15.6">
      <c r="A450" s="204"/>
      <c r="B450" s="204"/>
      <c r="C450" s="204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204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</row>
    <row r="451" spans="1:26" ht="15.6">
      <c r="A451" s="204"/>
      <c r="B451" s="204"/>
      <c r="C451" s="204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204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</row>
    <row r="452" spans="1:26" ht="15.6">
      <c r="A452" s="204"/>
      <c r="B452" s="204"/>
      <c r="C452" s="204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204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</row>
    <row r="453" spans="1:26" ht="15.6">
      <c r="A453" s="204"/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204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</row>
    <row r="454" spans="1:26" ht="15.6">
      <c r="A454" s="204"/>
      <c r="B454" s="204"/>
      <c r="C454" s="204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</row>
    <row r="455" spans="1:26" ht="15.6">
      <c r="A455" s="204"/>
      <c r="B455" s="204"/>
      <c r="C455" s="204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</row>
    <row r="456" spans="1:26" ht="15.6">
      <c r="A456" s="204"/>
      <c r="B456" s="204"/>
      <c r="C456" s="204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</row>
    <row r="457" spans="1:26" ht="15.6">
      <c r="A457" s="204"/>
      <c r="B457" s="204"/>
      <c r="C457" s="204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</row>
    <row r="458" spans="1:26" ht="15.6">
      <c r="A458" s="204"/>
      <c r="B458" s="204"/>
      <c r="C458" s="204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</row>
    <row r="459" spans="1:26" ht="15.6">
      <c r="A459" s="204"/>
      <c r="B459" s="204"/>
      <c r="C459" s="204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</row>
    <row r="460" spans="1:26" ht="15.6">
      <c r="A460" s="204"/>
      <c r="B460" s="204"/>
      <c r="C460" s="204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</row>
    <row r="461" spans="1:26" ht="15.6">
      <c r="A461" s="204"/>
      <c r="B461" s="204"/>
      <c r="C461" s="204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</row>
    <row r="462" spans="1:26" ht="15.6">
      <c r="A462" s="204"/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</row>
    <row r="463" spans="1:26" ht="15.6">
      <c r="A463" s="204"/>
      <c r="B463" s="204"/>
      <c r="C463" s="204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</row>
    <row r="464" spans="1:26" ht="15.6">
      <c r="A464" s="204"/>
      <c r="B464" s="204"/>
      <c r="C464" s="204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</row>
    <row r="465" spans="1:26" ht="15.6">
      <c r="A465" s="204"/>
      <c r="B465" s="204"/>
      <c r="C465" s="204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</row>
    <row r="466" spans="1:26" ht="15.6">
      <c r="A466" s="204"/>
      <c r="B466" s="204"/>
      <c r="C466" s="204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</row>
    <row r="467" spans="1:26" ht="15.6">
      <c r="A467" s="204"/>
      <c r="B467" s="204"/>
      <c r="C467" s="204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</row>
    <row r="468" spans="1:26" ht="15.6">
      <c r="A468" s="204"/>
      <c r="B468" s="204"/>
      <c r="C468" s="204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</row>
    <row r="469" spans="1:26" ht="15.6">
      <c r="A469" s="204"/>
      <c r="B469" s="204"/>
      <c r="C469" s="204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</row>
    <row r="470" spans="1:26" ht="15.6">
      <c r="A470" s="204"/>
      <c r="B470" s="204"/>
      <c r="C470" s="204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</row>
    <row r="471" spans="1:26" ht="15.6">
      <c r="A471" s="204"/>
      <c r="B471" s="204"/>
      <c r="C471" s="204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</row>
    <row r="472" spans="1:26" ht="15.6">
      <c r="A472" s="204"/>
      <c r="B472" s="204"/>
      <c r="C472" s="204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</row>
    <row r="473" spans="1:26" ht="15.6">
      <c r="A473" s="204"/>
      <c r="B473" s="204"/>
      <c r="C473" s="204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</row>
    <row r="474" spans="1:26" ht="15.6">
      <c r="A474" s="204"/>
      <c r="B474" s="204"/>
      <c r="C474" s="204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</row>
    <row r="475" spans="1:26" ht="15.6">
      <c r="A475" s="204"/>
      <c r="B475" s="204"/>
      <c r="C475" s="204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</row>
    <row r="476" spans="1:26" ht="15.6">
      <c r="A476" s="204"/>
      <c r="B476" s="204"/>
      <c r="C476" s="204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</row>
    <row r="477" spans="1:26" ht="15.6">
      <c r="A477" s="204"/>
      <c r="B477" s="204"/>
      <c r="C477" s="204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</row>
    <row r="478" spans="1:26" ht="15.6">
      <c r="A478" s="204"/>
      <c r="B478" s="204"/>
      <c r="C478" s="204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</row>
    <row r="479" spans="1:26" ht="15.6">
      <c r="A479" s="204"/>
      <c r="B479" s="204"/>
      <c r="C479" s="204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</row>
    <row r="480" spans="1:26" ht="15.6">
      <c r="A480" s="204"/>
      <c r="B480" s="204"/>
      <c r="C480" s="204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</row>
    <row r="481" spans="1:26" ht="15.6">
      <c r="A481" s="204"/>
      <c r="B481" s="204"/>
      <c r="C481" s="204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</row>
    <row r="482" spans="1:26" ht="15.6">
      <c r="A482" s="204"/>
      <c r="B482" s="204"/>
      <c r="C482" s="204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</row>
    <row r="483" spans="1:26" ht="15.6">
      <c r="A483" s="204"/>
      <c r="B483" s="204"/>
      <c r="C483" s="204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204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</row>
    <row r="484" spans="1:26" ht="15.6">
      <c r="A484" s="204"/>
      <c r="B484" s="204"/>
      <c r="C484" s="204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204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</row>
    <row r="485" spans="1:26" ht="15.6">
      <c r="A485" s="204"/>
      <c r="B485" s="204"/>
      <c r="C485" s="204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204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</row>
    <row r="486" spans="1:26" ht="15.6">
      <c r="A486" s="204"/>
      <c r="B486" s="204"/>
      <c r="C486" s="204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</row>
    <row r="487" spans="1:26" ht="15.6">
      <c r="A487" s="204"/>
      <c r="B487" s="204"/>
      <c r="C487" s="204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</row>
    <row r="488" spans="1:26" ht="15.6">
      <c r="A488" s="204"/>
      <c r="B488" s="204"/>
      <c r="C488" s="204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</row>
    <row r="489" spans="1:26" ht="15.6">
      <c r="A489" s="204"/>
      <c r="B489" s="204"/>
      <c r="C489" s="204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</row>
    <row r="490" spans="1:26" ht="15.6">
      <c r="A490" s="204"/>
      <c r="B490" s="204"/>
      <c r="C490" s="204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</row>
    <row r="491" spans="1:26" ht="15.6">
      <c r="A491" s="204"/>
      <c r="B491" s="204"/>
      <c r="C491" s="204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</row>
    <row r="492" spans="1:26" ht="15.6">
      <c r="A492" s="204"/>
      <c r="B492" s="204"/>
      <c r="C492" s="204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204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</row>
    <row r="493" spans="1:26" ht="15.6">
      <c r="A493" s="204"/>
      <c r="B493" s="204"/>
      <c r="C493" s="204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204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</row>
    <row r="494" spans="1:26" ht="15.6">
      <c r="A494" s="204"/>
      <c r="B494" s="204"/>
      <c r="C494" s="204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204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</row>
    <row r="495" spans="1:26" ht="15.6">
      <c r="A495" s="204"/>
      <c r="B495" s="204"/>
      <c r="C495" s="204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204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</row>
    <row r="496" spans="1:26" ht="15.6">
      <c r="A496" s="204"/>
      <c r="B496" s="204"/>
      <c r="C496" s="204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204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</row>
    <row r="497" spans="1:26" ht="15.6">
      <c r="A497" s="204"/>
      <c r="B497" s="204"/>
      <c r="C497" s="204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204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</row>
    <row r="498" spans="1:26" ht="15.6">
      <c r="A498" s="204"/>
      <c r="B498" s="204"/>
      <c r="C498" s="204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204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</row>
    <row r="499" spans="1:26" ht="15.6">
      <c r="A499" s="204"/>
      <c r="B499" s="204"/>
      <c r="C499" s="204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204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</row>
    <row r="500" spans="1:26" ht="15.6">
      <c r="A500" s="204"/>
      <c r="B500" s="204"/>
      <c r="C500" s="204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204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</row>
    <row r="501" spans="1:26" ht="15.6">
      <c r="A501" s="204"/>
      <c r="B501" s="204"/>
      <c r="C501" s="204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204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</row>
    <row r="502" spans="1:26" ht="15.6">
      <c r="A502" s="204"/>
      <c r="B502" s="204"/>
      <c r="C502" s="204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204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</row>
    <row r="503" spans="1:26" ht="15.6">
      <c r="A503" s="204"/>
      <c r="B503" s="204"/>
      <c r="C503" s="204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204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</row>
    <row r="504" spans="1:26" ht="15.6">
      <c r="A504" s="204"/>
      <c r="B504" s="204"/>
      <c r="C504" s="204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204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</row>
    <row r="505" spans="1:26" ht="15.6">
      <c r="A505" s="204"/>
      <c r="B505" s="204"/>
      <c r="C505" s="204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204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</row>
    <row r="506" spans="1:26" ht="15.6">
      <c r="A506" s="204"/>
      <c r="B506" s="204"/>
      <c r="C506" s="204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</row>
    <row r="507" spans="1:26" ht="15.6">
      <c r="A507" s="204"/>
      <c r="B507" s="204"/>
      <c r="C507" s="204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204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</row>
    <row r="508" spans="1:26" ht="15.6">
      <c r="A508" s="204"/>
      <c r="B508" s="204"/>
      <c r="C508" s="204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204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</row>
    <row r="509" spans="1:26" ht="15.6">
      <c r="A509" s="204"/>
      <c r="B509" s="204"/>
      <c r="C509" s="204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</row>
    <row r="510" spans="1:26" ht="15.6">
      <c r="A510" s="204"/>
      <c r="B510" s="204"/>
      <c r="C510" s="204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</row>
    <row r="511" spans="1:26" ht="15.6">
      <c r="A511" s="204"/>
      <c r="B511" s="204"/>
      <c r="C511" s="204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204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</row>
    <row r="512" spans="1:26" ht="15.6">
      <c r="A512" s="204"/>
      <c r="B512" s="204"/>
      <c r="C512" s="204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204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</row>
    <row r="513" spans="1:26" ht="15.6">
      <c r="A513" s="204"/>
      <c r="B513" s="204"/>
      <c r="C513" s="204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204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</row>
    <row r="514" spans="1:26" ht="15.6">
      <c r="A514" s="204"/>
      <c r="B514" s="204"/>
      <c r="C514" s="204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204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</row>
    <row r="515" spans="1:26" ht="15.6">
      <c r="A515" s="204"/>
      <c r="B515" s="204"/>
      <c r="C515" s="204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204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</row>
    <row r="516" spans="1:26" ht="15.6">
      <c r="A516" s="204"/>
      <c r="B516" s="204"/>
      <c r="C516" s="204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204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</row>
    <row r="517" spans="1:26" ht="15.6">
      <c r="A517" s="204"/>
      <c r="B517" s="204"/>
      <c r="C517" s="204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204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</row>
    <row r="518" spans="1:26" ht="15.6">
      <c r="A518" s="204"/>
      <c r="B518" s="204"/>
      <c r="C518" s="204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204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</row>
    <row r="519" spans="1:26" ht="15.6">
      <c r="A519" s="204"/>
      <c r="B519" s="204"/>
      <c r="C519" s="204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204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</row>
    <row r="520" spans="1:26" ht="15.6">
      <c r="A520" s="204"/>
      <c r="B520" s="204"/>
      <c r="C520" s="204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204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</row>
    <row r="521" spans="1:26" ht="15.6">
      <c r="A521" s="204"/>
      <c r="B521" s="204"/>
      <c r="C521" s="204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204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</row>
    <row r="522" spans="1:26" ht="15.6">
      <c r="A522" s="204"/>
      <c r="B522" s="204"/>
      <c r="C522" s="204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</row>
    <row r="523" spans="1:26" ht="15.6">
      <c r="A523" s="204"/>
      <c r="B523" s="204"/>
      <c r="C523" s="204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204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</row>
    <row r="524" spans="1:26" ht="15.6">
      <c r="A524" s="204"/>
      <c r="B524" s="204"/>
      <c r="C524" s="204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204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</row>
    <row r="525" spans="1:26" ht="15.6">
      <c r="A525" s="204"/>
      <c r="B525" s="204"/>
      <c r="C525" s="204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204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</row>
    <row r="526" spans="1:26" ht="15.6">
      <c r="A526" s="204"/>
      <c r="B526" s="204"/>
      <c r="C526" s="204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204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</row>
    <row r="527" spans="1:26" ht="15.6">
      <c r="A527" s="204"/>
      <c r="B527" s="204"/>
      <c r="C527" s="204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204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</row>
    <row r="528" spans="1:26" ht="15.6">
      <c r="A528" s="204"/>
      <c r="B528" s="204"/>
      <c r="C528" s="204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204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</row>
    <row r="529" spans="1:26" ht="15.6">
      <c r="A529" s="204"/>
      <c r="B529" s="204"/>
      <c r="C529" s="204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204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</row>
    <row r="530" spans="1:26" ht="15.6">
      <c r="A530" s="204"/>
      <c r="B530" s="204"/>
      <c r="C530" s="204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204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</row>
    <row r="531" spans="1:26" ht="15.6">
      <c r="A531" s="204"/>
      <c r="B531" s="204"/>
      <c r="C531" s="204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204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</row>
    <row r="532" spans="1:26" ht="15.6">
      <c r="A532" s="204"/>
      <c r="B532" s="204"/>
      <c r="C532" s="204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204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</row>
    <row r="533" spans="1:26" ht="15.6">
      <c r="A533" s="204"/>
      <c r="B533" s="204"/>
      <c r="C533" s="204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204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</row>
    <row r="534" spans="1:26" ht="15.6">
      <c r="A534" s="204"/>
      <c r="B534" s="204"/>
      <c r="C534" s="204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204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</row>
    <row r="535" spans="1:26" ht="15.6">
      <c r="A535" s="204"/>
      <c r="B535" s="204"/>
      <c r="C535" s="204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204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</row>
    <row r="536" spans="1:26" ht="15.6">
      <c r="A536" s="204"/>
      <c r="B536" s="204"/>
      <c r="C536" s="204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204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</row>
    <row r="537" spans="1:26" ht="15.6">
      <c r="A537" s="204"/>
      <c r="B537" s="204"/>
      <c r="C537" s="204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204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</row>
    <row r="538" spans="1:26" ht="15.6">
      <c r="A538" s="204"/>
      <c r="B538" s="204"/>
      <c r="C538" s="204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204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</row>
    <row r="539" spans="1:26" ht="15.6">
      <c r="A539" s="204"/>
      <c r="B539" s="204"/>
      <c r="C539" s="204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204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</row>
    <row r="540" spans="1:26" ht="15.6">
      <c r="A540" s="204"/>
      <c r="B540" s="204"/>
      <c r="C540" s="204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204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</row>
    <row r="541" spans="1:26" ht="15.6">
      <c r="A541" s="204"/>
      <c r="B541" s="204"/>
      <c r="C541" s="204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204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</row>
    <row r="542" spans="1:26" ht="15.6">
      <c r="A542" s="204"/>
      <c r="B542" s="204"/>
      <c r="C542" s="204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204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</row>
    <row r="543" spans="1:26" ht="15.6">
      <c r="A543" s="204"/>
      <c r="B543" s="204"/>
      <c r="C543" s="204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204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</row>
    <row r="544" spans="1:26" ht="15.6">
      <c r="A544" s="204"/>
      <c r="B544" s="204"/>
      <c r="C544" s="204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204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</row>
    <row r="545" spans="1:26" ht="15.6">
      <c r="A545" s="204"/>
      <c r="B545" s="204"/>
      <c r="C545" s="204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204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</row>
    <row r="546" spans="1:26" ht="15.6">
      <c r="A546" s="204"/>
      <c r="B546" s="204"/>
      <c r="C546" s="204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204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</row>
    <row r="547" spans="1:26" ht="15.6">
      <c r="A547" s="204"/>
      <c r="B547" s="204"/>
      <c r="C547" s="204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204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</row>
    <row r="548" spans="1:26" ht="15.6">
      <c r="A548" s="204"/>
      <c r="B548" s="204"/>
      <c r="C548" s="204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204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</row>
    <row r="549" spans="1:26" ht="15.6">
      <c r="A549" s="204"/>
      <c r="B549" s="204"/>
      <c r="C549" s="204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204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</row>
    <row r="550" spans="1:26" ht="15.6">
      <c r="A550" s="204"/>
      <c r="B550" s="204"/>
      <c r="C550" s="204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204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</row>
    <row r="551" spans="1:26" ht="15.6">
      <c r="A551" s="204"/>
      <c r="B551" s="204"/>
      <c r="C551" s="204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204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</row>
    <row r="552" spans="1:26" ht="15.6">
      <c r="A552" s="204"/>
      <c r="B552" s="204"/>
      <c r="C552" s="204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204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</row>
    <row r="553" spans="1:26" ht="15.6">
      <c r="A553" s="204"/>
      <c r="B553" s="204"/>
      <c r="C553" s="204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204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</row>
    <row r="554" spans="1:26" ht="15.6">
      <c r="A554" s="204"/>
      <c r="B554" s="204"/>
      <c r="C554" s="204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204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</row>
    <row r="555" spans="1:26" ht="15.6">
      <c r="A555" s="204"/>
      <c r="B555" s="204"/>
      <c r="C555" s="204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204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</row>
    <row r="556" spans="1:26" ht="15.6">
      <c r="A556" s="204"/>
      <c r="B556" s="204"/>
      <c r="C556" s="204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204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</row>
    <row r="557" spans="1:26" ht="15.6">
      <c r="A557" s="204"/>
      <c r="B557" s="204"/>
      <c r="C557" s="204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204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</row>
    <row r="558" spans="1:26" ht="15.6">
      <c r="A558" s="204"/>
      <c r="B558" s="204"/>
      <c r="C558" s="204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204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</row>
    <row r="559" spans="1:26" ht="15.6">
      <c r="A559" s="204"/>
      <c r="B559" s="204"/>
      <c r="C559" s="204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204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</row>
    <row r="560" spans="1:26" ht="15.6">
      <c r="A560" s="204"/>
      <c r="B560" s="204"/>
      <c r="C560" s="204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204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</row>
    <row r="561" spans="1:26" ht="15.6">
      <c r="A561" s="204"/>
      <c r="B561" s="204"/>
      <c r="C561" s="204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204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</row>
    <row r="562" spans="1:26" ht="15.6">
      <c r="A562" s="204"/>
      <c r="B562" s="204"/>
      <c r="C562" s="204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204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</row>
    <row r="563" spans="1:26" ht="15.6">
      <c r="A563" s="204"/>
      <c r="B563" s="204"/>
      <c r="C563" s="204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204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</row>
    <row r="564" spans="1:26" ht="15.6">
      <c r="A564" s="204"/>
      <c r="B564" s="204"/>
      <c r="C564" s="204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</row>
    <row r="565" spans="1:26" ht="15.6">
      <c r="A565" s="204"/>
      <c r="B565" s="204"/>
      <c r="C565" s="204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</row>
    <row r="566" spans="1:26" ht="15.6">
      <c r="A566" s="204"/>
      <c r="B566" s="204"/>
      <c r="C566" s="204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</row>
    <row r="567" spans="1:26" ht="15.6">
      <c r="A567" s="204"/>
      <c r="B567" s="204"/>
      <c r="C567" s="204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</row>
    <row r="568" spans="1:26" ht="15.6">
      <c r="A568" s="204"/>
      <c r="B568" s="204"/>
      <c r="C568" s="204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</row>
    <row r="569" spans="1:26" ht="15.6">
      <c r="A569" s="204"/>
      <c r="B569" s="204"/>
      <c r="C569" s="204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</row>
    <row r="570" spans="1:26" ht="15.6">
      <c r="A570" s="204"/>
      <c r="B570" s="204"/>
      <c r="C570" s="204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</row>
    <row r="571" spans="1:26" ht="15.6">
      <c r="A571" s="204"/>
      <c r="B571" s="204"/>
      <c r="C571" s="204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</row>
    <row r="572" spans="1:26" ht="15.6">
      <c r="A572" s="204"/>
      <c r="B572" s="204"/>
      <c r="C572" s="204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</row>
    <row r="573" spans="1:26" ht="15.6">
      <c r="A573" s="204"/>
      <c r="B573" s="204"/>
      <c r="C573" s="204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</row>
    <row r="574" spans="1:26" ht="15.6">
      <c r="A574" s="204"/>
      <c r="B574" s="204"/>
      <c r="C574" s="204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204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</row>
    <row r="575" spans="1:26" ht="15.6">
      <c r="A575" s="204"/>
      <c r="B575" s="204"/>
      <c r="C575" s="204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204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</row>
    <row r="576" spans="1:26" ht="15.6">
      <c r="A576" s="204"/>
      <c r="B576" s="204"/>
      <c r="C576" s="204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204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</row>
    <row r="577" spans="1:26" ht="15.6">
      <c r="A577" s="204"/>
      <c r="B577" s="204"/>
      <c r="C577" s="204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204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</row>
    <row r="578" spans="1:26" ht="15.6">
      <c r="A578" s="204"/>
      <c r="B578" s="204"/>
      <c r="C578" s="204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204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</row>
    <row r="579" spans="1:26" ht="15.6">
      <c r="A579" s="204"/>
      <c r="B579" s="204"/>
      <c r="C579" s="204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204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</row>
    <row r="580" spans="1:26" ht="15.6">
      <c r="A580" s="204"/>
      <c r="B580" s="204"/>
      <c r="C580" s="204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</row>
    <row r="581" spans="1:26" ht="15.6">
      <c r="A581" s="204"/>
      <c r="B581" s="204"/>
      <c r="C581" s="204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</row>
    <row r="582" spans="1:26" ht="15.6">
      <c r="A582" s="204"/>
      <c r="B582" s="204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</row>
    <row r="583" spans="1:26" ht="15.6">
      <c r="A583" s="204"/>
      <c r="B583" s="204"/>
      <c r="C583" s="204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</row>
    <row r="584" spans="1:26" ht="15.6">
      <c r="A584" s="204"/>
      <c r="B584" s="204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</row>
    <row r="585" spans="1:26" ht="15.6">
      <c r="A585" s="204"/>
      <c r="B585" s="204"/>
      <c r="C585" s="204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</row>
    <row r="586" spans="1:26" ht="15.6">
      <c r="A586" s="204"/>
      <c r="B586" s="204"/>
      <c r="C586" s="204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</row>
    <row r="587" spans="1:26" ht="15.6">
      <c r="A587" s="204"/>
      <c r="B587" s="204"/>
      <c r="C587" s="204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</row>
    <row r="588" spans="1:26" ht="15.6">
      <c r="A588" s="204"/>
      <c r="B588" s="204"/>
      <c r="C588" s="204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</row>
    <row r="589" spans="1:26" ht="15.6">
      <c r="A589" s="204"/>
      <c r="B589" s="204"/>
      <c r="C589" s="204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</row>
    <row r="590" spans="1:26" ht="15.6">
      <c r="A590" s="204"/>
      <c r="B590" s="204"/>
      <c r="C590" s="204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</row>
    <row r="591" spans="1:26" ht="15.6">
      <c r="A591" s="204"/>
      <c r="B591" s="204"/>
      <c r="C591" s="204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204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</row>
    <row r="592" spans="1:26" ht="15.6">
      <c r="A592" s="204"/>
      <c r="B592" s="204"/>
      <c r="C592" s="204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204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</row>
    <row r="593" spans="1:26" ht="15.6">
      <c r="A593" s="204"/>
      <c r="B593" s="204"/>
      <c r="C593" s="204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204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</row>
    <row r="594" spans="1:26" ht="15.6">
      <c r="A594" s="204"/>
      <c r="B594" s="204"/>
      <c r="C594" s="204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204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</row>
    <row r="595" spans="1:26" ht="15.6">
      <c r="A595" s="204"/>
      <c r="B595" s="204"/>
      <c r="C595" s="204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204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</row>
    <row r="596" spans="1:26" ht="15.6">
      <c r="A596" s="204"/>
      <c r="B596" s="204"/>
      <c r="C596" s="204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204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</row>
    <row r="597" spans="1:26" ht="15.6">
      <c r="A597" s="204"/>
      <c r="B597" s="204"/>
      <c r="C597" s="204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204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</row>
    <row r="598" spans="1:26" ht="15.6">
      <c r="A598" s="204"/>
      <c r="B598" s="204"/>
      <c r="C598" s="204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204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</row>
    <row r="599" spans="1:26" ht="15.6">
      <c r="A599" s="204"/>
      <c r="B599" s="204"/>
      <c r="C599" s="204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204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</row>
    <row r="600" spans="1:26" ht="15.6">
      <c r="A600" s="204"/>
      <c r="B600" s="204"/>
      <c r="C600" s="204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204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</row>
    <row r="601" spans="1:26" ht="15.6">
      <c r="A601" s="204"/>
      <c r="B601" s="204"/>
      <c r="C601" s="204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204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</row>
    <row r="602" spans="1:26" ht="15.6">
      <c r="A602" s="204"/>
      <c r="B602" s="204"/>
      <c r="C602" s="204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204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</row>
    <row r="603" spans="1:26" ht="15.6">
      <c r="A603" s="204"/>
      <c r="B603" s="204"/>
      <c r="C603" s="204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204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</row>
    <row r="604" spans="1:26" ht="15.6">
      <c r="A604" s="204"/>
      <c r="B604" s="204"/>
      <c r="C604" s="204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204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</row>
    <row r="605" spans="1:26" ht="15.6">
      <c r="A605" s="204"/>
      <c r="B605" s="204"/>
      <c r="C605" s="204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204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</row>
    <row r="606" spans="1:26" ht="15.6">
      <c r="A606" s="204"/>
      <c r="B606" s="204"/>
      <c r="C606" s="204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204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</row>
    <row r="607" spans="1:26" ht="15.6">
      <c r="A607" s="204"/>
      <c r="B607" s="204"/>
      <c r="C607" s="204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204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</row>
    <row r="608" spans="1:26" ht="15.6">
      <c r="A608" s="204"/>
      <c r="B608" s="204"/>
      <c r="C608" s="204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204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</row>
    <row r="609" spans="1:26" ht="15.6">
      <c r="A609" s="204"/>
      <c r="B609" s="204"/>
      <c r="C609" s="204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204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</row>
    <row r="610" spans="1:26" ht="15.6">
      <c r="A610" s="204"/>
      <c r="B610" s="204"/>
      <c r="C610" s="204"/>
      <c r="D610" s="204"/>
      <c r="E610" s="204"/>
      <c r="F610" s="204"/>
      <c r="G610" s="204"/>
      <c r="H610" s="204"/>
      <c r="I610" s="204"/>
      <c r="J610" s="204"/>
      <c r="K610" s="204"/>
      <c r="L610" s="204"/>
      <c r="M610" s="204"/>
      <c r="N610" s="204"/>
      <c r="O610" s="204"/>
      <c r="P610" s="204"/>
      <c r="Q610" s="204"/>
      <c r="R610" s="204"/>
      <c r="S610" s="204"/>
      <c r="T610" s="204"/>
      <c r="U610" s="204"/>
      <c r="V610" s="204"/>
      <c r="W610" s="204"/>
      <c r="X610" s="204"/>
      <c r="Y610" s="204"/>
      <c r="Z610" s="204"/>
    </row>
    <row r="611" spans="1:26" ht="15.6">
      <c r="A611" s="204"/>
      <c r="B611" s="204"/>
      <c r="C611" s="204"/>
      <c r="D611" s="204"/>
      <c r="E611" s="204"/>
      <c r="F611" s="204"/>
      <c r="G611" s="204"/>
      <c r="H611" s="204"/>
      <c r="I611" s="204"/>
      <c r="J611" s="204"/>
      <c r="K611" s="204"/>
      <c r="L611" s="204"/>
      <c r="M611" s="204"/>
      <c r="N611" s="204"/>
      <c r="O611" s="204"/>
      <c r="P611" s="204"/>
      <c r="Q611" s="204"/>
      <c r="R611" s="204"/>
      <c r="S611" s="204"/>
      <c r="T611" s="204"/>
      <c r="U611" s="204"/>
      <c r="V611" s="204"/>
      <c r="W611" s="204"/>
      <c r="X611" s="204"/>
      <c r="Y611" s="204"/>
      <c r="Z611" s="204"/>
    </row>
    <row r="612" spans="1:26" ht="15.6">
      <c r="A612" s="204"/>
      <c r="B612" s="204"/>
      <c r="C612" s="204"/>
      <c r="D612" s="204"/>
      <c r="E612" s="204"/>
      <c r="F612" s="204"/>
      <c r="G612" s="204"/>
      <c r="H612" s="204"/>
      <c r="I612" s="204"/>
      <c r="J612" s="204"/>
      <c r="K612" s="204"/>
      <c r="L612" s="204"/>
      <c r="M612" s="204"/>
      <c r="N612" s="204"/>
      <c r="O612" s="204"/>
      <c r="P612" s="204"/>
      <c r="Q612" s="204"/>
      <c r="R612" s="204"/>
      <c r="S612" s="204"/>
      <c r="T612" s="204"/>
      <c r="U612" s="204"/>
      <c r="V612" s="204"/>
      <c r="W612" s="204"/>
      <c r="X612" s="204"/>
      <c r="Y612" s="204"/>
      <c r="Z612" s="204"/>
    </row>
    <row r="613" spans="1:26" ht="15.6">
      <c r="A613" s="204"/>
      <c r="B613" s="204"/>
      <c r="C613" s="204"/>
      <c r="D613" s="204"/>
      <c r="E613" s="204"/>
      <c r="F613" s="204"/>
      <c r="G613" s="204"/>
      <c r="H613" s="204"/>
      <c r="I613" s="204"/>
      <c r="J613" s="204"/>
      <c r="K613" s="204"/>
      <c r="L613" s="204"/>
      <c r="M613" s="204"/>
      <c r="N613" s="204"/>
      <c r="O613" s="204"/>
      <c r="P613" s="204"/>
      <c r="Q613" s="204"/>
      <c r="R613" s="204"/>
      <c r="S613" s="204"/>
      <c r="T613" s="204"/>
      <c r="U613" s="204"/>
      <c r="V613" s="204"/>
      <c r="W613" s="204"/>
      <c r="X613" s="204"/>
      <c r="Y613" s="204"/>
      <c r="Z613" s="204"/>
    </row>
    <row r="614" spans="1:26" ht="15.6">
      <c r="A614" s="204"/>
      <c r="B614" s="204"/>
      <c r="C614" s="204"/>
      <c r="D614" s="204"/>
      <c r="E614" s="204"/>
      <c r="F614" s="204"/>
      <c r="G614" s="204"/>
      <c r="H614" s="204"/>
      <c r="I614" s="204"/>
      <c r="J614" s="204"/>
      <c r="K614" s="204"/>
      <c r="L614" s="204"/>
      <c r="M614" s="204"/>
      <c r="N614" s="204"/>
      <c r="O614" s="204"/>
      <c r="P614" s="204"/>
      <c r="Q614" s="204"/>
      <c r="R614" s="204"/>
      <c r="S614" s="204"/>
      <c r="T614" s="204"/>
      <c r="U614" s="204"/>
      <c r="V614" s="204"/>
      <c r="W614" s="204"/>
      <c r="X614" s="204"/>
      <c r="Y614" s="204"/>
      <c r="Z614" s="204"/>
    </row>
    <row r="615" spans="1:26" ht="15.6">
      <c r="A615" s="204"/>
      <c r="B615" s="204"/>
      <c r="C615" s="204"/>
      <c r="D615" s="204"/>
      <c r="E615" s="204"/>
      <c r="F615" s="204"/>
      <c r="G615" s="204"/>
      <c r="H615" s="204"/>
      <c r="I615" s="204"/>
      <c r="J615" s="204"/>
      <c r="K615" s="204"/>
      <c r="L615" s="204"/>
      <c r="M615" s="204"/>
      <c r="N615" s="204"/>
      <c r="O615" s="204"/>
      <c r="P615" s="204"/>
      <c r="Q615" s="204"/>
      <c r="R615" s="204"/>
      <c r="S615" s="204"/>
      <c r="T615" s="204"/>
      <c r="U615" s="204"/>
      <c r="V615" s="204"/>
      <c r="W615" s="204"/>
      <c r="X615" s="204"/>
      <c r="Y615" s="204"/>
      <c r="Z615" s="204"/>
    </row>
    <row r="616" spans="1:26" ht="15.6">
      <c r="A616" s="204"/>
      <c r="B616" s="204"/>
      <c r="C616" s="204"/>
      <c r="D616" s="204"/>
      <c r="E616" s="204"/>
      <c r="F616" s="204"/>
      <c r="G616" s="204"/>
      <c r="H616" s="204"/>
      <c r="I616" s="204"/>
      <c r="J616" s="204"/>
      <c r="K616" s="204"/>
      <c r="L616" s="204"/>
      <c r="M616" s="204"/>
      <c r="N616" s="204"/>
      <c r="O616" s="204"/>
      <c r="P616" s="204"/>
      <c r="Q616" s="204"/>
      <c r="R616" s="204"/>
      <c r="S616" s="204"/>
      <c r="T616" s="204"/>
      <c r="U616" s="204"/>
      <c r="V616" s="204"/>
      <c r="W616" s="204"/>
      <c r="X616" s="204"/>
      <c r="Y616" s="204"/>
      <c r="Z616" s="204"/>
    </row>
    <row r="617" spans="1:26" ht="15.6">
      <c r="A617" s="204"/>
      <c r="B617" s="204"/>
      <c r="C617" s="204"/>
      <c r="D617" s="204"/>
      <c r="E617" s="204"/>
      <c r="F617" s="204"/>
      <c r="G617" s="204"/>
      <c r="H617" s="204"/>
      <c r="I617" s="204"/>
      <c r="J617" s="204"/>
      <c r="K617" s="204"/>
      <c r="L617" s="204"/>
      <c r="M617" s="204"/>
      <c r="N617" s="204"/>
      <c r="O617" s="204"/>
      <c r="P617" s="204"/>
      <c r="Q617" s="204"/>
      <c r="R617" s="204"/>
      <c r="S617" s="204"/>
      <c r="T617" s="204"/>
      <c r="U617" s="204"/>
      <c r="V617" s="204"/>
      <c r="W617" s="204"/>
      <c r="X617" s="204"/>
      <c r="Y617" s="204"/>
      <c r="Z617" s="204"/>
    </row>
    <row r="618" spans="1:26" ht="15.6">
      <c r="A618" s="204"/>
      <c r="B618" s="204"/>
      <c r="C618" s="204"/>
      <c r="D618" s="204"/>
      <c r="E618" s="204"/>
      <c r="F618" s="204"/>
      <c r="G618" s="204"/>
      <c r="H618" s="204"/>
      <c r="I618" s="204"/>
      <c r="J618" s="204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</row>
    <row r="619" spans="1:26" ht="15.6">
      <c r="A619" s="204"/>
      <c r="B619" s="204"/>
      <c r="C619" s="204"/>
      <c r="D619" s="204"/>
      <c r="E619" s="204"/>
      <c r="F619" s="204"/>
      <c r="G619" s="204"/>
      <c r="H619" s="204"/>
      <c r="I619" s="204"/>
      <c r="J619" s="204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</row>
    <row r="620" spans="1:26" ht="15.6">
      <c r="A620" s="204"/>
      <c r="B620" s="204"/>
      <c r="C620" s="204"/>
      <c r="D620" s="204"/>
      <c r="E620" s="204"/>
      <c r="F620" s="204"/>
      <c r="G620" s="204"/>
      <c r="H620" s="204"/>
      <c r="I620" s="204"/>
      <c r="J620" s="204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</row>
    <row r="621" spans="1:26" ht="15.6">
      <c r="A621" s="204"/>
      <c r="B621" s="204"/>
      <c r="C621" s="204"/>
      <c r="D621" s="204"/>
      <c r="E621" s="204"/>
      <c r="F621" s="204"/>
      <c r="G621" s="204"/>
      <c r="H621" s="204"/>
      <c r="I621" s="204"/>
      <c r="J621" s="204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</row>
    <row r="622" spans="1:26" ht="15.6">
      <c r="A622" s="204"/>
      <c r="B622" s="204"/>
      <c r="C622" s="204"/>
      <c r="D622" s="204"/>
      <c r="E622" s="204"/>
      <c r="F622" s="204"/>
      <c r="G622" s="204"/>
      <c r="H622" s="204"/>
      <c r="I622" s="204"/>
      <c r="J622" s="204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</row>
    <row r="623" spans="1:26" ht="15.6">
      <c r="A623" s="204"/>
      <c r="B623" s="204"/>
      <c r="C623" s="204"/>
      <c r="D623" s="204"/>
      <c r="E623" s="204"/>
      <c r="F623" s="204"/>
      <c r="G623" s="204"/>
      <c r="H623" s="204"/>
      <c r="I623" s="204"/>
      <c r="J623" s="204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</row>
    <row r="624" spans="1:26" ht="15.6">
      <c r="A624" s="204"/>
      <c r="B624" s="204"/>
      <c r="C624" s="204"/>
      <c r="D624" s="204"/>
      <c r="E624" s="204"/>
      <c r="F624" s="204"/>
      <c r="G624" s="204"/>
      <c r="H624" s="204"/>
      <c r="I624" s="204"/>
      <c r="J624" s="204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</row>
    <row r="625" spans="1:26" ht="15.6">
      <c r="A625" s="204"/>
      <c r="B625" s="204"/>
      <c r="C625" s="204"/>
      <c r="D625" s="204"/>
      <c r="E625" s="204"/>
      <c r="F625" s="204"/>
      <c r="G625" s="204"/>
      <c r="H625" s="204"/>
      <c r="I625" s="204"/>
      <c r="J625" s="204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</row>
    <row r="626" spans="1:26" ht="15.6">
      <c r="A626" s="204"/>
      <c r="B626" s="204"/>
      <c r="C626" s="204"/>
      <c r="D626" s="204"/>
      <c r="E626" s="204"/>
      <c r="F626" s="204"/>
      <c r="G626" s="204"/>
      <c r="H626" s="204"/>
      <c r="I626" s="204"/>
      <c r="J626" s="204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</row>
    <row r="627" spans="1:26" ht="15.6">
      <c r="A627" s="204"/>
      <c r="B627" s="204"/>
      <c r="C627" s="204"/>
      <c r="D627" s="204"/>
      <c r="E627" s="204"/>
      <c r="F627" s="204"/>
      <c r="G627" s="204"/>
      <c r="H627" s="204"/>
      <c r="I627" s="204"/>
      <c r="J627" s="204"/>
      <c r="K627" s="204"/>
      <c r="L627" s="204"/>
      <c r="M627" s="204"/>
      <c r="N627" s="204"/>
      <c r="O627" s="204"/>
      <c r="P627" s="204"/>
      <c r="Q627" s="204"/>
      <c r="R627" s="204"/>
      <c r="S627" s="204"/>
      <c r="T627" s="204"/>
      <c r="U627" s="204"/>
      <c r="V627" s="204"/>
      <c r="W627" s="204"/>
      <c r="X627" s="204"/>
      <c r="Y627" s="204"/>
      <c r="Z627" s="204"/>
    </row>
    <row r="628" spans="1:26" ht="15.6">
      <c r="A628" s="204"/>
      <c r="B628" s="204"/>
      <c r="C628" s="204"/>
      <c r="D628" s="204"/>
      <c r="E628" s="204"/>
      <c r="F628" s="204"/>
      <c r="G628" s="204"/>
      <c r="H628" s="204"/>
      <c r="I628" s="204"/>
      <c r="J628" s="204"/>
      <c r="K628" s="204"/>
      <c r="L628" s="204"/>
      <c r="M628" s="204"/>
      <c r="N628" s="204"/>
      <c r="O628" s="204"/>
      <c r="P628" s="204"/>
      <c r="Q628" s="204"/>
      <c r="R628" s="204"/>
      <c r="S628" s="204"/>
      <c r="T628" s="204"/>
      <c r="U628" s="204"/>
      <c r="V628" s="204"/>
      <c r="W628" s="204"/>
      <c r="X628" s="204"/>
      <c r="Y628" s="204"/>
      <c r="Z628" s="204"/>
    </row>
    <row r="629" spans="1:26" ht="15.6">
      <c r="A629" s="204"/>
      <c r="B629" s="204"/>
      <c r="C629" s="204"/>
      <c r="D629" s="204"/>
      <c r="E629" s="204"/>
      <c r="F629" s="204"/>
      <c r="G629" s="204"/>
      <c r="H629" s="204"/>
      <c r="I629" s="204"/>
      <c r="J629" s="204"/>
      <c r="K629" s="204"/>
      <c r="L629" s="204"/>
      <c r="M629" s="204"/>
      <c r="N629" s="204"/>
      <c r="O629" s="204"/>
      <c r="P629" s="204"/>
      <c r="Q629" s="204"/>
      <c r="R629" s="204"/>
      <c r="S629" s="204"/>
      <c r="T629" s="204"/>
      <c r="U629" s="204"/>
      <c r="V629" s="204"/>
      <c r="W629" s="204"/>
      <c r="X629" s="204"/>
      <c r="Y629" s="204"/>
      <c r="Z629" s="204"/>
    </row>
    <row r="630" spans="1:26" ht="15.6">
      <c r="A630" s="204"/>
      <c r="B630" s="204"/>
      <c r="C630" s="204"/>
      <c r="D630" s="204"/>
      <c r="E630" s="204"/>
      <c r="F630" s="204"/>
      <c r="G630" s="204"/>
      <c r="H630" s="204"/>
      <c r="I630" s="204"/>
      <c r="J630" s="204"/>
      <c r="K630" s="204"/>
      <c r="L630" s="204"/>
      <c r="M630" s="204"/>
      <c r="N630" s="204"/>
      <c r="O630" s="204"/>
      <c r="P630" s="204"/>
      <c r="Q630" s="204"/>
      <c r="R630" s="204"/>
      <c r="S630" s="204"/>
      <c r="T630" s="204"/>
      <c r="U630" s="204"/>
      <c r="V630" s="204"/>
      <c r="W630" s="204"/>
      <c r="X630" s="204"/>
      <c r="Y630" s="204"/>
      <c r="Z630" s="204"/>
    </row>
    <row r="631" spans="1:26" ht="15.6">
      <c r="A631" s="204"/>
      <c r="B631" s="204"/>
      <c r="C631" s="204"/>
      <c r="D631" s="204"/>
      <c r="E631" s="204"/>
      <c r="F631" s="204"/>
      <c r="G631" s="204"/>
      <c r="H631" s="204"/>
      <c r="I631" s="204"/>
      <c r="J631" s="204"/>
      <c r="K631" s="204"/>
      <c r="L631" s="204"/>
      <c r="M631" s="204"/>
      <c r="N631" s="204"/>
      <c r="O631" s="204"/>
      <c r="P631" s="204"/>
      <c r="Q631" s="204"/>
      <c r="R631" s="204"/>
      <c r="S631" s="204"/>
      <c r="T631" s="204"/>
      <c r="U631" s="204"/>
      <c r="V631" s="204"/>
      <c r="W631" s="204"/>
      <c r="X631" s="204"/>
      <c r="Y631" s="204"/>
      <c r="Z631" s="204"/>
    </row>
    <row r="632" spans="1:26" ht="15.6">
      <c r="A632" s="204"/>
      <c r="B632" s="204"/>
      <c r="C632" s="204"/>
      <c r="D632" s="204"/>
      <c r="E632" s="204"/>
      <c r="F632" s="204"/>
      <c r="G632" s="204"/>
      <c r="H632" s="204"/>
      <c r="I632" s="204"/>
      <c r="J632" s="204"/>
      <c r="K632" s="204"/>
      <c r="L632" s="204"/>
      <c r="M632" s="204"/>
      <c r="N632" s="204"/>
      <c r="O632" s="204"/>
      <c r="P632" s="204"/>
      <c r="Q632" s="204"/>
      <c r="R632" s="204"/>
      <c r="S632" s="204"/>
      <c r="T632" s="204"/>
      <c r="U632" s="204"/>
      <c r="V632" s="204"/>
      <c r="W632" s="204"/>
      <c r="X632" s="204"/>
      <c r="Y632" s="204"/>
      <c r="Z632" s="204"/>
    </row>
    <row r="633" spans="1:26" ht="15.6">
      <c r="A633" s="204"/>
      <c r="B633" s="204"/>
      <c r="C633" s="204"/>
      <c r="D633" s="204"/>
      <c r="E633" s="204"/>
      <c r="F633" s="204"/>
      <c r="G633" s="204"/>
      <c r="H633" s="204"/>
      <c r="I633" s="204"/>
      <c r="J633" s="204"/>
      <c r="K633" s="204"/>
      <c r="L633" s="204"/>
      <c r="M633" s="204"/>
      <c r="N633" s="204"/>
      <c r="O633" s="204"/>
      <c r="P633" s="204"/>
      <c r="Q633" s="204"/>
      <c r="R633" s="204"/>
      <c r="S633" s="204"/>
      <c r="T633" s="204"/>
      <c r="U633" s="204"/>
      <c r="V633" s="204"/>
      <c r="W633" s="204"/>
      <c r="X633" s="204"/>
      <c r="Y633" s="204"/>
      <c r="Z633" s="204"/>
    </row>
    <row r="634" spans="1:26" ht="15.6">
      <c r="A634" s="204"/>
      <c r="B634" s="204"/>
      <c r="C634" s="204"/>
      <c r="D634" s="204"/>
      <c r="E634" s="204"/>
      <c r="F634" s="204"/>
      <c r="G634" s="204"/>
      <c r="H634" s="204"/>
      <c r="I634" s="204"/>
      <c r="J634" s="204"/>
      <c r="K634" s="204"/>
      <c r="L634" s="204"/>
      <c r="M634" s="204"/>
      <c r="N634" s="204"/>
      <c r="O634" s="204"/>
      <c r="P634" s="204"/>
      <c r="Q634" s="204"/>
      <c r="R634" s="204"/>
      <c r="S634" s="204"/>
      <c r="T634" s="204"/>
      <c r="U634" s="204"/>
      <c r="V634" s="204"/>
      <c r="W634" s="204"/>
      <c r="X634" s="204"/>
      <c r="Y634" s="204"/>
      <c r="Z634" s="204"/>
    </row>
    <row r="635" spans="1:26" ht="15.6">
      <c r="A635" s="204"/>
      <c r="B635" s="204"/>
      <c r="C635" s="204"/>
      <c r="D635" s="204"/>
      <c r="E635" s="204"/>
      <c r="F635" s="204"/>
      <c r="G635" s="204"/>
      <c r="H635" s="204"/>
      <c r="I635" s="204"/>
      <c r="J635" s="204"/>
      <c r="K635" s="204"/>
      <c r="L635" s="204"/>
      <c r="M635" s="204"/>
      <c r="N635" s="204"/>
      <c r="O635" s="204"/>
      <c r="P635" s="204"/>
      <c r="Q635" s="204"/>
      <c r="R635" s="204"/>
      <c r="S635" s="204"/>
      <c r="T635" s="204"/>
      <c r="U635" s="204"/>
      <c r="V635" s="204"/>
      <c r="W635" s="204"/>
      <c r="X635" s="204"/>
      <c r="Y635" s="204"/>
      <c r="Z635" s="204"/>
    </row>
    <row r="636" spans="1:26" ht="15.6">
      <c r="A636" s="204"/>
      <c r="B636" s="204"/>
      <c r="C636" s="204"/>
      <c r="D636" s="204"/>
      <c r="E636" s="204"/>
      <c r="F636" s="204"/>
      <c r="G636" s="204"/>
      <c r="H636" s="204"/>
      <c r="I636" s="204"/>
      <c r="J636" s="204"/>
      <c r="K636" s="204"/>
      <c r="L636" s="204"/>
      <c r="M636" s="204"/>
      <c r="N636" s="204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</row>
    <row r="637" spans="1:26" ht="15.6">
      <c r="A637" s="204"/>
      <c r="B637" s="204"/>
      <c r="C637" s="204"/>
      <c r="D637" s="204"/>
      <c r="E637" s="204"/>
      <c r="F637" s="204"/>
      <c r="G637" s="204"/>
      <c r="H637" s="204"/>
      <c r="I637" s="204"/>
      <c r="J637" s="204"/>
      <c r="K637" s="204"/>
      <c r="L637" s="204"/>
      <c r="M637" s="204"/>
      <c r="N637" s="204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</row>
    <row r="638" spans="1:26" ht="15.6">
      <c r="A638" s="204"/>
      <c r="B638" s="204"/>
      <c r="C638" s="204"/>
      <c r="D638" s="204"/>
      <c r="E638" s="204"/>
      <c r="F638" s="204"/>
      <c r="G638" s="204"/>
      <c r="H638" s="204"/>
      <c r="I638" s="204"/>
      <c r="J638" s="204"/>
      <c r="K638" s="204"/>
      <c r="L638" s="204"/>
      <c r="M638" s="204"/>
      <c r="N638" s="204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</row>
    <row r="639" spans="1:26" ht="15.6">
      <c r="A639" s="204"/>
      <c r="B639" s="204"/>
      <c r="C639" s="204"/>
      <c r="D639" s="204"/>
      <c r="E639" s="204"/>
      <c r="F639" s="204"/>
      <c r="G639" s="204"/>
      <c r="H639" s="204"/>
      <c r="I639" s="204"/>
      <c r="J639" s="204"/>
      <c r="K639" s="204"/>
      <c r="L639" s="204"/>
      <c r="M639" s="204"/>
      <c r="N639" s="204"/>
      <c r="O639" s="204"/>
      <c r="P639" s="204"/>
      <c r="Q639" s="204"/>
      <c r="R639" s="204"/>
      <c r="S639" s="204"/>
      <c r="T639" s="204"/>
      <c r="U639" s="204"/>
      <c r="V639" s="204"/>
      <c r="W639" s="204"/>
      <c r="X639" s="204"/>
      <c r="Y639" s="204"/>
      <c r="Z639" s="204"/>
    </row>
    <row r="640" spans="1:26" ht="15.6">
      <c r="A640" s="204"/>
      <c r="B640" s="204"/>
      <c r="C640" s="204"/>
      <c r="D640" s="204"/>
      <c r="E640" s="204"/>
      <c r="F640" s="204"/>
      <c r="G640" s="204"/>
      <c r="H640" s="204"/>
      <c r="I640" s="204"/>
      <c r="J640" s="204"/>
      <c r="K640" s="204"/>
      <c r="L640" s="204"/>
      <c r="M640" s="204"/>
      <c r="N640" s="204"/>
      <c r="O640" s="204"/>
      <c r="P640" s="204"/>
      <c r="Q640" s="204"/>
      <c r="R640" s="204"/>
      <c r="S640" s="204"/>
      <c r="T640" s="204"/>
      <c r="U640" s="204"/>
      <c r="V640" s="204"/>
      <c r="W640" s="204"/>
      <c r="X640" s="204"/>
      <c r="Y640" s="204"/>
      <c r="Z640" s="204"/>
    </row>
    <row r="641" spans="1:26" ht="15.6">
      <c r="A641" s="204"/>
      <c r="B641" s="204"/>
      <c r="C641" s="204"/>
      <c r="D641" s="204"/>
      <c r="E641" s="204"/>
      <c r="F641" s="204"/>
      <c r="G641" s="204"/>
      <c r="H641" s="204"/>
      <c r="I641" s="204"/>
      <c r="J641" s="204"/>
      <c r="K641" s="204"/>
      <c r="L641" s="204"/>
      <c r="M641" s="204"/>
      <c r="N641" s="204"/>
      <c r="O641" s="204"/>
      <c r="P641" s="204"/>
      <c r="Q641" s="204"/>
      <c r="R641" s="204"/>
      <c r="S641" s="204"/>
      <c r="T641" s="204"/>
      <c r="U641" s="204"/>
      <c r="V641" s="204"/>
      <c r="W641" s="204"/>
      <c r="X641" s="204"/>
      <c r="Y641" s="204"/>
      <c r="Z641" s="204"/>
    </row>
    <row r="642" spans="1:26" ht="15.6">
      <c r="A642" s="204"/>
      <c r="B642" s="204"/>
      <c r="C642" s="204"/>
      <c r="D642" s="204"/>
      <c r="E642" s="204"/>
      <c r="F642" s="204"/>
      <c r="G642" s="204"/>
      <c r="H642" s="204"/>
      <c r="I642" s="204"/>
      <c r="J642" s="204"/>
      <c r="K642" s="204"/>
      <c r="L642" s="204"/>
      <c r="M642" s="204"/>
      <c r="N642" s="204"/>
      <c r="O642" s="204"/>
      <c r="P642" s="204"/>
      <c r="Q642" s="204"/>
      <c r="R642" s="204"/>
      <c r="S642" s="204"/>
      <c r="T642" s="204"/>
      <c r="U642" s="204"/>
      <c r="V642" s="204"/>
      <c r="W642" s="204"/>
      <c r="X642" s="204"/>
      <c r="Y642" s="204"/>
      <c r="Z642" s="204"/>
    </row>
    <row r="643" spans="1:26" ht="15.6">
      <c r="A643" s="204"/>
      <c r="B643" s="204"/>
      <c r="C643" s="204"/>
      <c r="D643" s="204"/>
      <c r="E643" s="204"/>
      <c r="F643" s="204"/>
      <c r="G643" s="204"/>
      <c r="H643" s="204"/>
      <c r="I643" s="204"/>
      <c r="J643" s="204"/>
      <c r="K643" s="204"/>
      <c r="L643" s="204"/>
      <c r="M643" s="204"/>
      <c r="N643" s="204"/>
      <c r="O643" s="204"/>
      <c r="P643" s="204"/>
      <c r="Q643" s="204"/>
      <c r="R643" s="204"/>
      <c r="S643" s="204"/>
      <c r="T643" s="204"/>
      <c r="U643" s="204"/>
      <c r="V643" s="204"/>
      <c r="W643" s="204"/>
      <c r="X643" s="204"/>
      <c r="Y643" s="204"/>
      <c r="Z643" s="204"/>
    </row>
    <row r="644" spans="1:26" ht="15.6">
      <c r="A644" s="204"/>
      <c r="B644" s="204"/>
      <c r="C644" s="204"/>
      <c r="D644" s="204"/>
      <c r="E644" s="204"/>
      <c r="F644" s="204"/>
      <c r="G644" s="204"/>
      <c r="H644" s="204"/>
      <c r="I644" s="204"/>
      <c r="J644" s="204"/>
      <c r="K644" s="204"/>
      <c r="L644" s="204"/>
      <c r="M644" s="204"/>
      <c r="N644" s="204"/>
      <c r="O644" s="204"/>
      <c r="P644" s="204"/>
      <c r="Q644" s="204"/>
      <c r="R644" s="204"/>
      <c r="S644" s="204"/>
      <c r="T644" s="204"/>
      <c r="U644" s="204"/>
      <c r="V644" s="204"/>
      <c r="W644" s="204"/>
      <c r="X644" s="204"/>
      <c r="Y644" s="204"/>
      <c r="Z644" s="204"/>
    </row>
    <row r="645" spans="1:26" ht="15.6">
      <c r="A645" s="204"/>
      <c r="B645" s="204"/>
      <c r="C645" s="204"/>
      <c r="D645" s="204"/>
      <c r="E645" s="204"/>
      <c r="F645" s="204"/>
      <c r="G645" s="204"/>
      <c r="H645" s="204"/>
      <c r="I645" s="204"/>
      <c r="J645" s="204"/>
      <c r="K645" s="204"/>
      <c r="L645" s="204"/>
      <c r="M645" s="204"/>
      <c r="N645" s="204"/>
      <c r="O645" s="204"/>
      <c r="P645" s="204"/>
      <c r="Q645" s="204"/>
      <c r="R645" s="204"/>
      <c r="S645" s="204"/>
      <c r="T645" s="204"/>
      <c r="U645" s="204"/>
      <c r="V645" s="204"/>
      <c r="W645" s="204"/>
      <c r="X645" s="204"/>
      <c r="Y645" s="204"/>
      <c r="Z645" s="204"/>
    </row>
    <row r="646" spans="1:26" ht="15.6">
      <c r="A646" s="204"/>
      <c r="B646" s="204"/>
      <c r="C646" s="204"/>
      <c r="D646" s="204"/>
      <c r="E646" s="204"/>
      <c r="F646" s="204"/>
      <c r="G646" s="204"/>
      <c r="H646" s="204"/>
      <c r="I646" s="204"/>
      <c r="J646" s="204"/>
      <c r="K646" s="204"/>
      <c r="L646" s="204"/>
      <c r="M646" s="204"/>
      <c r="N646" s="204"/>
      <c r="O646" s="204"/>
      <c r="P646" s="204"/>
      <c r="Q646" s="204"/>
      <c r="R646" s="204"/>
      <c r="S646" s="204"/>
      <c r="T646" s="204"/>
      <c r="U646" s="204"/>
      <c r="V646" s="204"/>
      <c r="W646" s="204"/>
      <c r="X646" s="204"/>
      <c r="Y646" s="204"/>
      <c r="Z646" s="204"/>
    </row>
    <row r="647" spans="1:26" ht="15.6">
      <c r="A647" s="204"/>
      <c r="B647" s="204"/>
      <c r="C647" s="204"/>
      <c r="D647" s="204"/>
      <c r="E647" s="204"/>
      <c r="F647" s="204"/>
      <c r="G647" s="204"/>
      <c r="H647" s="204"/>
      <c r="I647" s="204"/>
      <c r="J647" s="204"/>
      <c r="K647" s="204"/>
      <c r="L647" s="204"/>
      <c r="M647" s="204"/>
      <c r="N647" s="204"/>
      <c r="O647" s="204"/>
      <c r="P647" s="204"/>
      <c r="Q647" s="204"/>
      <c r="R647" s="204"/>
      <c r="S647" s="204"/>
      <c r="T647" s="204"/>
      <c r="U647" s="204"/>
      <c r="V647" s="204"/>
      <c r="W647" s="204"/>
      <c r="X647" s="204"/>
      <c r="Y647" s="204"/>
      <c r="Z647" s="204"/>
    </row>
    <row r="648" spans="1:26" ht="15.6">
      <c r="A648" s="204"/>
      <c r="B648" s="204"/>
      <c r="C648" s="204"/>
      <c r="D648" s="204"/>
      <c r="E648" s="204"/>
      <c r="F648" s="204"/>
      <c r="G648" s="204"/>
      <c r="H648" s="204"/>
      <c r="I648" s="204"/>
      <c r="J648" s="204"/>
      <c r="K648" s="204"/>
      <c r="L648" s="204"/>
      <c r="M648" s="204"/>
      <c r="N648" s="204"/>
      <c r="O648" s="204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</row>
    <row r="649" spans="1:26" ht="15.6">
      <c r="A649" s="204"/>
      <c r="B649" s="204"/>
      <c r="C649" s="204"/>
      <c r="D649" s="204"/>
      <c r="E649" s="204"/>
      <c r="F649" s="204"/>
      <c r="G649" s="204"/>
      <c r="H649" s="204"/>
      <c r="I649" s="204"/>
      <c r="J649" s="204"/>
      <c r="K649" s="204"/>
      <c r="L649" s="204"/>
      <c r="M649" s="204"/>
      <c r="N649" s="204"/>
      <c r="O649" s="204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</row>
    <row r="650" spans="1:26" ht="15.6">
      <c r="A650" s="204"/>
      <c r="B650" s="204"/>
      <c r="C650" s="204"/>
      <c r="D650" s="204"/>
      <c r="E650" s="204"/>
      <c r="F650" s="204"/>
      <c r="G650" s="204"/>
      <c r="H650" s="204"/>
      <c r="I650" s="204"/>
      <c r="J650" s="204"/>
      <c r="K650" s="204"/>
      <c r="L650" s="204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</row>
    <row r="651" spans="1:26" ht="15.6">
      <c r="A651" s="204"/>
      <c r="B651" s="204"/>
      <c r="C651" s="204"/>
      <c r="D651" s="204"/>
      <c r="E651" s="204"/>
      <c r="F651" s="204"/>
      <c r="G651" s="204"/>
      <c r="H651" s="204"/>
      <c r="I651" s="204"/>
      <c r="J651" s="204"/>
      <c r="K651" s="204"/>
      <c r="L651" s="204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</row>
    <row r="652" spans="1:26" ht="15.6">
      <c r="A652" s="204"/>
      <c r="B652" s="204"/>
      <c r="C652" s="204"/>
      <c r="D652" s="204"/>
      <c r="E652" s="204"/>
      <c r="F652" s="204"/>
      <c r="G652" s="204"/>
      <c r="H652" s="204"/>
      <c r="I652" s="204"/>
      <c r="J652" s="204"/>
      <c r="K652" s="204"/>
      <c r="L652" s="204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</row>
    <row r="653" spans="1:26" ht="15.6">
      <c r="A653" s="204"/>
      <c r="B653" s="204"/>
      <c r="C653" s="204"/>
      <c r="D653" s="204"/>
      <c r="E653" s="204"/>
      <c r="F653" s="204"/>
      <c r="G653" s="204"/>
      <c r="H653" s="204"/>
      <c r="I653" s="204"/>
      <c r="J653" s="204"/>
      <c r="K653" s="204"/>
      <c r="L653" s="204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</row>
    <row r="654" spans="1:26" ht="15.6">
      <c r="A654" s="204"/>
      <c r="B654" s="204"/>
      <c r="C654" s="204"/>
      <c r="D654" s="204"/>
      <c r="E654" s="204"/>
      <c r="F654" s="204"/>
      <c r="G654" s="204"/>
      <c r="H654" s="204"/>
      <c r="I654" s="204"/>
      <c r="J654" s="204"/>
      <c r="K654" s="204"/>
      <c r="L654" s="204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</row>
    <row r="655" spans="1:26" ht="15.6">
      <c r="A655" s="204"/>
      <c r="B655" s="204"/>
      <c r="C655" s="204"/>
      <c r="D655" s="204"/>
      <c r="E655" s="204"/>
      <c r="F655" s="204"/>
      <c r="G655" s="204"/>
      <c r="H655" s="204"/>
      <c r="I655" s="204"/>
      <c r="J655" s="204"/>
      <c r="K655" s="204"/>
      <c r="L655" s="204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</row>
    <row r="656" spans="1:26" ht="15.6">
      <c r="A656" s="204"/>
      <c r="B656" s="204"/>
      <c r="C656" s="204"/>
      <c r="D656" s="204"/>
      <c r="E656" s="204"/>
      <c r="F656" s="204"/>
      <c r="G656" s="204"/>
      <c r="H656" s="204"/>
      <c r="I656" s="204"/>
      <c r="J656" s="204"/>
      <c r="K656" s="204"/>
      <c r="L656" s="204"/>
      <c r="M656" s="204"/>
      <c r="N656" s="204"/>
      <c r="O656" s="204"/>
      <c r="P656" s="204"/>
      <c r="Q656" s="204"/>
      <c r="R656" s="204"/>
      <c r="S656" s="204"/>
      <c r="T656" s="204"/>
      <c r="U656" s="204"/>
      <c r="V656" s="204"/>
      <c r="W656" s="204"/>
      <c r="X656" s="204"/>
      <c r="Y656" s="204"/>
      <c r="Z656" s="204"/>
    </row>
    <row r="657" spans="1:26" ht="15.6">
      <c r="A657" s="204"/>
      <c r="B657" s="204"/>
      <c r="C657" s="204"/>
      <c r="D657" s="204"/>
      <c r="E657" s="204"/>
      <c r="F657" s="204"/>
      <c r="G657" s="204"/>
      <c r="H657" s="204"/>
      <c r="I657" s="204"/>
      <c r="J657" s="204"/>
      <c r="K657" s="204"/>
      <c r="L657" s="204"/>
      <c r="M657" s="204"/>
      <c r="N657" s="204"/>
      <c r="O657" s="204"/>
      <c r="P657" s="204"/>
      <c r="Q657" s="204"/>
      <c r="R657" s="204"/>
      <c r="S657" s="204"/>
      <c r="T657" s="204"/>
      <c r="U657" s="204"/>
      <c r="V657" s="204"/>
      <c r="W657" s="204"/>
      <c r="X657" s="204"/>
      <c r="Y657" s="204"/>
      <c r="Z657" s="204"/>
    </row>
    <row r="658" spans="1:26" ht="15.6">
      <c r="A658" s="204"/>
      <c r="B658" s="204"/>
      <c r="C658" s="204"/>
      <c r="D658" s="204"/>
      <c r="E658" s="204"/>
      <c r="F658" s="204"/>
      <c r="G658" s="204"/>
      <c r="H658" s="204"/>
      <c r="I658" s="204"/>
      <c r="J658" s="204"/>
      <c r="K658" s="204"/>
      <c r="L658" s="204"/>
      <c r="M658" s="204"/>
      <c r="N658" s="204"/>
      <c r="O658" s="204"/>
      <c r="P658" s="204"/>
      <c r="Q658" s="204"/>
      <c r="R658" s="204"/>
      <c r="S658" s="204"/>
      <c r="T658" s="204"/>
      <c r="U658" s="204"/>
      <c r="V658" s="204"/>
      <c r="W658" s="204"/>
      <c r="X658" s="204"/>
      <c r="Y658" s="204"/>
      <c r="Z658" s="204"/>
    </row>
    <row r="659" spans="1:26" ht="15.6">
      <c r="A659" s="204"/>
      <c r="B659" s="204"/>
      <c r="C659" s="204"/>
      <c r="D659" s="204"/>
      <c r="E659" s="204"/>
      <c r="F659" s="204"/>
      <c r="G659" s="204"/>
      <c r="H659" s="204"/>
      <c r="I659" s="204"/>
      <c r="J659" s="204"/>
      <c r="K659" s="204"/>
      <c r="L659" s="204"/>
      <c r="M659" s="204"/>
      <c r="N659" s="204"/>
      <c r="O659" s="204"/>
      <c r="P659" s="204"/>
      <c r="Q659" s="204"/>
      <c r="R659" s="204"/>
      <c r="S659" s="204"/>
      <c r="T659" s="204"/>
      <c r="U659" s="204"/>
      <c r="V659" s="204"/>
      <c r="W659" s="204"/>
      <c r="X659" s="204"/>
      <c r="Y659" s="204"/>
      <c r="Z659" s="204"/>
    </row>
    <row r="660" spans="1:26" ht="15.6">
      <c r="A660" s="204"/>
      <c r="B660" s="204"/>
      <c r="C660" s="204"/>
      <c r="D660" s="204"/>
      <c r="E660" s="204"/>
      <c r="F660" s="204"/>
      <c r="G660" s="204"/>
      <c r="H660" s="204"/>
      <c r="I660" s="204"/>
      <c r="J660" s="204"/>
      <c r="K660" s="204"/>
      <c r="L660" s="204"/>
      <c r="M660" s="204"/>
      <c r="N660" s="204"/>
      <c r="O660" s="204"/>
      <c r="P660" s="204"/>
      <c r="Q660" s="204"/>
      <c r="R660" s="204"/>
      <c r="S660" s="204"/>
      <c r="T660" s="204"/>
      <c r="U660" s="204"/>
      <c r="V660" s="204"/>
      <c r="W660" s="204"/>
      <c r="X660" s="204"/>
      <c r="Y660" s="204"/>
      <c r="Z660" s="204"/>
    </row>
    <row r="661" spans="1:26" ht="15.6">
      <c r="A661" s="204"/>
      <c r="B661" s="204"/>
      <c r="C661" s="204"/>
      <c r="D661" s="204"/>
      <c r="E661" s="204"/>
      <c r="F661" s="204"/>
      <c r="G661" s="204"/>
      <c r="H661" s="204"/>
      <c r="I661" s="204"/>
      <c r="J661" s="204"/>
      <c r="K661" s="204"/>
      <c r="L661" s="204"/>
      <c r="M661" s="204"/>
      <c r="N661" s="204"/>
      <c r="O661" s="204"/>
      <c r="P661" s="204"/>
      <c r="Q661" s="204"/>
      <c r="R661" s="204"/>
      <c r="S661" s="204"/>
      <c r="T661" s="204"/>
      <c r="U661" s="204"/>
      <c r="V661" s="204"/>
      <c r="W661" s="204"/>
      <c r="X661" s="204"/>
      <c r="Y661" s="204"/>
      <c r="Z661" s="204"/>
    </row>
    <row r="662" spans="1:26" ht="15.6">
      <c r="A662" s="204"/>
      <c r="B662" s="204"/>
      <c r="C662" s="204"/>
      <c r="D662" s="204"/>
      <c r="E662" s="204"/>
      <c r="F662" s="204"/>
      <c r="G662" s="204"/>
      <c r="H662" s="204"/>
      <c r="I662" s="204"/>
      <c r="J662" s="204"/>
      <c r="K662" s="204"/>
      <c r="L662" s="204"/>
      <c r="M662" s="204"/>
      <c r="N662" s="204"/>
      <c r="O662" s="204"/>
      <c r="P662" s="204"/>
      <c r="Q662" s="204"/>
      <c r="R662" s="204"/>
      <c r="S662" s="204"/>
      <c r="T662" s="204"/>
      <c r="U662" s="204"/>
      <c r="V662" s="204"/>
      <c r="W662" s="204"/>
      <c r="X662" s="204"/>
      <c r="Y662" s="204"/>
      <c r="Z662" s="204"/>
    </row>
    <row r="663" spans="1:26" ht="15.6">
      <c r="A663" s="204"/>
      <c r="B663" s="204"/>
      <c r="C663" s="204"/>
      <c r="D663" s="204"/>
      <c r="E663" s="204"/>
      <c r="F663" s="204"/>
      <c r="G663" s="204"/>
      <c r="H663" s="204"/>
      <c r="I663" s="204"/>
      <c r="J663" s="204"/>
      <c r="K663" s="204"/>
      <c r="L663" s="204"/>
      <c r="M663" s="204"/>
      <c r="N663" s="204"/>
      <c r="O663" s="204"/>
      <c r="P663" s="204"/>
      <c r="Q663" s="204"/>
      <c r="R663" s="204"/>
      <c r="S663" s="204"/>
      <c r="T663" s="204"/>
      <c r="U663" s="204"/>
      <c r="V663" s="204"/>
      <c r="W663" s="204"/>
      <c r="X663" s="204"/>
      <c r="Y663" s="204"/>
      <c r="Z663" s="204"/>
    </row>
    <row r="664" spans="1:26" ht="15.6">
      <c r="A664" s="204"/>
      <c r="B664" s="204"/>
      <c r="C664" s="204"/>
      <c r="D664" s="204"/>
      <c r="E664" s="204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  <c r="R664" s="204"/>
      <c r="S664" s="204"/>
      <c r="T664" s="204"/>
      <c r="U664" s="204"/>
      <c r="V664" s="204"/>
      <c r="W664" s="204"/>
      <c r="X664" s="204"/>
      <c r="Y664" s="204"/>
      <c r="Z664" s="204"/>
    </row>
    <row r="665" spans="1:26" ht="15.6">
      <c r="A665" s="204"/>
      <c r="B665" s="204"/>
      <c r="C665" s="204"/>
      <c r="D665" s="204"/>
      <c r="E665" s="204"/>
      <c r="F665" s="204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  <c r="R665" s="204"/>
      <c r="S665" s="204"/>
      <c r="T665" s="204"/>
      <c r="U665" s="204"/>
      <c r="V665" s="204"/>
      <c r="W665" s="204"/>
      <c r="X665" s="204"/>
      <c r="Y665" s="204"/>
      <c r="Z665" s="204"/>
    </row>
    <row r="666" spans="1:26" ht="15.6">
      <c r="A666" s="204"/>
      <c r="B666" s="204"/>
      <c r="C666" s="204"/>
      <c r="D666" s="204"/>
      <c r="E666" s="204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  <c r="R666" s="204"/>
      <c r="S666" s="204"/>
      <c r="T666" s="204"/>
      <c r="U666" s="204"/>
      <c r="V666" s="204"/>
      <c r="W666" s="204"/>
      <c r="X666" s="204"/>
      <c r="Y666" s="204"/>
      <c r="Z666" s="204"/>
    </row>
    <row r="667" spans="1:26" ht="15.6">
      <c r="A667" s="204"/>
      <c r="B667" s="204"/>
      <c r="C667" s="204"/>
      <c r="D667" s="204"/>
      <c r="E667" s="204"/>
      <c r="F667" s="204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  <c r="R667" s="204"/>
      <c r="S667" s="204"/>
      <c r="T667" s="204"/>
      <c r="U667" s="204"/>
      <c r="V667" s="204"/>
      <c r="W667" s="204"/>
      <c r="X667" s="204"/>
      <c r="Y667" s="204"/>
      <c r="Z667" s="204"/>
    </row>
    <row r="668" spans="1:26" ht="15.6">
      <c r="A668" s="204"/>
      <c r="B668" s="204"/>
      <c r="C668" s="204"/>
      <c r="D668" s="204"/>
      <c r="E668" s="204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  <c r="R668" s="204"/>
      <c r="S668" s="204"/>
      <c r="T668" s="204"/>
      <c r="U668" s="204"/>
      <c r="V668" s="204"/>
      <c r="W668" s="204"/>
      <c r="X668" s="204"/>
      <c r="Y668" s="204"/>
      <c r="Z668" s="204"/>
    </row>
    <row r="669" spans="1:26" ht="15.6">
      <c r="A669" s="204"/>
      <c r="B669" s="204"/>
      <c r="C669" s="204"/>
      <c r="D669" s="204"/>
      <c r="E669" s="204"/>
      <c r="F669" s="204"/>
      <c r="G669" s="204"/>
      <c r="H669" s="204"/>
      <c r="I669" s="204"/>
      <c r="J669" s="204"/>
      <c r="K669" s="204"/>
      <c r="L669" s="204"/>
      <c r="M669" s="204"/>
      <c r="N669" s="204"/>
      <c r="O669" s="204"/>
      <c r="P669" s="204"/>
      <c r="Q669" s="204"/>
      <c r="R669" s="204"/>
      <c r="S669" s="204"/>
      <c r="T669" s="204"/>
      <c r="U669" s="204"/>
      <c r="V669" s="204"/>
      <c r="W669" s="204"/>
      <c r="X669" s="204"/>
      <c r="Y669" s="204"/>
      <c r="Z669" s="204"/>
    </row>
    <row r="670" spans="1:26" ht="15.6">
      <c r="A670" s="204"/>
      <c r="B670" s="204"/>
      <c r="C670" s="204"/>
      <c r="D670" s="204"/>
      <c r="E670" s="204"/>
      <c r="F670" s="204"/>
      <c r="G670" s="204"/>
      <c r="H670" s="204"/>
      <c r="I670" s="204"/>
      <c r="J670" s="204"/>
      <c r="K670" s="204"/>
      <c r="L670" s="204"/>
      <c r="M670" s="204"/>
      <c r="N670" s="204"/>
      <c r="O670" s="204"/>
      <c r="P670" s="204"/>
      <c r="Q670" s="204"/>
      <c r="R670" s="204"/>
      <c r="S670" s="204"/>
      <c r="T670" s="204"/>
      <c r="U670" s="204"/>
      <c r="V670" s="204"/>
      <c r="W670" s="204"/>
      <c r="X670" s="204"/>
      <c r="Y670" s="204"/>
      <c r="Z670" s="204"/>
    </row>
    <row r="671" spans="1:26" ht="15.6">
      <c r="A671" s="204"/>
      <c r="B671" s="204"/>
      <c r="C671" s="204"/>
      <c r="D671" s="204"/>
      <c r="E671" s="204"/>
      <c r="F671" s="204"/>
      <c r="G671" s="204"/>
      <c r="H671" s="204"/>
      <c r="I671" s="204"/>
      <c r="J671" s="204"/>
      <c r="K671" s="204"/>
      <c r="L671" s="204"/>
      <c r="M671" s="204"/>
      <c r="N671" s="204"/>
      <c r="O671" s="204"/>
      <c r="P671" s="204"/>
      <c r="Q671" s="204"/>
      <c r="R671" s="204"/>
      <c r="S671" s="204"/>
      <c r="T671" s="204"/>
      <c r="U671" s="204"/>
      <c r="V671" s="204"/>
      <c r="W671" s="204"/>
      <c r="X671" s="204"/>
      <c r="Y671" s="204"/>
      <c r="Z671" s="204"/>
    </row>
    <row r="672" spans="1:26" ht="15.6">
      <c r="A672" s="204"/>
      <c r="B672" s="204"/>
      <c r="C672" s="204"/>
      <c r="D672" s="204"/>
      <c r="E672" s="204"/>
      <c r="F672" s="204"/>
      <c r="G672" s="204"/>
      <c r="H672" s="204"/>
      <c r="I672" s="204"/>
      <c r="J672" s="204"/>
      <c r="K672" s="204"/>
      <c r="L672" s="204"/>
      <c r="M672" s="204"/>
      <c r="N672" s="204"/>
      <c r="O672" s="204"/>
      <c r="P672" s="204"/>
      <c r="Q672" s="204"/>
      <c r="R672" s="204"/>
      <c r="S672" s="204"/>
      <c r="T672" s="204"/>
      <c r="U672" s="204"/>
      <c r="V672" s="204"/>
      <c r="W672" s="204"/>
      <c r="X672" s="204"/>
      <c r="Y672" s="204"/>
      <c r="Z672" s="204"/>
    </row>
    <row r="673" spans="1:26" ht="15.6">
      <c r="A673" s="204"/>
      <c r="B673" s="204"/>
      <c r="C673" s="204"/>
      <c r="D673" s="204"/>
      <c r="E673" s="204"/>
      <c r="F673" s="204"/>
      <c r="G673" s="204"/>
      <c r="H673" s="204"/>
      <c r="I673" s="204"/>
      <c r="J673" s="204"/>
      <c r="K673" s="204"/>
      <c r="L673" s="204"/>
      <c r="M673" s="204"/>
      <c r="N673" s="204"/>
      <c r="O673" s="204"/>
      <c r="P673" s="204"/>
      <c r="Q673" s="204"/>
      <c r="R673" s="204"/>
      <c r="S673" s="204"/>
      <c r="T673" s="204"/>
      <c r="U673" s="204"/>
      <c r="V673" s="204"/>
      <c r="W673" s="204"/>
      <c r="X673" s="204"/>
      <c r="Y673" s="204"/>
      <c r="Z673" s="204"/>
    </row>
    <row r="674" spans="1:26" ht="15.6">
      <c r="A674" s="204"/>
      <c r="B674" s="204"/>
      <c r="C674" s="204"/>
      <c r="D674" s="204"/>
      <c r="E674" s="204"/>
      <c r="F674" s="204"/>
      <c r="G674" s="204"/>
      <c r="H674" s="204"/>
      <c r="I674" s="204"/>
      <c r="J674" s="204"/>
      <c r="K674" s="204"/>
      <c r="L674" s="204"/>
      <c r="M674" s="204"/>
      <c r="N674" s="204"/>
      <c r="O674" s="204"/>
      <c r="P674" s="204"/>
      <c r="Q674" s="204"/>
      <c r="R674" s="204"/>
      <c r="S674" s="204"/>
      <c r="T674" s="204"/>
      <c r="U674" s="204"/>
      <c r="V674" s="204"/>
      <c r="W674" s="204"/>
      <c r="X674" s="204"/>
      <c r="Y674" s="204"/>
      <c r="Z674" s="204"/>
    </row>
    <row r="675" spans="1:26" ht="15.6">
      <c r="A675" s="204"/>
      <c r="B675" s="204"/>
      <c r="C675" s="204"/>
      <c r="D675" s="204"/>
      <c r="E675" s="204"/>
      <c r="F675" s="204"/>
      <c r="G675" s="204"/>
      <c r="H675" s="204"/>
      <c r="I675" s="204"/>
      <c r="J675" s="204"/>
      <c r="K675" s="204"/>
      <c r="L675" s="204"/>
      <c r="M675" s="204"/>
      <c r="N675" s="204"/>
      <c r="O675" s="204"/>
      <c r="P675" s="204"/>
      <c r="Q675" s="204"/>
      <c r="R675" s="204"/>
      <c r="S675" s="204"/>
      <c r="T675" s="204"/>
      <c r="U675" s="204"/>
      <c r="V675" s="204"/>
      <c r="W675" s="204"/>
      <c r="X675" s="204"/>
      <c r="Y675" s="204"/>
      <c r="Z675" s="204"/>
    </row>
    <row r="676" spans="1:26" ht="15.6">
      <c r="A676" s="204"/>
      <c r="B676" s="204"/>
      <c r="C676" s="204"/>
      <c r="D676" s="204"/>
      <c r="E676" s="204"/>
      <c r="F676" s="204"/>
      <c r="G676" s="204"/>
      <c r="H676" s="204"/>
      <c r="I676" s="204"/>
      <c r="J676" s="204"/>
      <c r="K676" s="204"/>
      <c r="L676" s="204"/>
      <c r="M676" s="204"/>
      <c r="N676" s="204"/>
      <c r="O676" s="204"/>
      <c r="P676" s="204"/>
      <c r="Q676" s="204"/>
      <c r="R676" s="204"/>
      <c r="S676" s="204"/>
      <c r="T676" s="204"/>
      <c r="U676" s="204"/>
      <c r="V676" s="204"/>
      <c r="W676" s="204"/>
      <c r="X676" s="204"/>
      <c r="Y676" s="204"/>
      <c r="Z676" s="204"/>
    </row>
    <row r="677" spans="1:26" ht="15.6">
      <c r="A677" s="204"/>
      <c r="B677" s="204"/>
      <c r="C677" s="204"/>
      <c r="D677" s="204"/>
      <c r="E677" s="204"/>
      <c r="F677" s="204"/>
      <c r="G677" s="204"/>
      <c r="H677" s="204"/>
      <c r="I677" s="204"/>
      <c r="J677" s="204"/>
      <c r="K677" s="204"/>
      <c r="L677" s="204"/>
      <c r="M677" s="204"/>
      <c r="N677" s="204"/>
      <c r="O677" s="204"/>
      <c r="P677" s="204"/>
      <c r="Q677" s="204"/>
      <c r="R677" s="204"/>
      <c r="S677" s="204"/>
      <c r="T677" s="204"/>
      <c r="U677" s="204"/>
      <c r="V677" s="204"/>
      <c r="W677" s="204"/>
      <c r="X677" s="204"/>
      <c r="Y677" s="204"/>
      <c r="Z677" s="204"/>
    </row>
    <row r="678" spans="1:26" ht="15.6">
      <c r="A678" s="204"/>
      <c r="B678" s="204"/>
      <c r="C678" s="204"/>
      <c r="D678" s="204"/>
      <c r="E678" s="204"/>
      <c r="F678" s="204"/>
      <c r="G678" s="204"/>
      <c r="H678" s="204"/>
      <c r="I678" s="204"/>
      <c r="J678" s="204"/>
      <c r="K678" s="204"/>
      <c r="L678" s="204"/>
      <c r="M678" s="204"/>
      <c r="N678" s="204"/>
      <c r="O678" s="204"/>
      <c r="P678" s="204"/>
      <c r="Q678" s="204"/>
      <c r="R678" s="204"/>
      <c r="S678" s="204"/>
      <c r="T678" s="204"/>
      <c r="U678" s="204"/>
      <c r="V678" s="204"/>
      <c r="W678" s="204"/>
      <c r="X678" s="204"/>
      <c r="Y678" s="204"/>
      <c r="Z678" s="204"/>
    </row>
    <row r="679" spans="1:26" ht="15.6">
      <c r="A679" s="204"/>
      <c r="B679" s="204"/>
      <c r="C679" s="204"/>
      <c r="D679" s="204"/>
      <c r="E679" s="204"/>
      <c r="F679" s="204"/>
      <c r="G679" s="204"/>
      <c r="H679" s="204"/>
      <c r="I679" s="204"/>
      <c r="J679" s="204"/>
      <c r="K679" s="204"/>
      <c r="L679" s="204"/>
      <c r="M679" s="204"/>
      <c r="N679" s="204"/>
      <c r="O679" s="204"/>
      <c r="P679" s="204"/>
      <c r="Q679" s="204"/>
      <c r="R679" s="204"/>
      <c r="S679" s="204"/>
      <c r="T679" s="204"/>
      <c r="U679" s="204"/>
      <c r="V679" s="204"/>
      <c r="W679" s="204"/>
      <c r="X679" s="204"/>
      <c r="Y679" s="204"/>
      <c r="Z679" s="204"/>
    </row>
    <row r="680" spans="1:26" ht="15.6">
      <c r="A680" s="204"/>
      <c r="B680" s="204"/>
      <c r="C680" s="204"/>
      <c r="D680" s="204"/>
      <c r="E680" s="204"/>
      <c r="F680" s="204"/>
      <c r="G680" s="204"/>
      <c r="H680" s="204"/>
      <c r="I680" s="204"/>
      <c r="J680" s="204"/>
      <c r="K680" s="204"/>
      <c r="L680" s="204"/>
      <c r="M680" s="204"/>
      <c r="N680" s="204"/>
      <c r="O680" s="204"/>
      <c r="P680" s="204"/>
      <c r="Q680" s="204"/>
      <c r="R680" s="204"/>
      <c r="S680" s="204"/>
      <c r="T680" s="204"/>
      <c r="U680" s="204"/>
      <c r="V680" s="204"/>
      <c r="W680" s="204"/>
      <c r="X680" s="204"/>
      <c r="Y680" s="204"/>
      <c r="Z680" s="204"/>
    </row>
    <row r="681" spans="1:26" ht="15.6">
      <c r="A681" s="204"/>
      <c r="B681" s="204"/>
      <c r="C681" s="204"/>
      <c r="D681" s="204"/>
      <c r="E681" s="204"/>
      <c r="F681" s="204"/>
      <c r="G681" s="204"/>
      <c r="H681" s="204"/>
      <c r="I681" s="204"/>
      <c r="J681" s="204"/>
      <c r="K681" s="204"/>
      <c r="L681" s="204"/>
      <c r="M681" s="204"/>
      <c r="N681" s="204"/>
      <c r="O681" s="204"/>
      <c r="P681" s="204"/>
      <c r="Q681" s="204"/>
      <c r="R681" s="204"/>
      <c r="S681" s="204"/>
      <c r="T681" s="204"/>
      <c r="U681" s="204"/>
      <c r="V681" s="204"/>
      <c r="W681" s="204"/>
      <c r="X681" s="204"/>
      <c r="Y681" s="204"/>
      <c r="Z681" s="204"/>
    </row>
    <row r="682" spans="1:26" ht="15.6">
      <c r="A682" s="204"/>
      <c r="B682" s="204"/>
      <c r="C682" s="204"/>
      <c r="D682" s="204"/>
      <c r="E682" s="204"/>
      <c r="F682" s="204"/>
      <c r="G682" s="204"/>
      <c r="H682" s="204"/>
      <c r="I682" s="204"/>
      <c r="J682" s="204"/>
      <c r="K682" s="204"/>
      <c r="L682" s="204"/>
      <c r="M682" s="204"/>
      <c r="N682" s="204"/>
      <c r="O682" s="204"/>
      <c r="P682" s="204"/>
      <c r="Q682" s="204"/>
      <c r="R682" s="204"/>
      <c r="S682" s="204"/>
      <c r="T682" s="204"/>
      <c r="U682" s="204"/>
      <c r="V682" s="204"/>
      <c r="W682" s="204"/>
      <c r="X682" s="204"/>
      <c r="Y682" s="204"/>
      <c r="Z682" s="204"/>
    </row>
    <row r="683" spans="1:26" ht="15.6">
      <c r="A683" s="204"/>
      <c r="B683" s="204"/>
      <c r="C683" s="204"/>
      <c r="D683" s="204"/>
      <c r="E683" s="204"/>
      <c r="F683" s="204"/>
      <c r="G683" s="204"/>
      <c r="H683" s="204"/>
      <c r="I683" s="204"/>
      <c r="J683" s="204"/>
      <c r="K683" s="204"/>
      <c r="L683" s="204"/>
      <c r="M683" s="204"/>
      <c r="N683" s="204"/>
      <c r="O683" s="204"/>
      <c r="P683" s="204"/>
      <c r="Q683" s="204"/>
      <c r="R683" s="204"/>
      <c r="S683" s="204"/>
      <c r="T683" s="204"/>
      <c r="U683" s="204"/>
      <c r="V683" s="204"/>
      <c r="W683" s="204"/>
      <c r="X683" s="204"/>
      <c r="Y683" s="204"/>
      <c r="Z683" s="204"/>
    </row>
    <row r="684" spans="1:26" ht="15.6">
      <c r="A684" s="204"/>
      <c r="B684" s="204"/>
      <c r="C684" s="204"/>
      <c r="D684" s="204"/>
      <c r="E684" s="204"/>
      <c r="F684" s="204"/>
      <c r="G684" s="204"/>
      <c r="H684" s="204"/>
      <c r="I684" s="204"/>
      <c r="J684" s="204"/>
      <c r="K684" s="204"/>
      <c r="L684" s="204"/>
      <c r="M684" s="204"/>
      <c r="N684" s="204"/>
      <c r="O684" s="204"/>
      <c r="P684" s="204"/>
      <c r="Q684" s="204"/>
      <c r="R684" s="204"/>
      <c r="S684" s="204"/>
      <c r="T684" s="204"/>
      <c r="U684" s="204"/>
      <c r="V684" s="204"/>
      <c r="W684" s="204"/>
      <c r="X684" s="204"/>
      <c r="Y684" s="204"/>
      <c r="Z684" s="204"/>
    </row>
    <row r="685" spans="1:26" ht="15.6">
      <c r="A685" s="204"/>
      <c r="B685" s="204"/>
      <c r="C685" s="204"/>
      <c r="D685" s="204"/>
      <c r="E685" s="204"/>
      <c r="F685" s="204"/>
      <c r="G685" s="204"/>
      <c r="H685" s="204"/>
      <c r="I685" s="204"/>
      <c r="J685" s="204"/>
      <c r="K685" s="204"/>
      <c r="L685" s="204"/>
      <c r="M685" s="204"/>
      <c r="N685" s="204"/>
      <c r="O685" s="204"/>
      <c r="P685" s="204"/>
      <c r="Q685" s="204"/>
      <c r="R685" s="204"/>
      <c r="S685" s="204"/>
      <c r="T685" s="204"/>
      <c r="U685" s="204"/>
      <c r="V685" s="204"/>
      <c r="W685" s="204"/>
      <c r="X685" s="204"/>
      <c r="Y685" s="204"/>
      <c r="Z685" s="204"/>
    </row>
    <row r="686" spans="1:26" ht="15.6">
      <c r="A686" s="204"/>
      <c r="B686" s="204"/>
      <c r="C686" s="204"/>
      <c r="D686" s="204"/>
      <c r="E686" s="204"/>
      <c r="F686" s="204"/>
      <c r="G686" s="204"/>
      <c r="H686" s="204"/>
      <c r="I686" s="204"/>
      <c r="J686" s="204"/>
      <c r="K686" s="204"/>
      <c r="L686" s="204"/>
      <c r="M686" s="204"/>
      <c r="N686" s="204"/>
      <c r="O686" s="204"/>
      <c r="P686" s="204"/>
      <c r="Q686" s="204"/>
      <c r="R686" s="204"/>
      <c r="S686" s="204"/>
      <c r="T686" s="204"/>
      <c r="U686" s="204"/>
      <c r="V686" s="204"/>
      <c r="W686" s="204"/>
      <c r="X686" s="204"/>
      <c r="Y686" s="204"/>
      <c r="Z686" s="204"/>
    </row>
    <row r="687" spans="1:26" ht="15.6">
      <c r="A687" s="204"/>
      <c r="B687" s="204"/>
      <c r="C687" s="204"/>
      <c r="D687" s="204"/>
      <c r="E687" s="204"/>
      <c r="F687" s="204"/>
      <c r="G687" s="204"/>
      <c r="H687" s="204"/>
      <c r="I687" s="204"/>
      <c r="J687" s="204"/>
      <c r="K687" s="204"/>
      <c r="L687" s="204"/>
      <c r="M687" s="204"/>
      <c r="N687" s="204"/>
      <c r="O687" s="204"/>
      <c r="P687" s="204"/>
      <c r="Q687" s="204"/>
      <c r="R687" s="204"/>
      <c r="S687" s="204"/>
      <c r="T687" s="204"/>
      <c r="U687" s="204"/>
      <c r="V687" s="204"/>
      <c r="W687" s="204"/>
      <c r="X687" s="204"/>
      <c r="Y687" s="204"/>
      <c r="Z687" s="204"/>
    </row>
    <row r="688" spans="1:26" ht="15.6">
      <c r="A688" s="204"/>
      <c r="B688" s="204"/>
      <c r="C688" s="204"/>
      <c r="D688" s="204"/>
      <c r="E688" s="204"/>
      <c r="F688" s="204"/>
      <c r="G688" s="204"/>
      <c r="H688" s="204"/>
      <c r="I688" s="204"/>
      <c r="J688" s="204"/>
      <c r="K688" s="204"/>
      <c r="L688" s="204"/>
      <c r="M688" s="204"/>
      <c r="N688" s="204"/>
      <c r="O688" s="204"/>
      <c r="P688" s="204"/>
      <c r="Q688" s="204"/>
      <c r="R688" s="204"/>
      <c r="S688" s="204"/>
      <c r="T688" s="204"/>
      <c r="U688" s="204"/>
      <c r="V688" s="204"/>
      <c r="W688" s="204"/>
      <c r="X688" s="204"/>
      <c r="Y688" s="204"/>
      <c r="Z688" s="204"/>
    </row>
    <row r="689" spans="1:26" ht="15.6">
      <c r="A689" s="204"/>
      <c r="B689" s="204"/>
      <c r="C689" s="204"/>
      <c r="D689" s="204"/>
      <c r="E689" s="204"/>
      <c r="F689" s="204"/>
      <c r="G689" s="204"/>
      <c r="H689" s="204"/>
      <c r="I689" s="204"/>
      <c r="J689" s="204"/>
      <c r="K689" s="204"/>
      <c r="L689" s="204"/>
      <c r="M689" s="204"/>
      <c r="N689" s="204"/>
      <c r="O689" s="204"/>
      <c r="P689" s="204"/>
      <c r="Q689" s="204"/>
      <c r="R689" s="204"/>
      <c r="S689" s="204"/>
      <c r="T689" s="204"/>
      <c r="U689" s="204"/>
      <c r="V689" s="204"/>
      <c r="W689" s="204"/>
      <c r="X689" s="204"/>
      <c r="Y689" s="204"/>
      <c r="Z689" s="204"/>
    </row>
    <row r="690" spans="1:26" ht="15.6">
      <c r="A690" s="204"/>
      <c r="B690" s="204"/>
      <c r="C690" s="204"/>
      <c r="D690" s="204"/>
      <c r="E690" s="204"/>
      <c r="F690" s="204"/>
      <c r="G690" s="204"/>
      <c r="H690" s="204"/>
      <c r="I690" s="204"/>
      <c r="J690" s="204"/>
      <c r="K690" s="204"/>
      <c r="L690" s="204"/>
      <c r="M690" s="204"/>
      <c r="N690" s="204"/>
      <c r="O690" s="204"/>
      <c r="P690" s="204"/>
      <c r="Q690" s="204"/>
      <c r="R690" s="204"/>
      <c r="S690" s="204"/>
      <c r="T690" s="204"/>
      <c r="U690" s="204"/>
      <c r="V690" s="204"/>
      <c r="W690" s="204"/>
      <c r="X690" s="204"/>
      <c r="Y690" s="204"/>
      <c r="Z690" s="204"/>
    </row>
    <row r="691" spans="1:26" ht="15.6">
      <c r="A691" s="204"/>
      <c r="B691" s="204"/>
      <c r="C691" s="204"/>
      <c r="D691" s="204"/>
      <c r="E691" s="204"/>
      <c r="F691" s="204"/>
      <c r="G691" s="204"/>
      <c r="H691" s="204"/>
      <c r="I691" s="204"/>
      <c r="J691" s="204"/>
      <c r="K691" s="204"/>
      <c r="L691" s="204"/>
      <c r="M691" s="204"/>
      <c r="N691" s="204"/>
      <c r="O691" s="204"/>
      <c r="P691" s="204"/>
      <c r="Q691" s="204"/>
      <c r="R691" s="204"/>
      <c r="S691" s="204"/>
      <c r="T691" s="204"/>
      <c r="U691" s="204"/>
      <c r="V691" s="204"/>
      <c r="W691" s="204"/>
      <c r="X691" s="204"/>
      <c r="Y691" s="204"/>
      <c r="Z691" s="204"/>
    </row>
    <row r="692" spans="1:26" ht="15.6">
      <c r="A692" s="204"/>
      <c r="B692" s="204"/>
      <c r="C692" s="204"/>
      <c r="D692" s="204"/>
      <c r="E692" s="204"/>
      <c r="F692" s="204"/>
      <c r="G692" s="204"/>
      <c r="H692" s="204"/>
      <c r="I692" s="204"/>
      <c r="J692" s="204"/>
      <c r="K692" s="204"/>
      <c r="L692" s="204"/>
      <c r="M692" s="204"/>
      <c r="N692" s="204"/>
      <c r="O692" s="204"/>
      <c r="P692" s="204"/>
      <c r="Q692" s="204"/>
      <c r="R692" s="204"/>
      <c r="S692" s="204"/>
      <c r="T692" s="204"/>
      <c r="U692" s="204"/>
      <c r="V692" s="204"/>
      <c r="W692" s="204"/>
      <c r="X692" s="204"/>
      <c r="Y692" s="204"/>
      <c r="Z692" s="204"/>
    </row>
    <row r="693" spans="1:26" ht="15.6">
      <c r="A693" s="204"/>
      <c r="B693" s="204"/>
      <c r="C693" s="204"/>
      <c r="D693" s="204"/>
      <c r="E693" s="204"/>
      <c r="F693" s="204"/>
      <c r="G693" s="204"/>
      <c r="H693" s="204"/>
      <c r="I693" s="204"/>
      <c r="J693" s="204"/>
      <c r="K693" s="204"/>
      <c r="L693" s="204"/>
      <c r="M693" s="204"/>
      <c r="N693" s="204"/>
      <c r="O693" s="204"/>
      <c r="P693" s="204"/>
      <c r="Q693" s="204"/>
      <c r="R693" s="204"/>
      <c r="S693" s="204"/>
      <c r="T693" s="204"/>
      <c r="U693" s="204"/>
      <c r="V693" s="204"/>
      <c r="W693" s="204"/>
      <c r="X693" s="204"/>
      <c r="Y693" s="204"/>
      <c r="Z693" s="204"/>
    </row>
    <row r="694" spans="1:26" ht="15.6">
      <c r="A694" s="204"/>
      <c r="B694" s="204"/>
      <c r="C694" s="204"/>
      <c r="D694" s="204"/>
      <c r="E694" s="204"/>
      <c r="F694" s="204"/>
      <c r="G694" s="204"/>
      <c r="H694" s="204"/>
      <c r="I694" s="204"/>
      <c r="J694" s="204"/>
      <c r="K694" s="204"/>
      <c r="L694" s="204"/>
      <c r="M694" s="204"/>
      <c r="N694" s="204"/>
      <c r="O694" s="204"/>
      <c r="P694" s="204"/>
      <c r="Q694" s="204"/>
      <c r="R694" s="204"/>
      <c r="S694" s="204"/>
      <c r="T694" s="204"/>
      <c r="U694" s="204"/>
      <c r="V694" s="204"/>
      <c r="W694" s="204"/>
      <c r="X694" s="204"/>
      <c r="Y694" s="204"/>
      <c r="Z694" s="204"/>
    </row>
    <row r="695" spans="1:26" ht="15.6">
      <c r="A695" s="204"/>
      <c r="B695" s="204"/>
      <c r="C695" s="204"/>
      <c r="D695" s="204"/>
      <c r="E695" s="204"/>
      <c r="F695" s="204"/>
      <c r="G695" s="204"/>
      <c r="H695" s="204"/>
      <c r="I695" s="204"/>
      <c r="J695" s="204"/>
      <c r="K695" s="204"/>
      <c r="L695" s="204"/>
      <c r="M695" s="204"/>
      <c r="N695" s="204"/>
      <c r="O695" s="204"/>
      <c r="P695" s="204"/>
      <c r="Q695" s="204"/>
      <c r="R695" s="204"/>
      <c r="S695" s="204"/>
      <c r="T695" s="204"/>
      <c r="U695" s="204"/>
      <c r="V695" s="204"/>
      <c r="W695" s="204"/>
      <c r="X695" s="204"/>
      <c r="Y695" s="204"/>
      <c r="Z695" s="204"/>
    </row>
    <row r="696" spans="1:26" ht="15.6">
      <c r="A696" s="204"/>
      <c r="B696" s="204"/>
      <c r="C696" s="204"/>
      <c r="D696" s="204"/>
      <c r="E696" s="204"/>
      <c r="F696" s="204"/>
      <c r="G696" s="204"/>
      <c r="H696" s="204"/>
      <c r="I696" s="204"/>
      <c r="J696" s="204"/>
      <c r="K696" s="204"/>
      <c r="L696" s="204"/>
      <c r="M696" s="204"/>
      <c r="N696" s="204"/>
      <c r="O696" s="204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</row>
    <row r="697" spans="1:26" ht="15.6">
      <c r="A697" s="204"/>
      <c r="B697" s="204"/>
      <c r="C697" s="204"/>
      <c r="D697" s="204"/>
      <c r="E697" s="204"/>
      <c r="F697" s="204"/>
      <c r="G697" s="204"/>
      <c r="H697" s="204"/>
      <c r="I697" s="204"/>
      <c r="J697" s="204"/>
      <c r="K697" s="204"/>
      <c r="L697" s="204"/>
      <c r="M697" s="204"/>
      <c r="N697" s="204"/>
      <c r="O697" s="204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</row>
    <row r="698" spans="1:26" ht="15.6">
      <c r="A698" s="204"/>
      <c r="B698" s="204"/>
      <c r="C698" s="204"/>
      <c r="D698" s="204"/>
      <c r="E698" s="204"/>
      <c r="F698" s="204"/>
      <c r="G698" s="204"/>
      <c r="H698" s="204"/>
      <c r="I698" s="204"/>
      <c r="J698" s="204"/>
      <c r="K698" s="204"/>
      <c r="L698" s="204"/>
      <c r="M698" s="204"/>
      <c r="N698" s="204"/>
      <c r="O698" s="204"/>
      <c r="P698" s="204"/>
      <c r="Q698" s="204"/>
      <c r="R698" s="204"/>
      <c r="S698" s="204"/>
      <c r="T698" s="204"/>
      <c r="U698" s="204"/>
      <c r="V698" s="204"/>
      <c r="W698" s="204"/>
      <c r="X698" s="204"/>
      <c r="Y698" s="204"/>
      <c r="Z698" s="204"/>
    </row>
    <row r="699" spans="1:26" ht="15.6">
      <c r="A699" s="204"/>
      <c r="B699" s="204"/>
      <c r="C699" s="204"/>
      <c r="D699" s="204"/>
      <c r="E699" s="204"/>
      <c r="F699" s="204"/>
      <c r="G699" s="204"/>
      <c r="H699" s="204"/>
      <c r="I699" s="204"/>
      <c r="J699" s="204"/>
      <c r="K699" s="204"/>
      <c r="L699" s="204"/>
      <c r="M699" s="204"/>
      <c r="N699" s="204"/>
      <c r="O699" s="204"/>
      <c r="P699" s="204"/>
      <c r="Q699" s="204"/>
      <c r="R699" s="204"/>
      <c r="S699" s="204"/>
      <c r="T699" s="204"/>
      <c r="U699" s="204"/>
      <c r="V699" s="204"/>
      <c r="W699" s="204"/>
      <c r="X699" s="204"/>
      <c r="Y699" s="204"/>
      <c r="Z699" s="204"/>
    </row>
    <row r="700" spans="1:26" ht="15.6">
      <c r="A700" s="204"/>
      <c r="B700" s="204"/>
      <c r="C700" s="204"/>
      <c r="D700" s="204"/>
      <c r="E700" s="204"/>
      <c r="F700" s="204"/>
      <c r="G700" s="204"/>
      <c r="H700" s="204"/>
      <c r="I700" s="204"/>
      <c r="J700" s="204"/>
      <c r="K700" s="204"/>
      <c r="L700" s="204"/>
      <c r="M700" s="204"/>
      <c r="N700" s="204"/>
      <c r="O700" s="204"/>
      <c r="P700" s="204"/>
      <c r="Q700" s="204"/>
      <c r="R700" s="204"/>
      <c r="S700" s="204"/>
      <c r="T700" s="204"/>
      <c r="U700" s="204"/>
      <c r="V700" s="204"/>
      <c r="W700" s="204"/>
      <c r="X700" s="204"/>
      <c r="Y700" s="204"/>
      <c r="Z700" s="204"/>
    </row>
    <row r="701" spans="1:26" ht="15.6">
      <c r="A701" s="204"/>
      <c r="B701" s="204"/>
      <c r="C701" s="204"/>
      <c r="D701" s="204"/>
      <c r="E701" s="204"/>
      <c r="F701" s="204"/>
      <c r="G701" s="204"/>
      <c r="H701" s="204"/>
      <c r="I701" s="204"/>
      <c r="J701" s="204"/>
      <c r="K701" s="204"/>
      <c r="L701" s="204"/>
      <c r="M701" s="204"/>
      <c r="N701" s="204"/>
      <c r="O701" s="204"/>
      <c r="P701" s="204"/>
      <c r="Q701" s="204"/>
      <c r="R701" s="204"/>
      <c r="S701" s="204"/>
      <c r="T701" s="204"/>
      <c r="U701" s="204"/>
      <c r="V701" s="204"/>
      <c r="W701" s="204"/>
      <c r="X701" s="204"/>
      <c r="Y701" s="204"/>
      <c r="Z701" s="204"/>
    </row>
    <row r="702" spans="1:26" ht="15.6">
      <c r="A702" s="204"/>
      <c r="B702" s="204"/>
      <c r="C702" s="204"/>
      <c r="D702" s="204"/>
      <c r="E702" s="204"/>
      <c r="F702" s="204"/>
      <c r="G702" s="204"/>
      <c r="H702" s="204"/>
      <c r="I702" s="204"/>
      <c r="J702" s="204"/>
      <c r="K702" s="204"/>
      <c r="L702" s="204"/>
      <c r="M702" s="204"/>
      <c r="N702" s="204"/>
      <c r="O702" s="204"/>
      <c r="P702" s="204"/>
      <c r="Q702" s="204"/>
      <c r="R702" s="204"/>
      <c r="S702" s="204"/>
      <c r="T702" s="204"/>
      <c r="U702" s="204"/>
      <c r="V702" s="204"/>
      <c r="W702" s="204"/>
      <c r="X702" s="204"/>
      <c r="Y702" s="204"/>
      <c r="Z702" s="204"/>
    </row>
    <row r="703" spans="1:26" ht="15.6">
      <c r="A703" s="204"/>
      <c r="B703" s="204"/>
      <c r="C703" s="204"/>
      <c r="D703" s="204"/>
      <c r="E703" s="204"/>
      <c r="F703" s="204"/>
      <c r="G703" s="204"/>
      <c r="H703" s="204"/>
      <c r="I703" s="204"/>
      <c r="J703" s="204"/>
      <c r="K703" s="204"/>
      <c r="L703" s="204"/>
      <c r="M703" s="204"/>
      <c r="N703" s="204"/>
      <c r="O703" s="204"/>
      <c r="P703" s="204"/>
      <c r="Q703" s="204"/>
      <c r="R703" s="204"/>
      <c r="S703" s="204"/>
      <c r="T703" s="204"/>
      <c r="U703" s="204"/>
      <c r="V703" s="204"/>
      <c r="W703" s="204"/>
      <c r="X703" s="204"/>
      <c r="Y703" s="204"/>
      <c r="Z703" s="204"/>
    </row>
    <row r="704" spans="1:26" ht="15.6">
      <c r="A704" s="204"/>
      <c r="B704" s="204"/>
      <c r="C704" s="204"/>
      <c r="D704" s="204"/>
      <c r="E704" s="204"/>
      <c r="F704" s="204"/>
      <c r="G704" s="204"/>
      <c r="H704" s="204"/>
      <c r="I704" s="204"/>
      <c r="J704" s="204"/>
      <c r="K704" s="204"/>
      <c r="L704" s="204"/>
      <c r="M704" s="204"/>
      <c r="N704" s="204"/>
      <c r="O704" s="204"/>
      <c r="P704" s="204"/>
      <c r="Q704" s="204"/>
      <c r="R704" s="204"/>
      <c r="S704" s="204"/>
      <c r="T704" s="204"/>
      <c r="U704" s="204"/>
      <c r="V704" s="204"/>
      <c r="W704" s="204"/>
      <c r="X704" s="204"/>
      <c r="Y704" s="204"/>
      <c r="Z704" s="204"/>
    </row>
    <row r="705" spans="1:26" ht="15.6">
      <c r="A705" s="204"/>
      <c r="B705" s="204"/>
      <c r="C705" s="204"/>
      <c r="D705" s="204"/>
      <c r="E705" s="204"/>
      <c r="F705" s="204"/>
      <c r="G705" s="204"/>
      <c r="H705" s="204"/>
      <c r="I705" s="204"/>
      <c r="J705" s="204"/>
      <c r="K705" s="204"/>
      <c r="L705" s="204"/>
      <c r="M705" s="204"/>
      <c r="N705" s="204"/>
      <c r="O705" s="204"/>
      <c r="P705" s="204"/>
      <c r="Q705" s="204"/>
      <c r="R705" s="204"/>
      <c r="S705" s="204"/>
      <c r="T705" s="204"/>
      <c r="U705" s="204"/>
      <c r="V705" s="204"/>
      <c r="W705" s="204"/>
      <c r="X705" s="204"/>
      <c r="Y705" s="204"/>
      <c r="Z705" s="204"/>
    </row>
    <row r="706" spans="1:26" ht="15.6">
      <c r="A706" s="204"/>
      <c r="B706" s="204"/>
      <c r="C706" s="204"/>
      <c r="D706" s="204"/>
      <c r="E706" s="204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  <c r="R706" s="204"/>
      <c r="S706" s="204"/>
      <c r="T706" s="204"/>
      <c r="U706" s="204"/>
      <c r="V706" s="204"/>
      <c r="W706" s="204"/>
      <c r="X706" s="204"/>
      <c r="Y706" s="204"/>
      <c r="Z706" s="204"/>
    </row>
    <row r="707" spans="1:26" ht="15.6">
      <c r="A707" s="204"/>
      <c r="B707" s="204"/>
      <c r="C707" s="204"/>
      <c r="D707" s="204"/>
      <c r="E707" s="204"/>
      <c r="F707" s="204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  <c r="R707" s="204"/>
      <c r="S707" s="204"/>
      <c r="T707" s="204"/>
      <c r="U707" s="204"/>
      <c r="V707" s="204"/>
      <c r="W707" s="204"/>
      <c r="X707" s="204"/>
      <c r="Y707" s="204"/>
      <c r="Z707" s="204"/>
    </row>
    <row r="708" spans="1:26" ht="15.6">
      <c r="A708" s="204"/>
      <c r="B708" s="204"/>
      <c r="C708" s="204"/>
      <c r="D708" s="204"/>
      <c r="E708" s="204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  <c r="R708" s="204"/>
      <c r="S708" s="204"/>
      <c r="T708" s="204"/>
      <c r="U708" s="204"/>
      <c r="V708" s="204"/>
      <c r="W708" s="204"/>
      <c r="X708" s="204"/>
      <c r="Y708" s="204"/>
      <c r="Z708" s="204"/>
    </row>
    <row r="709" spans="1:26" ht="15.6">
      <c r="A709" s="204"/>
      <c r="B709" s="204"/>
      <c r="C709" s="204"/>
      <c r="D709" s="204"/>
      <c r="E709" s="204"/>
      <c r="F709" s="204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  <c r="R709" s="204"/>
      <c r="S709" s="204"/>
      <c r="T709" s="204"/>
      <c r="U709" s="204"/>
      <c r="V709" s="204"/>
      <c r="W709" s="204"/>
      <c r="X709" s="204"/>
      <c r="Y709" s="204"/>
      <c r="Z709" s="204"/>
    </row>
    <row r="710" spans="1:26" ht="15.6">
      <c r="A710" s="204"/>
      <c r="B710" s="204"/>
      <c r="C710" s="204"/>
      <c r="D710" s="204"/>
      <c r="E710" s="204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</row>
    <row r="711" spans="1:26" ht="15.6">
      <c r="A711" s="204"/>
      <c r="B711" s="204"/>
      <c r="C711" s="204"/>
      <c r="D711" s="204"/>
      <c r="E711" s="204"/>
      <c r="F711" s="204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</row>
    <row r="712" spans="1:26" ht="15.6">
      <c r="A712" s="204"/>
      <c r="B712" s="204"/>
      <c r="C712" s="204"/>
      <c r="D712" s="204"/>
      <c r="E712" s="204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</row>
    <row r="713" spans="1:26" ht="15.6">
      <c r="A713" s="204"/>
      <c r="B713" s="204"/>
      <c r="C713" s="204"/>
      <c r="D713" s="204"/>
      <c r="E713" s="204"/>
      <c r="F713" s="204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</row>
    <row r="714" spans="1:26" ht="15.6">
      <c r="A714" s="204"/>
      <c r="B714" s="204"/>
      <c r="C714" s="204"/>
      <c r="D714" s="204"/>
      <c r="E714" s="204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</row>
    <row r="715" spans="1:26" ht="15.6">
      <c r="A715" s="204"/>
      <c r="B715" s="204"/>
      <c r="C715" s="204"/>
      <c r="D715" s="204"/>
      <c r="E715" s="204"/>
      <c r="F715" s="204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</row>
    <row r="716" spans="1:26" ht="15.6">
      <c r="A716" s="204"/>
      <c r="B716" s="204"/>
      <c r="C716" s="204"/>
      <c r="D716" s="204"/>
      <c r="E716" s="204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</row>
    <row r="717" spans="1:26" ht="15.6">
      <c r="A717" s="204"/>
      <c r="B717" s="204"/>
      <c r="C717" s="204"/>
      <c r="D717" s="204"/>
      <c r="E717" s="204"/>
      <c r="F717" s="204"/>
      <c r="G717" s="204"/>
      <c r="H717" s="204"/>
      <c r="I717" s="204"/>
      <c r="J717" s="204"/>
      <c r="K717" s="204"/>
      <c r="L717" s="204"/>
      <c r="M717" s="204"/>
      <c r="N717" s="204"/>
      <c r="O717" s="204"/>
      <c r="P717" s="204"/>
      <c r="Q717" s="204"/>
      <c r="R717" s="204"/>
      <c r="S717" s="204"/>
      <c r="T717" s="204"/>
      <c r="U717" s="204"/>
      <c r="V717" s="204"/>
      <c r="W717" s="204"/>
      <c r="X717" s="204"/>
      <c r="Y717" s="204"/>
      <c r="Z717" s="204"/>
    </row>
    <row r="718" spans="1:26" ht="15.6">
      <c r="A718" s="204"/>
      <c r="B718" s="204"/>
      <c r="C718" s="204"/>
      <c r="D718" s="204"/>
      <c r="E718" s="204"/>
      <c r="F718" s="204"/>
      <c r="G718" s="204"/>
      <c r="H718" s="204"/>
      <c r="I718" s="204"/>
      <c r="J718" s="204"/>
      <c r="K718" s="204"/>
      <c r="L718" s="204"/>
      <c r="M718" s="204"/>
      <c r="N718" s="204"/>
      <c r="O718" s="204"/>
      <c r="P718" s="204"/>
      <c r="Q718" s="204"/>
      <c r="R718" s="204"/>
      <c r="S718" s="204"/>
      <c r="T718" s="204"/>
      <c r="U718" s="204"/>
      <c r="V718" s="204"/>
      <c r="W718" s="204"/>
      <c r="X718" s="204"/>
      <c r="Y718" s="204"/>
      <c r="Z718" s="204"/>
    </row>
    <row r="719" spans="1:26" ht="15.6">
      <c r="A719" s="204"/>
      <c r="B719" s="204"/>
      <c r="C719" s="204"/>
      <c r="D719" s="204"/>
      <c r="E719" s="204"/>
      <c r="F719" s="204"/>
      <c r="G719" s="204"/>
      <c r="H719" s="204"/>
      <c r="I719" s="204"/>
      <c r="J719" s="204"/>
      <c r="K719" s="204"/>
      <c r="L719" s="204"/>
      <c r="M719" s="204"/>
      <c r="N719" s="204"/>
      <c r="O719" s="204"/>
      <c r="P719" s="204"/>
      <c r="Q719" s="204"/>
      <c r="R719" s="204"/>
      <c r="S719" s="204"/>
      <c r="T719" s="204"/>
      <c r="U719" s="204"/>
      <c r="V719" s="204"/>
      <c r="W719" s="204"/>
      <c r="X719" s="204"/>
      <c r="Y719" s="204"/>
      <c r="Z719" s="204"/>
    </row>
    <row r="720" spans="1:26" ht="15.6">
      <c r="A720" s="204"/>
      <c r="B720" s="204"/>
      <c r="C720" s="204"/>
      <c r="D720" s="204"/>
      <c r="E720" s="204"/>
      <c r="F720" s="204"/>
      <c r="G720" s="204"/>
      <c r="H720" s="204"/>
      <c r="I720" s="204"/>
      <c r="J720" s="204"/>
      <c r="K720" s="204"/>
      <c r="L720" s="204"/>
      <c r="M720" s="204"/>
      <c r="N720" s="204"/>
      <c r="O720" s="204"/>
      <c r="P720" s="204"/>
      <c r="Q720" s="204"/>
      <c r="R720" s="204"/>
      <c r="S720" s="204"/>
      <c r="T720" s="204"/>
      <c r="U720" s="204"/>
      <c r="V720" s="204"/>
      <c r="W720" s="204"/>
      <c r="X720" s="204"/>
      <c r="Y720" s="204"/>
      <c r="Z720" s="204"/>
    </row>
    <row r="721" spans="1:26" ht="15.6">
      <c r="A721" s="204"/>
      <c r="B721" s="204"/>
      <c r="C721" s="204"/>
      <c r="D721" s="204"/>
      <c r="E721" s="204"/>
      <c r="F721" s="204"/>
      <c r="G721" s="204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  <c r="R721" s="204"/>
      <c r="S721" s="204"/>
      <c r="T721" s="204"/>
      <c r="U721" s="204"/>
      <c r="V721" s="204"/>
      <c r="W721" s="204"/>
      <c r="X721" s="204"/>
      <c r="Y721" s="204"/>
      <c r="Z721" s="204"/>
    </row>
    <row r="722" spans="1:26" ht="15.6">
      <c r="A722" s="204"/>
      <c r="B722" s="204"/>
      <c r="C722" s="204"/>
      <c r="D722" s="204"/>
      <c r="E722" s="204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</row>
    <row r="723" spans="1:26" ht="15.6">
      <c r="A723" s="204"/>
      <c r="B723" s="204"/>
      <c r="C723" s="204"/>
      <c r="D723" s="204"/>
      <c r="E723" s="204"/>
      <c r="F723" s="204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</row>
    <row r="724" spans="1:26" ht="15.6">
      <c r="A724" s="204"/>
      <c r="B724" s="204"/>
      <c r="C724" s="204"/>
      <c r="D724" s="204"/>
      <c r="E724" s="204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</row>
    <row r="725" spans="1:26" ht="15.6">
      <c r="A725" s="204"/>
      <c r="B725" s="204"/>
      <c r="C725" s="204"/>
      <c r="D725" s="204"/>
      <c r="E725" s="204"/>
      <c r="F725" s="204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</row>
    <row r="726" spans="1:26" ht="15.6">
      <c r="A726" s="204"/>
      <c r="B726" s="204"/>
      <c r="C726" s="204"/>
      <c r="D726" s="204"/>
      <c r="E726" s="204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</row>
    <row r="727" spans="1:26" ht="15.6">
      <c r="A727" s="204"/>
      <c r="B727" s="204"/>
      <c r="C727" s="204"/>
      <c r="D727" s="204"/>
      <c r="E727" s="204"/>
      <c r="F727" s="204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</row>
    <row r="728" spans="1:26" ht="15.6">
      <c r="A728" s="204"/>
      <c r="B728" s="204"/>
      <c r="C728" s="204"/>
      <c r="D728" s="204"/>
      <c r="E728" s="204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</row>
    <row r="729" spans="1:26" ht="15.6">
      <c r="A729" s="204"/>
      <c r="B729" s="204"/>
      <c r="C729" s="204"/>
      <c r="D729" s="204"/>
      <c r="E729" s="204"/>
      <c r="F729" s="204"/>
      <c r="G729" s="204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</row>
    <row r="730" spans="1:26" ht="15.6">
      <c r="A730" s="204"/>
      <c r="B730" s="204"/>
      <c r="C730" s="204"/>
      <c r="D730" s="204"/>
      <c r="E730" s="204"/>
      <c r="F730" s="204"/>
      <c r="G730" s="204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</row>
    <row r="731" spans="1:26" ht="15.6">
      <c r="A731" s="204"/>
      <c r="B731" s="204"/>
      <c r="C731" s="204"/>
      <c r="D731" s="204"/>
      <c r="E731" s="204"/>
      <c r="F731" s="204"/>
      <c r="G731" s="204"/>
      <c r="H731" s="204"/>
      <c r="I731" s="204"/>
      <c r="J731" s="204"/>
      <c r="K731" s="204"/>
      <c r="L731" s="204"/>
      <c r="M731" s="204"/>
      <c r="N731" s="204"/>
      <c r="O731" s="204"/>
      <c r="P731" s="204"/>
      <c r="Q731" s="204"/>
      <c r="R731" s="204"/>
      <c r="S731" s="204"/>
      <c r="T731" s="204"/>
      <c r="U731" s="204"/>
      <c r="V731" s="204"/>
      <c r="W731" s="204"/>
      <c r="X731" s="204"/>
      <c r="Y731" s="204"/>
      <c r="Z731" s="204"/>
    </row>
    <row r="732" spans="1:26" ht="15.6">
      <c r="A732" s="204"/>
      <c r="B732" s="204"/>
      <c r="C732" s="204"/>
      <c r="D732" s="204"/>
      <c r="E732" s="204"/>
      <c r="F732" s="204"/>
      <c r="G732" s="204"/>
      <c r="H732" s="204"/>
      <c r="I732" s="204"/>
      <c r="J732" s="204"/>
      <c r="K732" s="204"/>
      <c r="L732" s="204"/>
      <c r="M732" s="204"/>
      <c r="N732" s="204"/>
      <c r="O732" s="204"/>
      <c r="P732" s="204"/>
      <c r="Q732" s="204"/>
      <c r="R732" s="204"/>
      <c r="S732" s="204"/>
      <c r="T732" s="204"/>
      <c r="U732" s="204"/>
      <c r="V732" s="204"/>
      <c r="W732" s="204"/>
      <c r="X732" s="204"/>
      <c r="Y732" s="204"/>
      <c r="Z732" s="204"/>
    </row>
    <row r="733" spans="1:26" ht="15.6">
      <c r="A733" s="204"/>
      <c r="B733" s="204"/>
      <c r="C733" s="204"/>
      <c r="D733" s="204"/>
      <c r="E733" s="204"/>
      <c r="F733" s="204"/>
      <c r="G733" s="204"/>
      <c r="H733" s="204"/>
      <c r="I733" s="204"/>
      <c r="J733" s="204"/>
      <c r="K733" s="204"/>
      <c r="L733" s="204"/>
      <c r="M733" s="204"/>
      <c r="N733" s="204"/>
      <c r="O733" s="204"/>
      <c r="P733" s="204"/>
      <c r="Q733" s="204"/>
      <c r="R733" s="204"/>
      <c r="S733" s="204"/>
      <c r="T733" s="204"/>
      <c r="U733" s="204"/>
      <c r="V733" s="204"/>
      <c r="W733" s="204"/>
      <c r="X733" s="204"/>
      <c r="Y733" s="204"/>
      <c r="Z733" s="204"/>
    </row>
    <row r="734" spans="1:26" ht="15.6">
      <c r="A734" s="204"/>
      <c r="B734" s="204"/>
      <c r="C734" s="204"/>
      <c r="D734" s="204"/>
      <c r="E734" s="204"/>
      <c r="F734" s="204"/>
      <c r="G734" s="204"/>
      <c r="H734" s="204"/>
      <c r="I734" s="204"/>
      <c r="J734" s="204"/>
      <c r="K734" s="204"/>
      <c r="L734" s="204"/>
      <c r="M734" s="204"/>
      <c r="N734" s="204"/>
      <c r="O734" s="204"/>
      <c r="P734" s="204"/>
      <c r="Q734" s="204"/>
      <c r="R734" s="204"/>
      <c r="S734" s="204"/>
      <c r="T734" s="204"/>
      <c r="U734" s="204"/>
      <c r="V734" s="204"/>
      <c r="W734" s="204"/>
      <c r="X734" s="204"/>
      <c r="Y734" s="204"/>
      <c r="Z734" s="204"/>
    </row>
    <row r="735" spans="1:26" ht="15.6">
      <c r="A735" s="204"/>
      <c r="B735" s="204"/>
      <c r="C735" s="204"/>
      <c r="D735" s="204"/>
      <c r="E735" s="204"/>
      <c r="F735" s="204"/>
      <c r="G735" s="204"/>
      <c r="H735" s="204"/>
      <c r="I735" s="204"/>
      <c r="J735" s="204"/>
      <c r="K735" s="204"/>
      <c r="L735" s="204"/>
      <c r="M735" s="204"/>
      <c r="N735" s="204"/>
      <c r="O735" s="204"/>
      <c r="P735" s="204"/>
      <c r="Q735" s="204"/>
      <c r="R735" s="204"/>
      <c r="S735" s="204"/>
      <c r="T735" s="204"/>
      <c r="U735" s="204"/>
      <c r="V735" s="204"/>
      <c r="W735" s="204"/>
      <c r="X735" s="204"/>
      <c r="Y735" s="204"/>
      <c r="Z735" s="204"/>
    </row>
    <row r="736" spans="1:26" ht="15.6">
      <c r="A736" s="204"/>
      <c r="B736" s="204"/>
      <c r="C736" s="204"/>
      <c r="D736" s="204"/>
      <c r="E736" s="204"/>
      <c r="F736" s="204"/>
      <c r="G736" s="204"/>
      <c r="H736" s="204"/>
      <c r="I736" s="204"/>
      <c r="J736" s="204"/>
      <c r="K736" s="204"/>
      <c r="L736" s="204"/>
      <c r="M736" s="204"/>
      <c r="N736" s="204"/>
      <c r="O736" s="204"/>
      <c r="P736" s="204"/>
      <c r="Q736" s="204"/>
      <c r="R736" s="204"/>
      <c r="S736" s="204"/>
      <c r="T736" s="204"/>
      <c r="U736" s="204"/>
      <c r="V736" s="204"/>
      <c r="W736" s="204"/>
      <c r="X736" s="204"/>
      <c r="Y736" s="204"/>
      <c r="Z736" s="204"/>
    </row>
    <row r="737" spans="1:26" ht="15.6">
      <c r="A737" s="204"/>
      <c r="B737" s="204"/>
      <c r="C737" s="204"/>
      <c r="D737" s="204"/>
      <c r="E737" s="204"/>
      <c r="F737" s="204"/>
      <c r="G737" s="204"/>
      <c r="H737" s="204"/>
      <c r="I737" s="204"/>
      <c r="J737" s="204"/>
      <c r="K737" s="204"/>
      <c r="L737" s="204"/>
      <c r="M737" s="204"/>
      <c r="N737" s="204"/>
      <c r="O737" s="204"/>
      <c r="P737" s="204"/>
      <c r="Q737" s="204"/>
      <c r="R737" s="204"/>
      <c r="S737" s="204"/>
      <c r="T737" s="204"/>
      <c r="U737" s="204"/>
      <c r="V737" s="204"/>
      <c r="W737" s="204"/>
      <c r="X737" s="204"/>
      <c r="Y737" s="204"/>
      <c r="Z737" s="204"/>
    </row>
    <row r="738" spans="1:26" ht="15.6">
      <c r="A738" s="204"/>
      <c r="B738" s="204"/>
      <c r="C738" s="204"/>
      <c r="D738" s="204"/>
      <c r="E738" s="204"/>
      <c r="F738" s="204"/>
      <c r="G738" s="204"/>
      <c r="H738" s="204"/>
      <c r="I738" s="204"/>
      <c r="J738" s="204"/>
      <c r="K738" s="204"/>
      <c r="L738" s="204"/>
      <c r="M738" s="204"/>
      <c r="N738" s="204"/>
      <c r="O738" s="204"/>
      <c r="P738" s="204"/>
      <c r="Q738" s="204"/>
      <c r="R738" s="204"/>
      <c r="S738" s="204"/>
      <c r="T738" s="204"/>
      <c r="U738" s="204"/>
      <c r="V738" s="204"/>
      <c r="W738" s="204"/>
      <c r="X738" s="204"/>
      <c r="Y738" s="204"/>
      <c r="Z738" s="204"/>
    </row>
    <row r="739" spans="1:26" ht="15.6">
      <c r="A739" s="204"/>
      <c r="B739" s="204"/>
      <c r="C739" s="204"/>
      <c r="D739" s="204"/>
      <c r="E739" s="204"/>
      <c r="F739" s="204"/>
      <c r="G739" s="204"/>
      <c r="H739" s="204"/>
      <c r="I739" s="204"/>
      <c r="J739" s="204"/>
      <c r="K739" s="204"/>
      <c r="L739" s="204"/>
      <c r="M739" s="204"/>
      <c r="N739" s="204"/>
      <c r="O739" s="204"/>
      <c r="P739" s="204"/>
      <c r="Q739" s="204"/>
      <c r="R739" s="204"/>
      <c r="S739" s="204"/>
      <c r="T739" s="204"/>
      <c r="U739" s="204"/>
      <c r="V739" s="204"/>
      <c r="W739" s="204"/>
      <c r="X739" s="204"/>
      <c r="Y739" s="204"/>
      <c r="Z739" s="204"/>
    </row>
    <row r="740" spans="1:26" ht="15.6">
      <c r="A740" s="204"/>
      <c r="B740" s="204"/>
      <c r="C740" s="204"/>
      <c r="D740" s="204"/>
      <c r="E740" s="204"/>
      <c r="F740" s="204"/>
      <c r="G740" s="204"/>
      <c r="H740" s="204"/>
      <c r="I740" s="204"/>
      <c r="J740" s="204"/>
      <c r="K740" s="204"/>
      <c r="L740" s="204"/>
      <c r="M740" s="204"/>
      <c r="N740" s="204"/>
      <c r="O740" s="204"/>
      <c r="P740" s="204"/>
      <c r="Q740" s="204"/>
      <c r="R740" s="204"/>
      <c r="S740" s="204"/>
      <c r="T740" s="204"/>
      <c r="U740" s="204"/>
      <c r="V740" s="204"/>
      <c r="W740" s="204"/>
      <c r="X740" s="204"/>
      <c r="Y740" s="204"/>
      <c r="Z740" s="204"/>
    </row>
    <row r="741" spans="1:26" ht="15.6">
      <c r="A741" s="204"/>
      <c r="B741" s="204"/>
      <c r="C741" s="204"/>
      <c r="D741" s="204"/>
      <c r="E741" s="204"/>
      <c r="F741" s="204"/>
      <c r="G741" s="204"/>
      <c r="H741" s="204"/>
      <c r="I741" s="204"/>
      <c r="J741" s="204"/>
      <c r="K741" s="204"/>
      <c r="L741" s="204"/>
      <c r="M741" s="204"/>
      <c r="N741" s="204"/>
      <c r="O741" s="204"/>
      <c r="P741" s="204"/>
      <c r="Q741" s="204"/>
      <c r="R741" s="204"/>
      <c r="S741" s="204"/>
      <c r="T741" s="204"/>
      <c r="U741" s="204"/>
      <c r="V741" s="204"/>
      <c r="W741" s="204"/>
      <c r="X741" s="204"/>
      <c r="Y741" s="204"/>
      <c r="Z741" s="204"/>
    </row>
    <row r="742" spans="1:26" ht="15.6">
      <c r="A742" s="204"/>
      <c r="B742" s="204"/>
      <c r="C742" s="204"/>
      <c r="D742" s="204"/>
      <c r="E742" s="204"/>
      <c r="F742" s="204"/>
      <c r="G742" s="204"/>
      <c r="H742" s="204"/>
      <c r="I742" s="204"/>
      <c r="J742" s="204"/>
      <c r="K742" s="204"/>
      <c r="L742" s="204"/>
      <c r="M742" s="204"/>
      <c r="N742" s="204"/>
      <c r="O742" s="204"/>
      <c r="P742" s="204"/>
      <c r="Q742" s="204"/>
      <c r="R742" s="204"/>
      <c r="S742" s="204"/>
      <c r="T742" s="204"/>
      <c r="U742" s="204"/>
      <c r="V742" s="204"/>
      <c r="W742" s="204"/>
      <c r="X742" s="204"/>
      <c r="Y742" s="204"/>
      <c r="Z742" s="204"/>
    </row>
    <row r="743" spans="1:26" ht="15.6">
      <c r="A743" s="204"/>
      <c r="B743" s="204"/>
      <c r="C743" s="204"/>
      <c r="D743" s="204"/>
      <c r="E743" s="204"/>
      <c r="F743" s="204"/>
      <c r="G743" s="204"/>
      <c r="H743" s="204"/>
      <c r="I743" s="204"/>
      <c r="J743" s="204"/>
      <c r="K743" s="204"/>
      <c r="L743" s="204"/>
      <c r="M743" s="204"/>
      <c r="N743" s="204"/>
      <c r="O743" s="204"/>
      <c r="P743" s="204"/>
      <c r="Q743" s="204"/>
      <c r="R743" s="204"/>
      <c r="S743" s="204"/>
      <c r="T743" s="204"/>
      <c r="U743" s="204"/>
      <c r="V743" s="204"/>
      <c r="W743" s="204"/>
      <c r="X743" s="204"/>
      <c r="Y743" s="204"/>
      <c r="Z743" s="204"/>
    </row>
    <row r="744" spans="1:26" ht="15.6">
      <c r="A744" s="204"/>
      <c r="B744" s="204"/>
      <c r="C744" s="204"/>
      <c r="D744" s="204"/>
      <c r="E744" s="204"/>
      <c r="F744" s="204"/>
      <c r="G744" s="204"/>
      <c r="H744" s="204"/>
      <c r="I744" s="204"/>
      <c r="J744" s="204"/>
      <c r="K744" s="204"/>
      <c r="L744" s="204"/>
      <c r="M744" s="204"/>
      <c r="N744" s="204"/>
      <c r="O744" s="204"/>
      <c r="P744" s="204"/>
      <c r="Q744" s="204"/>
      <c r="R744" s="204"/>
      <c r="S744" s="204"/>
      <c r="T744" s="204"/>
      <c r="U744" s="204"/>
      <c r="V744" s="204"/>
      <c r="W744" s="204"/>
      <c r="X744" s="204"/>
      <c r="Y744" s="204"/>
      <c r="Z744" s="204"/>
    </row>
    <row r="745" spans="1:26" ht="15.6">
      <c r="A745" s="204"/>
      <c r="B745" s="204"/>
      <c r="C745" s="204"/>
      <c r="D745" s="204"/>
      <c r="E745" s="204"/>
      <c r="F745" s="204"/>
      <c r="G745" s="204"/>
      <c r="H745" s="204"/>
      <c r="I745" s="204"/>
      <c r="J745" s="204"/>
      <c r="K745" s="204"/>
      <c r="L745" s="204"/>
      <c r="M745" s="204"/>
      <c r="N745" s="204"/>
      <c r="O745" s="204"/>
      <c r="P745" s="204"/>
      <c r="Q745" s="204"/>
      <c r="R745" s="204"/>
      <c r="S745" s="204"/>
      <c r="T745" s="204"/>
      <c r="U745" s="204"/>
      <c r="V745" s="204"/>
      <c r="W745" s="204"/>
      <c r="X745" s="204"/>
      <c r="Y745" s="204"/>
      <c r="Z745" s="204"/>
    </row>
    <row r="746" spans="1:26" ht="15.6">
      <c r="A746" s="204"/>
      <c r="B746" s="204"/>
      <c r="C746" s="204"/>
      <c r="D746" s="204"/>
      <c r="E746" s="204"/>
      <c r="F746" s="204"/>
      <c r="G746" s="204"/>
      <c r="H746" s="204"/>
      <c r="I746" s="204"/>
      <c r="J746" s="204"/>
      <c r="K746" s="204"/>
      <c r="L746" s="204"/>
      <c r="M746" s="204"/>
      <c r="N746" s="204"/>
      <c r="O746" s="204"/>
      <c r="P746" s="204"/>
      <c r="Q746" s="204"/>
      <c r="R746" s="204"/>
      <c r="S746" s="204"/>
      <c r="T746" s="204"/>
      <c r="U746" s="204"/>
      <c r="V746" s="204"/>
      <c r="W746" s="204"/>
      <c r="X746" s="204"/>
      <c r="Y746" s="204"/>
      <c r="Z746" s="204"/>
    </row>
    <row r="747" spans="1:26" ht="15.6">
      <c r="A747" s="204"/>
      <c r="B747" s="204"/>
      <c r="C747" s="204"/>
      <c r="D747" s="204"/>
      <c r="E747" s="204"/>
      <c r="F747" s="204"/>
      <c r="G747" s="204"/>
      <c r="H747" s="204"/>
      <c r="I747" s="204"/>
      <c r="J747" s="204"/>
      <c r="K747" s="204"/>
      <c r="L747" s="204"/>
      <c r="M747" s="204"/>
      <c r="N747" s="204"/>
      <c r="O747" s="204"/>
      <c r="P747" s="204"/>
      <c r="Q747" s="204"/>
      <c r="R747" s="204"/>
      <c r="S747" s="204"/>
      <c r="T747" s="204"/>
      <c r="U747" s="204"/>
      <c r="V747" s="204"/>
      <c r="W747" s="204"/>
      <c r="X747" s="204"/>
      <c r="Y747" s="204"/>
      <c r="Z747" s="204"/>
    </row>
    <row r="748" spans="1:26" ht="15.6">
      <c r="A748" s="204"/>
      <c r="B748" s="204"/>
      <c r="C748" s="204"/>
      <c r="D748" s="204"/>
      <c r="E748" s="204"/>
      <c r="F748" s="204"/>
      <c r="G748" s="204"/>
      <c r="H748" s="204"/>
      <c r="I748" s="204"/>
      <c r="J748" s="204"/>
      <c r="K748" s="204"/>
      <c r="L748" s="204"/>
      <c r="M748" s="204"/>
      <c r="N748" s="204"/>
      <c r="O748" s="204"/>
      <c r="P748" s="204"/>
      <c r="Q748" s="204"/>
      <c r="R748" s="204"/>
      <c r="S748" s="204"/>
      <c r="T748" s="204"/>
      <c r="U748" s="204"/>
      <c r="V748" s="204"/>
      <c r="W748" s="204"/>
      <c r="X748" s="204"/>
      <c r="Y748" s="204"/>
      <c r="Z748" s="204"/>
    </row>
    <row r="749" spans="1:26" ht="15.6">
      <c r="A749" s="204"/>
      <c r="B749" s="204"/>
      <c r="C749" s="204"/>
      <c r="D749" s="204"/>
      <c r="E749" s="204"/>
      <c r="F749" s="204"/>
      <c r="G749" s="204"/>
      <c r="H749" s="204"/>
      <c r="I749" s="204"/>
      <c r="J749" s="204"/>
      <c r="K749" s="204"/>
      <c r="L749" s="204"/>
      <c r="M749" s="204"/>
      <c r="N749" s="204"/>
      <c r="O749" s="204"/>
      <c r="P749" s="204"/>
      <c r="Q749" s="204"/>
      <c r="R749" s="204"/>
      <c r="S749" s="204"/>
      <c r="T749" s="204"/>
      <c r="U749" s="204"/>
      <c r="V749" s="204"/>
      <c r="W749" s="204"/>
      <c r="X749" s="204"/>
      <c r="Y749" s="204"/>
      <c r="Z749" s="204"/>
    </row>
    <row r="750" spans="1:26" ht="15.6">
      <c r="A750" s="204"/>
      <c r="B750" s="204"/>
      <c r="C750" s="204"/>
      <c r="D750" s="204"/>
      <c r="E750" s="204"/>
      <c r="F750" s="204"/>
      <c r="G750" s="204"/>
      <c r="H750" s="204"/>
      <c r="I750" s="204"/>
      <c r="J750" s="204"/>
      <c r="K750" s="204"/>
      <c r="L750" s="204"/>
      <c r="M750" s="204"/>
      <c r="N750" s="204"/>
      <c r="O750" s="204"/>
      <c r="P750" s="204"/>
      <c r="Q750" s="204"/>
      <c r="R750" s="204"/>
      <c r="S750" s="204"/>
      <c r="T750" s="204"/>
      <c r="U750" s="204"/>
      <c r="V750" s="204"/>
      <c r="W750" s="204"/>
      <c r="X750" s="204"/>
      <c r="Y750" s="204"/>
      <c r="Z750" s="204"/>
    </row>
    <row r="751" spans="1:26" ht="15.6">
      <c r="A751" s="204"/>
      <c r="B751" s="204"/>
      <c r="C751" s="204"/>
      <c r="D751" s="204"/>
      <c r="E751" s="204"/>
      <c r="F751" s="204"/>
      <c r="G751" s="204"/>
      <c r="H751" s="204"/>
      <c r="I751" s="204"/>
      <c r="J751" s="204"/>
      <c r="K751" s="204"/>
      <c r="L751" s="204"/>
      <c r="M751" s="204"/>
      <c r="N751" s="204"/>
      <c r="O751" s="204"/>
      <c r="P751" s="204"/>
      <c r="Q751" s="204"/>
      <c r="R751" s="204"/>
      <c r="S751" s="204"/>
      <c r="T751" s="204"/>
      <c r="U751" s="204"/>
      <c r="V751" s="204"/>
      <c r="W751" s="204"/>
      <c r="X751" s="204"/>
      <c r="Y751" s="204"/>
      <c r="Z751" s="204"/>
    </row>
    <row r="752" spans="1:26" ht="15.6">
      <c r="A752" s="204"/>
      <c r="B752" s="204"/>
      <c r="C752" s="204"/>
      <c r="D752" s="204"/>
      <c r="E752" s="204"/>
      <c r="F752" s="204"/>
      <c r="G752" s="204"/>
      <c r="H752" s="204"/>
      <c r="I752" s="204"/>
      <c r="J752" s="204"/>
      <c r="K752" s="204"/>
      <c r="L752" s="204"/>
      <c r="M752" s="204"/>
      <c r="N752" s="204"/>
      <c r="O752" s="204"/>
      <c r="P752" s="204"/>
      <c r="Q752" s="204"/>
      <c r="R752" s="204"/>
      <c r="S752" s="204"/>
      <c r="T752" s="204"/>
      <c r="U752" s="204"/>
      <c r="V752" s="204"/>
      <c r="W752" s="204"/>
      <c r="X752" s="204"/>
      <c r="Y752" s="204"/>
      <c r="Z752" s="204"/>
    </row>
    <row r="753" spans="1:26" ht="15.6">
      <c r="A753" s="204"/>
      <c r="B753" s="204"/>
      <c r="C753" s="204"/>
      <c r="D753" s="204"/>
      <c r="E753" s="204"/>
      <c r="F753" s="204"/>
      <c r="G753" s="204"/>
      <c r="H753" s="204"/>
      <c r="I753" s="204"/>
      <c r="J753" s="204"/>
      <c r="K753" s="204"/>
      <c r="L753" s="204"/>
      <c r="M753" s="204"/>
      <c r="N753" s="204"/>
      <c r="O753" s="204"/>
      <c r="P753" s="204"/>
      <c r="Q753" s="204"/>
      <c r="R753" s="204"/>
      <c r="S753" s="204"/>
      <c r="T753" s="204"/>
      <c r="U753" s="204"/>
      <c r="V753" s="204"/>
      <c r="W753" s="204"/>
      <c r="X753" s="204"/>
      <c r="Y753" s="204"/>
      <c r="Z753" s="204"/>
    </row>
    <row r="754" spans="1:26" ht="15.6">
      <c r="A754" s="204"/>
      <c r="B754" s="204"/>
      <c r="C754" s="204"/>
      <c r="D754" s="204"/>
      <c r="E754" s="204"/>
      <c r="F754" s="204"/>
      <c r="G754" s="204"/>
      <c r="H754" s="204"/>
      <c r="I754" s="204"/>
      <c r="J754" s="204"/>
      <c r="K754" s="204"/>
      <c r="L754" s="204"/>
      <c r="M754" s="204"/>
      <c r="N754" s="204"/>
      <c r="O754" s="204"/>
      <c r="P754" s="204"/>
      <c r="Q754" s="204"/>
      <c r="R754" s="204"/>
      <c r="S754" s="204"/>
      <c r="T754" s="204"/>
      <c r="U754" s="204"/>
      <c r="V754" s="204"/>
      <c r="W754" s="204"/>
      <c r="X754" s="204"/>
      <c r="Y754" s="204"/>
      <c r="Z754" s="204"/>
    </row>
    <row r="755" spans="1:26" ht="15.6">
      <c r="A755" s="204"/>
      <c r="B755" s="204"/>
      <c r="C755" s="204"/>
      <c r="D755" s="204"/>
      <c r="E755" s="204"/>
      <c r="F755" s="204"/>
      <c r="G755" s="204"/>
      <c r="H755" s="204"/>
      <c r="I755" s="204"/>
      <c r="J755" s="204"/>
      <c r="K755" s="204"/>
      <c r="L755" s="204"/>
      <c r="M755" s="204"/>
      <c r="N755" s="204"/>
      <c r="O755" s="204"/>
      <c r="P755" s="204"/>
      <c r="Q755" s="204"/>
      <c r="R755" s="204"/>
      <c r="S755" s="204"/>
      <c r="T755" s="204"/>
      <c r="U755" s="204"/>
      <c r="V755" s="204"/>
      <c r="W755" s="204"/>
      <c r="X755" s="204"/>
      <c r="Y755" s="204"/>
      <c r="Z755" s="204"/>
    </row>
    <row r="756" spans="1:26" ht="15.6">
      <c r="A756" s="204"/>
      <c r="B756" s="204"/>
      <c r="C756" s="204"/>
      <c r="D756" s="204"/>
      <c r="E756" s="204"/>
      <c r="F756" s="204"/>
      <c r="G756" s="204"/>
      <c r="H756" s="204"/>
      <c r="I756" s="204"/>
      <c r="J756" s="204"/>
      <c r="K756" s="204"/>
      <c r="L756" s="204"/>
      <c r="M756" s="204"/>
      <c r="N756" s="204"/>
      <c r="O756" s="204"/>
      <c r="P756" s="204"/>
      <c r="Q756" s="204"/>
      <c r="R756" s="204"/>
      <c r="S756" s="204"/>
      <c r="T756" s="204"/>
      <c r="U756" s="204"/>
      <c r="V756" s="204"/>
      <c r="W756" s="204"/>
      <c r="X756" s="204"/>
      <c r="Y756" s="204"/>
      <c r="Z756" s="204"/>
    </row>
    <row r="757" spans="1:26" ht="15.6">
      <c r="A757" s="204"/>
      <c r="B757" s="204"/>
      <c r="C757" s="204"/>
      <c r="D757" s="204"/>
      <c r="E757" s="204"/>
      <c r="F757" s="204"/>
      <c r="G757" s="204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  <c r="R757" s="204"/>
      <c r="S757" s="204"/>
      <c r="T757" s="204"/>
      <c r="U757" s="204"/>
      <c r="V757" s="204"/>
      <c r="W757" s="204"/>
      <c r="X757" s="204"/>
      <c r="Y757" s="204"/>
      <c r="Z757" s="204"/>
    </row>
    <row r="758" spans="1:26" ht="15.6">
      <c r="A758" s="204"/>
      <c r="B758" s="204"/>
      <c r="C758" s="204"/>
      <c r="D758" s="204"/>
      <c r="E758" s="204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</row>
    <row r="759" spans="1:26" ht="15.6">
      <c r="A759" s="204"/>
      <c r="B759" s="204"/>
      <c r="C759" s="204"/>
      <c r="D759" s="204"/>
      <c r="E759" s="204"/>
      <c r="F759" s="204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</row>
    <row r="760" spans="1:26" ht="15.6">
      <c r="A760" s="204"/>
      <c r="B760" s="204"/>
      <c r="C760" s="204"/>
      <c r="D760" s="204"/>
      <c r="E760" s="204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</row>
    <row r="761" spans="1:26" ht="15.6">
      <c r="A761" s="204"/>
      <c r="B761" s="204"/>
      <c r="C761" s="204"/>
      <c r="D761" s="204"/>
      <c r="E761" s="204"/>
      <c r="F761" s="204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</row>
    <row r="762" spans="1:26" ht="15.6">
      <c r="A762" s="204"/>
      <c r="B762" s="204"/>
      <c r="C762" s="204"/>
      <c r="D762" s="204"/>
      <c r="E762" s="204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</row>
    <row r="763" spans="1:26" ht="15.6">
      <c r="A763" s="204"/>
      <c r="B763" s="204"/>
      <c r="C763" s="204"/>
      <c r="D763" s="204"/>
      <c r="E763" s="204"/>
      <c r="F763" s="204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</row>
    <row r="764" spans="1:26" ht="15.6">
      <c r="A764" s="204"/>
      <c r="B764" s="204"/>
      <c r="C764" s="204"/>
      <c r="D764" s="204"/>
      <c r="E764" s="204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</row>
    <row r="765" spans="1:26" ht="15.6">
      <c r="A765" s="204"/>
      <c r="B765" s="204"/>
      <c r="C765" s="204"/>
      <c r="D765" s="204"/>
      <c r="E765" s="204"/>
      <c r="F765" s="204"/>
      <c r="G765" s="204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</row>
    <row r="766" spans="1:26" ht="15.6">
      <c r="A766" s="204"/>
      <c r="B766" s="204"/>
      <c r="C766" s="204"/>
      <c r="D766" s="204"/>
      <c r="E766" s="204"/>
      <c r="F766" s="204"/>
      <c r="G766" s="204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</row>
    <row r="767" spans="1:26" ht="15.6">
      <c r="A767" s="204"/>
      <c r="B767" s="204"/>
      <c r="C767" s="204"/>
      <c r="D767" s="204"/>
      <c r="E767" s="204"/>
      <c r="F767" s="204"/>
      <c r="G767" s="204"/>
      <c r="H767" s="204"/>
      <c r="I767" s="204"/>
      <c r="J767" s="204"/>
      <c r="K767" s="204"/>
      <c r="L767" s="204"/>
      <c r="M767" s="204"/>
      <c r="N767" s="204"/>
      <c r="O767" s="204"/>
      <c r="P767" s="204"/>
      <c r="Q767" s="204"/>
      <c r="R767" s="204"/>
      <c r="S767" s="204"/>
      <c r="T767" s="204"/>
      <c r="U767" s="204"/>
      <c r="V767" s="204"/>
      <c r="W767" s="204"/>
      <c r="X767" s="204"/>
      <c r="Y767" s="204"/>
      <c r="Z767" s="204"/>
    </row>
    <row r="768" spans="1:26" ht="15.6">
      <c r="A768" s="204"/>
      <c r="B768" s="204"/>
      <c r="C768" s="204"/>
      <c r="D768" s="204"/>
      <c r="E768" s="204"/>
      <c r="F768" s="204"/>
      <c r="G768" s="204"/>
      <c r="H768" s="204"/>
      <c r="I768" s="204"/>
      <c r="J768" s="204"/>
      <c r="K768" s="204"/>
      <c r="L768" s="204"/>
      <c r="M768" s="204"/>
      <c r="N768" s="204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</row>
    <row r="769" spans="1:26" ht="15.6">
      <c r="A769" s="204"/>
      <c r="B769" s="204"/>
      <c r="C769" s="204"/>
      <c r="D769" s="204"/>
      <c r="E769" s="204"/>
      <c r="F769" s="204"/>
      <c r="G769" s="204"/>
      <c r="H769" s="204"/>
      <c r="I769" s="204"/>
      <c r="J769" s="204"/>
      <c r="K769" s="204"/>
      <c r="L769" s="204"/>
      <c r="M769" s="204"/>
      <c r="N769" s="204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</row>
    <row r="770" spans="1:26" ht="15.6">
      <c r="A770" s="204"/>
      <c r="B770" s="204"/>
      <c r="C770" s="204"/>
      <c r="D770" s="204"/>
      <c r="E770" s="204"/>
      <c r="F770" s="204"/>
      <c r="G770" s="204"/>
      <c r="H770" s="204"/>
      <c r="I770" s="204"/>
      <c r="J770" s="204"/>
      <c r="K770" s="204"/>
      <c r="L770" s="204"/>
      <c r="M770" s="204"/>
      <c r="N770" s="204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</row>
    <row r="771" spans="1:26" ht="15.6">
      <c r="A771" s="204"/>
      <c r="B771" s="204"/>
      <c r="C771" s="204"/>
      <c r="D771" s="204"/>
      <c r="E771" s="204"/>
      <c r="F771" s="204"/>
      <c r="G771" s="204"/>
      <c r="H771" s="204"/>
      <c r="I771" s="204"/>
      <c r="J771" s="204"/>
      <c r="K771" s="204"/>
      <c r="L771" s="204"/>
      <c r="M771" s="204"/>
      <c r="N771" s="204"/>
      <c r="O771" s="204"/>
      <c r="P771" s="204"/>
      <c r="Q771" s="204"/>
      <c r="R771" s="204"/>
      <c r="S771" s="204"/>
      <c r="T771" s="204"/>
      <c r="U771" s="204"/>
      <c r="V771" s="204"/>
      <c r="W771" s="204"/>
      <c r="X771" s="204"/>
      <c r="Y771" s="204"/>
      <c r="Z771" s="204"/>
    </row>
    <row r="772" spans="1:26" ht="15.6">
      <c r="A772" s="204"/>
      <c r="B772" s="204"/>
      <c r="C772" s="204"/>
      <c r="D772" s="204"/>
      <c r="E772" s="204"/>
      <c r="F772" s="204"/>
      <c r="G772" s="204"/>
      <c r="H772" s="204"/>
      <c r="I772" s="204"/>
      <c r="J772" s="204"/>
      <c r="K772" s="204"/>
      <c r="L772" s="204"/>
      <c r="M772" s="204"/>
      <c r="N772" s="204"/>
      <c r="O772" s="204"/>
      <c r="P772" s="204"/>
      <c r="Q772" s="204"/>
      <c r="R772" s="204"/>
      <c r="S772" s="204"/>
      <c r="T772" s="204"/>
      <c r="U772" s="204"/>
      <c r="V772" s="204"/>
      <c r="W772" s="204"/>
      <c r="X772" s="204"/>
      <c r="Y772" s="204"/>
      <c r="Z772" s="204"/>
    </row>
    <row r="773" spans="1:26" ht="15.6">
      <c r="A773" s="204"/>
      <c r="B773" s="204"/>
      <c r="C773" s="204"/>
      <c r="D773" s="204"/>
      <c r="E773" s="204"/>
      <c r="F773" s="204"/>
      <c r="G773" s="204"/>
      <c r="H773" s="204"/>
      <c r="I773" s="204"/>
      <c r="J773" s="204"/>
      <c r="K773" s="204"/>
      <c r="L773" s="204"/>
      <c r="M773" s="204"/>
      <c r="N773" s="204"/>
      <c r="O773" s="204"/>
      <c r="P773" s="204"/>
      <c r="Q773" s="204"/>
      <c r="R773" s="204"/>
      <c r="S773" s="204"/>
      <c r="T773" s="204"/>
      <c r="U773" s="204"/>
      <c r="V773" s="204"/>
      <c r="W773" s="204"/>
      <c r="X773" s="204"/>
      <c r="Y773" s="204"/>
      <c r="Z773" s="204"/>
    </row>
    <row r="774" spans="1:26" ht="15.6">
      <c r="A774" s="204"/>
      <c r="B774" s="204"/>
      <c r="C774" s="204"/>
      <c r="D774" s="204"/>
      <c r="E774" s="204"/>
      <c r="F774" s="204"/>
      <c r="G774" s="204"/>
      <c r="H774" s="204"/>
      <c r="I774" s="204"/>
      <c r="J774" s="204"/>
      <c r="K774" s="204"/>
      <c r="L774" s="204"/>
      <c r="M774" s="204"/>
      <c r="N774" s="204"/>
      <c r="O774" s="204"/>
      <c r="P774" s="204"/>
      <c r="Q774" s="204"/>
      <c r="R774" s="204"/>
      <c r="S774" s="204"/>
      <c r="T774" s="204"/>
      <c r="U774" s="204"/>
      <c r="V774" s="204"/>
      <c r="W774" s="204"/>
      <c r="X774" s="204"/>
      <c r="Y774" s="204"/>
      <c r="Z774" s="204"/>
    </row>
    <row r="775" spans="1:26" ht="15.6">
      <c r="A775" s="204"/>
      <c r="B775" s="204"/>
      <c r="C775" s="204"/>
      <c r="D775" s="204"/>
      <c r="E775" s="204"/>
      <c r="F775" s="204"/>
      <c r="G775" s="204"/>
      <c r="H775" s="204"/>
      <c r="I775" s="204"/>
      <c r="J775" s="204"/>
      <c r="K775" s="204"/>
      <c r="L775" s="204"/>
      <c r="M775" s="204"/>
      <c r="N775" s="204"/>
      <c r="O775" s="204"/>
      <c r="P775" s="204"/>
      <c r="Q775" s="204"/>
      <c r="R775" s="204"/>
      <c r="S775" s="204"/>
      <c r="T775" s="204"/>
      <c r="U775" s="204"/>
      <c r="V775" s="204"/>
      <c r="W775" s="204"/>
      <c r="X775" s="204"/>
      <c r="Y775" s="204"/>
      <c r="Z775" s="204"/>
    </row>
    <row r="776" spans="1:26" ht="15.6">
      <c r="A776" s="204"/>
      <c r="B776" s="204"/>
      <c r="C776" s="204"/>
      <c r="D776" s="204"/>
      <c r="E776" s="204"/>
      <c r="F776" s="204"/>
      <c r="G776" s="204"/>
      <c r="H776" s="204"/>
      <c r="I776" s="204"/>
      <c r="J776" s="204"/>
      <c r="K776" s="204"/>
      <c r="L776" s="204"/>
      <c r="M776" s="204"/>
      <c r="N776" s="204"/>
      <c r="O776" s="204"/>
      <c r="P776" s="204"/>
      <c r="Q776" s="204"/>
      <c r="R776" s="204"/>
      <c r="S776" s="204"/>
      <c r="T776" s="204"/>
      <c r="U776" s="204"/>
      <c r="V776" s="204"/>
      <c r="W776" s="204"/>
      <c r="X776" s="204"/>
      <c r="Y776" s="204"/>
      <c r="Z776" s="204"/>
    </row>
    <row r="777" spans="1:26" ht="15.6">
      <c r="A777" s="204"/>
      <c r="B777" s="204"/>
      <c r="C777" s="204"/>
      <c r="D777" s="204"/>
      <c r="E777" s="204"/>
      <c r="F777" s="204"/>
      <c r="G777" s="204"/>
      <c r="H777" s="204"/>
      <c r="I777" s="204"/>
      <c r="J777" s="204"/>
      <c r="K777" s="204"/>
      <c r="L777" s="204"/>
      <c r="M777" s="204"/>
      <c r="N777" s="204"/>
      <c r="O777" s="204"/>
      <c r="P777" s="204"/>
      <c r="Q777" s="204"/>
      <c r="R777" s="204"/>
      <c r="S777" s="204"/>
      <c r="T777" s="204"/>
      <c r="U777" s="204"/>
      <c r="V777" s="204"/>
      <c r="W777" s="204"/>
      <c r="X777" s="204"/>
      <c r="Y777" s="204"/>
      <c r="Z777" s="204"/>
    </row>
    <row r="778" spans="1:26" ht="15.6">
      <c r="A778" s="204"/>
      <c r="B778" s="204"/>
      <c r="C778" s="204"/>
      <c r="D778" s="204"/>
      <c r="E778" s="204"/>
      <c r="F778" s="204"/>
      <c r="G778" s="204"/>
      <c r="H778" s="204"/>
      <c r="I778" s="204"/>
      <c r="J778" s="204"/>
      <c r="K778" s="204"/>
      <c r="L778" s="204"/>
      <c r="M778" s="204"/>
      <c r="N778" s="204"/>
      <c r="O778" s="204"/>
      <c r="P778" s="204"/>
      <c r="Q778" s="204"/>
      <c r="R778" s="204"/>
      <c r="S778" s="204"/>
      <c r="T778" s="204"/>
      <c r="U778" s="204"/>
      <c r="V778" s="204"/>
      <c r="W778" s="204"/>
      <c r="X778" s="204"/>
      <c r="Y778" s="204"/>
      <c r="Z778" s="204"/>
    </row>
    <row r="779" spans="1:26" ht="15.6">
      <c r="A779" s="204"/>
      <c r="B779" s="204"/>
      <c r="C779" s="204"/>
      <c r="D779" s="204"/>
      <c r="E779" s="204"/>
      <c r="F779" s="204"/>
      <c r="G779" s="204"/>
      <c r="H779" s="204"/>
      <c r="I779" s="204"/>
      <c r="J779" s="204"/>
      <c r="K779" s="204"/>
      <c r="L779" s="204"/>
      <c r="M779" s="204"/>
      <c r="N779" s="204"/>
      <c r="O779" s="204"/>
      <c r="P779" s="204"/>
      <c r="Q779" s="204"/>
      <c r="R779" s="204"/>
      <c r="S779" s="204"/>
      <c r="T779" s="204"/>
      <c r="U779" s="204"/>
      <c r="V779" s="204"/>
      <c r="W779" s="204"/>
      <c r="X779" s="204"/>
      <c r="Y779" s="204"/>
      <c r="Z779" s="204"/>
    </row>
    <row r="780" spans="1:26" ht="15.6">
      <c r="A780" s="204"/>
      <c r="B780" s="204"/>
      <c r="C780" s="204"/>
      <c r="D780" s="204"/>
      <c r="E780" s="204"/>
      <c r="F780" s="204"/>
      <c r="G780" s="204"/>
      <c r="H780" s="204"/>
      <c r="I780" s="204"/>
      <c r="J780" s="204"/>
      <c r="K780" s="204"/>
      <c r="L780" s="204"/>
      <c r="M780" s="204"/>
      <c r="N780" s="204"/>
      <c r="O780" s="204"/>
      <c r="P780" s="204"/>
      <c r="Q780" s="204"/>
      <c r="R780" s="204"/>
      <c r="S780" s="204"/>
      <c r="T780" s="204"/>
      <c r="U780" s="204"/>
      <c r="V780" s="204"/>
      <c r="W780" s="204"/>
      <c r="X780" s="204"/>
      <c r="Y780" s="204"/>
      <c r="Z780" s="204"/>
    </row>
    <row r="781" spans="1:26" ht="15.6">
      <c r="A781" s="204"/>
      <c r="B781" s="204"/>
      <c r="C781" s="204"/>
      <c r="D781" s="204"/>
      <c r="E781" s="204"/>
      <c r="F781" s="204"/>
      <c r="G781" s="204"/>
      <c r="H781" s="204"/>
      <c r="I781" s="204"/>
      <c r="J781" s="204"/>
      <c r="K781" s="204"/>
      <c r="L781" s="204"/>
      <c r="M781" s="204"/>
      <c r="N781" s="204"/>
      <c r="O781" s="204"/>
      <c r="P781" s="204"/>
      <c r="Q781" s="204"/>
      <c r="R781" s="204"/>
      <c r="S781" s="204"/>
      <c r="T781" s="204"/>
      <c r="U781" s="204"/>
      <c r="V781" s="204"/>
      <c r="W781" s="204"/>
      <c r="X781" s="204"/>
      <c r="Y781" s="204"/>
      <c r="Z781" s="204"/>
    </row>
    <row r="782" spans="1:26" ht="15.6">
      <c r="A782" s="204"/>
      <c r="B782" s="204"/>
      <c r="C782" s="204"/>
      <c r="D782" s="204"/>
      <c r="E782" s="204"/>
      <c r="F782" s="204"/>
      <c r="G782" s="204"/>
      <c r="H782" s="204"/>
      <c r="I782" s="204"/>
      <c r="J782" s="204"/>
      <c r="K782" s="204"/>
      <c r="L782" s="204"/>
      <c r="M782" s="204"/>
      <c r="N782" s="204"/>
      <c r="O782" s="204"/>
      <c r="P782" s="204"/>
      <c r="Q782" s="204"/>
      <c r="R782" s="204"/>
      <c r="S782" s="204"/>
      <c r="T782" s="204"/>
      <c r="U782" s="204"/>
      <c r="V782" s="204"/>
      <c r="W782" s="204"/>
      <c r="X782" s="204"/>
      <c r="Y782" s="204"/>
      <c r="Z782" s="204"/>
    </row>
    <row r="783" spans="1:26" ht="15.6">
      <c r="A783" s="204"/>
      <c r="B783" s="204"/>
      <c r="C783" s="204"/>
      <c r="D783" s="204"/>
      <c r="E783" s="204"/>
      <c r="F783" s="204"/>
      <c r="G783" s="204"/>
      <c r="H783" s="204"/>
      <c r="I783" s="204"/>
      <c r="J783" s="204"/>
      <c r="K783" s="204"/>
      <c r="L783" s="204"/>
      <c r="M783" s="204"/>
      <c r="N783" s="204"/>
      <c r="O783" s="204"/>
      <c r="P783" s="204"/>
      <c r="Q783" s="204"/>
      <c r="R783" s="204"/>
      <c r="S783" s="204"/>
      <c r="T783" s="204"/>
      <c r="U783" s="204"/>
      <c r="V783" s="204"/>
      <c r="W783" s="204"/>
      <c r="X783" s="204"/>
      <c r="Y783" s="204"/>
      <c r="Z783" s="204"/>
    </row>
    <row r="784" spans="1:26" ht="15.6">
      <c r="A784" s="204"/>
      <c r="B784" s="204"/>
      <c r="C784" s="204"/>
      <c r="D784" s="204"/>
      <c r="E784" s="204"/>
      <c r="F784" s="204"/>
      <c r="G784" s="204"/>
      <c r="H784" s="204"/>
      <c r="I784" s="204"/>
      <c r="J784" s="204"/>
      <c r="K784" s="204"/>
      <c r="L784" s="204"/>
      <c r="M784" s="204"/>
      <c r="N784" s="204"/>
      <c r="O784" s="204"/>
      <c r="P784" s="204"/>
      <c r="Q784" s="204"/>
      <c r="R784" s="204"/>
      <c r="S784" s="204"/>
      <c r="T784" s="204"/>
      <c r="U784" s="204"/>
      <c r="V784" s="204"/>
      <c r="W784" s="204"/>
      <c r="X784" s="204"/>
      <c r="Y784" s="204"/>
      <c r="Z784" s="204"/>
    </row>
    <row r="785" spans="1:26" ht="15.6">
      <c r="A785" s="204"/>
      <c r="B785" s="204"/>
      <c r="C785" s="204"/>
      <c r="D785" s="204"/>
      <c r="E785" s="204"/>
      <c r="F785" s="204"/>
      <c r="G785" s="204"/>
      <c r="H785" s="204"/>
      <c r="I785" s="204"/>
      <c r="J785" s="204"/>
      <c r="K785" s="204"/>
      <c r="L785" s="204"/>
      <c r="M785" s="204"/>
      <c r="N785" s="204"/>
      <c r="O785" s="204"/>
      <c r="P785" s="204"/>
      <c r="Q785" s="204"/>
      <c r="R785" s="204"/>
      <c r="S785" s="204"/>
      <c r="T785" s="204"/>
      <c r="U785" s="204"/>
      <c r="V785" s="204"/>
      <c r="W785" s="204"/>
      <c r="X785" s="204"/>
      <c r="Y785" s="204"/>
      <c r="Z785" s="204"/>
    </row>
    <row r="786" spans="1:26" ht="15.6">
      <c r="A786" s="204"/>
      <c r="B786" s="204"/>
      <c r="C786" s="204"/>
      <c r="D786" s="204"/>
      <c r="E786" s="204"/>
      <c r="F786" s="204"/>
      <c r="G786" s="204"/>
      <c r="H786" s="204"/>
      <c r="I786" s="204"/>
      <c r="J786" s="204"/>
      <c r="K786" s="204"/>
      <c r="L786" s="204"/>
      <c r="M786" s="204"/>
      <c r="N786" s="204"/>
      <c r="O786" s="204"/>
      <c r="P786" s="204"/>
      <c r="Q786" s="204"/>
      <c r="R786" s="204"/>
      <c r="S786" s="204"/>
      <c r="T786" s="204"/>
      <c r="U786" s="204"/>
      <c r="V786" s="204"/>
      <c r="W786" s="204"/>
      <c r="X786" s="204"/>
      <c r="Y786" s="204"/>
      <c r="Z786" s="204"/>
    </row>
    <row r="787" spans="1:26" ht="15.6">
      <c r="A787" s="204"/>
      <c r="B787" s="204"/>
      <c r="C787" s="204"/>
      <c r="D787" s="204"/>
      <c r="E787" s="204"/>
      <c r="F787" s="204"/>
      <c r="G787" s="204"/>
      <c r="H787" s="204"/>
      <c r="I787" s="204"/>
      <c r="J787" s="204"/>
      <c r="K787" s="204"/>
      <c r="L787" s="204"/>
      <c r="M787" s="204"/>
      <c r="N787" s="204"/>
      <c r="O787" s="204"/>
      <c r="P787" s="204"/>
      <c r="Q787" s="204"/>
      <c r="R787" s="204"/>
      <c r="S787" s="204"/>
      <c r="T787" s="204"/>
      <c r="U787" s="204"/>
      <c r="V787" s="204"/>
      <c r="W787" s="204"/>
      <c r="X787" s="204"/>
      <c r="Y787" s="204"/>
      <c r="Z787" s="204"/>
    </row>
    <row r="788" spans="1:26" ht="15.6">
      <c r="A788" s="204"/>
      <c r="B788" s="204"/>
      <c r="C788" s="204"/>
      <c r="D788" s="204"/>
      <c r="E788" s="204"/>
      <c r="F788" s="204"/>
      <c r="G788" s="204"/>
      <c r="H788" s="204"/>
      <c r="I788" s="204"/>
      <c r="J788" s="204"/>
      <c r="K788" s="204"/>
      <c r="L788" s="204"/>
      <c r="M788" s="204"/>
      <c r="N788" s="204"/>
      <c r="O788" s="204"/>
      <c r="P788" s="204"/>
      <c r="Q788" s="204"/>
      <c r="R788" s="204"/>
      <c r="S788" s="204"/>
      <c r="T788" s="204"/>
      <c r="U788" s="204"/>
      <c r="V788" s="204"/>
      <c r="W788" s="204"/>
      <c r="X788" s="204"/>
      <c r="Y788" s="204"/>
      <c r="Z788" s="204"/>
    </row>
    <row r="789" spans="1:26" ht="15.6">
      <c r="A789" s="204"/>
      <c r="B789" s="204"/>
      <c r="C789" s="204"/>
      <c r="D789" s="204"/>
      <c r="E789" s="204"/>
      <c r="F789" s="204"/>
      <c r="G789" s="204"/>
      <c r="H789" s="204"/>
      <c r="I789" s="204"/>
      <c r="J789" s="204"/>
      <c r="K789" s="204"/>
      <c r="L789" s="204"/>
      <c r="M789" s="204"/>
      <c r="N789" s="204"/>
      <c r="O789" s="204"/>
      <c r="P789" s="204"/>
      <c r="Q789" s="204"/>
      <c r="R789" s="204"/>
      <c r="S789" s="204"/>
      <c r="T789" s="204"/>
      <c r="U789" s="204"/>
      <c r="V789" s="204"/>
      <c r="W789" s="204"/>
      <c r="X789" s="204"/>
      <c r="Y789" s="204"/>
      <c r="Z789" s="204"/>
    </row>
    <row r="790" spans="1:26" ht="15.6">
      <c r="A790" s="204"/>
      <c r="B790" s="204"/>
      <c r="C790" s="204"/>
      <c r="D790" s="204"/>
      <c r="E790" s="204"/>
      <c r="F790" s="204"/>
      <c r="G790" s="204"/>
      <c r="H790" s="204"/>
      <c r="I790" s="204"/>
      <c r="J790" s="204"/>
      <c r="K790" s="204"/>
      <c r="L790" s="204"/>
      <c r="M790" s="204"/>
      <c r="N790" s="204"/>
      <c r="O790" s="204"/>
      <c r="P790" s="204"/>
      <c r="Q790" s="204"/>
      <c r="R790" s="204"/>
      <c r="S790" s="204"/>
      <c r="T790" s="204"/>
      <c r="U790" s="204"/>
      <c r="V790" s="204"/>
      <c r="W790" s="204"/>
      <c r="X790" s="204"/>
      <c r="Y790" s="204"/>
      <c r="Z790" s="204"/>
    </row>
    <row r="791" spans="1:26" ht="15.6">
      <c r="A791" s="204"/>
      <c r="B791" s="204"/>
      <c r="C791" s="204"/>
      <c r="D791" s="204"/>
      <c r="E791" s="204"/>
      <c r="F791" s="204"/>
      <c r="G791" s="204"/>
      <c r="H791" s="204"/>
      <c r="I791" s="204"/>
      <c r="J791" s="204"/>
      <c r="K791" s="204"/>
      <c r="L791" s="204"/>
      <c r="M791" s="204"/>
      <c r="N791" s="204"/>
      <c r="O791" s="204"/>
      <c r="P791" s="204"/>
      <c r="Q791" s="204"/>
      <c r="R791" s="204"/>
      <c r="S791" s="204"/>
      <c r="T791" s="204"/>
      <c r="U791" s="204"/>
      <c r="V791" s="204"/>
      <c r="W791" s="204"/>
      <c r="X791" s="204"/>
      <c r="Y791" s="204"/>
      <c r="Z791" s="204"/>
    </row>
    <row r="792" spans="1:26" ht="15.6">
      <c r="A792" s="204"/>
      <c r="B792" s="204"/>
      <c r="C792" s="204"/>
      <c r="D792" s="204"/>
      <c r="E792" s="204"/>
      <c r="F792" s="204"/>
      <c r="G792" s="204"/>
      <c r="H792" s="204"/>
      <c r="I792" s="204"/>
      <c r="J792" s="204"/>
      <c r="K792" s="204"/>
      <c r="L792" s="204"/>
      <c r="M792" s="204"/>
      <c r="N792" s="204"/>
      <c r="O792" s="204"/>
      <c r="P792" s="204"/>
      <c r="Q792" s="204"/>
      <c r="R792" s="204"/>
      <c r="S792" s="204"/>
      <c r="T792" s="204"/>
      <c r="U792" s="204"/>
      <c r="V792" s="204"/>
      <c r="W792" s="204"/>
      <c r="X792" s="204"/>
      <c r="Y792" s="204"/>
      <c r="Z792" s="204"/>
    </row>
    <row r="793" spans="1:26" ht="15.6">
      <c r="A793" s="204"/>
      <c r="B793" s="204"/>
      <c r="C793" s="204"/>
      <c r="D793" s="204"/>
      <c r="E793" s="204"/>
      <c r="F793" s="204"/>
      <c r="G793" s="204"/>
      <c r="H793" s="204"/>
      <c r="I793" s="204"/>
      <c r="J793" s="204"/>
      <c r="K793" s="204"/>
      <c r="L793" s="204"/>
      <c r="M793" s="204"/>
      <c r="N793" s="204"/>
      <c r="O793" s="204"/>
      <c r="P793" s="204"/>
      <c r="Q793" s="204"/>
      <c r="R793" s="204"/>
      <c r="S793" s="204"/>
      <c r="T793" s="204"/>
      <c r="U793" s="204"/>
      <c r="V793" s="204"/>
      <c r="W793" s="204"/>
      <c r="X793" s="204"/>
      <c r="Y793" s="204"/>
      <c r="Z793" s="204"/>
    </row>
    <row r="794" spans="1:26" ht="15.6">
      <c r="A794" s="204"/>
      <c r="B794" s="204"/>
      <c r="C794" s="204"/>
      <c r="D794" s="204"/>
      <c r="E794" s="204"/>
      <c r="F794" s="204"/>
      <c r="G794" s="204"/>
      <c r="H794" s="204"/>
      <c r="I794" s="204"/>
      <c r="J794" s="204"/>
      <c r="K794" s="204"/>
      <c r="L794" s="204"/>
      <c r="M794" s="204"/>
      <c r="N794" s="204"/>
      <c r="O794" s="204"/>
      <c r="P794" s="204"/>
      <c r="Q794" s="204"/>
      <c r="R794" s="204"/>
      <c r="S794" s="204"/>
      <c r="T794" s="204"/>
      <c r="U794" s="204"/>
      <c r="V794" s="204"/>
      <c r="W794" s="204"/>
      <c r="X794" s="204"/>
      <c r="Y794" s="204"/>
      <c r="Z794" s="204"/>
    </row>
    <row r="795" spans="1:26" ht="15.6">
      <c r="A795" s="204"/>
      <c r="B795" s="204"/>
      <c r="C795" s="204"/>
      <c r="D795" s="204"/>
      <c r="E795" s="204"/>
      <c r="F795" s="204"/>
      <c r="G795" s="204"/>
      <c r="H795" s="204"/>
      <c r="I795" s="204"/>
      <c r="J795" s="204"/>
      <c r="K795" s="204"/>
      <c r="L795" s="204"/>
      <c r="M795" s="204"/>
      <c r="N795" s="204"/>
      <c r="O795" s="204"/>
      <c r="P795" s="204"/>
      <c r="Q795" s="204"/>
      <c r="R795" s="204"/>
      <c r="S795" s="204"/>
      <c r="T795" s="204"/>
      <c r="U795" s="204"/>
      <c r="V795" s="204"/>
      <c r="W795" s="204"/>
      <c r="X795" s="204"/>
      <c r="Y795" s="204"/>
      <c r="Z795" s="204"/>
    </row>
    <row r="796" spans="1:26" ht="15.6">
      <c r="A796" s="204"/>
      <c r="B796" s="204"/>
      <c r="C796" s="204"/>
      <c r="D796" s="204"/>
      <c r="E796" s="204"/>
      <c r="F796" s="204"/>
      <c r="G796" s="204"/>
      <c r="H796" s="204"/>
      <c r="I796" s="204"/>
      <c r="J796" s="204"/>
      <c r="K796" s="204"/>
      <c r="L796" s="204"/>
      <c r="M796" s="204"/>
      <c r="N796" s="204"/>
      <c r="O796" s="204"/>
      <c r="P796" s="204"/>
      <c r="Q796" s="204"/>
      <c r="R796" s="204"/>
      <c r="S796" s="204"/>
      <c r="T796" s="204"/>
      <c r="U796" s="204"/>
      <c r="V796" s="204"/>
      <c r="W796" s="204"/>
      <c r="X796" s="204"/>
      <c r="Y796" s="204"/>
      <c r="Z796" s="204"/>
    </row>
    <row r="797" spans="1:26" ht="15.6">
      <c r="A797" s="204"/>
      <c r="B797" s="204"/>
      <c r="C797" s="204"/>
      <c r="D797" s="204"/>
      <c r="E797" s="204"/>
      <c r="F797" s="204"/>
      <c r="G797" s="204"/>
      <c r="H797" s="204"/>
      <c r="I797" s="204"/>
      <c r="J797" s="204"/>
      <c r="K797" s="204"/>
      <c r="L797" s="204"/>
      <c r="M797" s="204"/>
      <c r="N797" s="204"/>
      <c r="O797" s="204"/>
      <c r="P797" s="204"/>
      <c r="Q797" s="204"/>
      <c r="R797" s="204"/>
      <c r="S797" s="204"/>
      <c r="T797" s="204"/>
      <c r="U797" s="204"/>
      <c r="V797" s="204"/>
      <c r="W797" s="204"/>
      <c r="X797" s="204"/>
      <c r="Y797" s="204"/>
      <c r="Z797" s="204"/>
    </row>
    <row r="798" spans="1:26" ht="15.6">
      <c r="A798" s="204"/>
      <c r="B798" s="204"/>
      <c r="C798" s="204"/>
      <c r="D798" s="204"/>
      <c r="E798" s="204"/>
      <c r="F798" s="204"/>
      <c r="G798" s="204"/>
      <c r="H798" s="204"/>
      <c r="I798" s="204"/>
      <c r="J798" s="204"/>
      <c r="K798" s="204"/>
      <c r="L798" s="204"/>
      <c r="M798" s="204"/>
      <c r="N798" s="204"/>
      <c r="O798" s="204"/>
      <c r="P798" s="204"/>
      <c r="Q798" s="204"/>
      <c r="R798" s="204"/>
      <c r="S798" s="204"/>
      <c r="T798" s="204"/>
      <c r="U798" s="204"/>
      <c r="V798" s="204"/>
      <c r="W798" s="204"/>
      <c r="X798" s="204"/>
      <c r="Y798" s="204"/>
      <c r="Z798" s="204"/>
    </row>
    <row r="799" spans="1:26" ht="15.6">
      <c r="A799" s="204"/>
      <c r="B799" s="204"/>
      <c r="C799" s="204"/>
      <c r="D799" s="204"/>
      <c r="E799" s="204"/>
      <c r="F799" s="204"/>
      <c r="G799" s="204"/>
      <c r="H799" s="204"/>
      <c r="I799" s="204"/>
      <c r="J799" s="204"/>
      <c r="K799" s="204"/>
      <c r="L799" s="204"/>
      <c r="M799" s="204"/>
      <c r="N799" s="204"/>
      <c r="O799" s="204"/>
      <c r="P799" s="204"/>
      <c r="Q799" s="204"/>
      <c r="R799" s="204"/>
      <c r="S799" s="204"/>
      <c r="T799" s="204"/>
      <c r="U799" s="204"/>
      <c r="V799" s="204"/>
      <c r="W799" s="204"/>
      <c r="X799" s="204"/>
      <c r="Y799" s="204"/>
      <c r="Z799" s="204"/>
    </row>
    <row r="800" spans="1:26" ht="15.6">
      <c r="A800" s="204"/>
      <c r="B800" s="204"/>
      <c r="C800" s="204"/>
      <c r="D800" s="204"/>
      <c r="E800" s="204"/>
      <c r="F800" s="204"/>
      <c r="G800" s="204"/>
      <c r="H800" s="204"/>
      <c r="I800" s="204"/>
      <c r="J800" s="204"/>
      <c r="K800" s="204"/>
      <c r="L800" s="204"/>
      <c r="M800" s="204"/>
      <c r="N800" s="204"/>
      <c r="O800" s="204"/>
      <c r="P800" s="204"/>
      <c r="Q800" s="204"/>
      <c r="R800" s="204"/>
      <c r="S800" s="204"/>
      <c r="T800" s="204"/>
      <c r="U800" s="204"/>
      <c r="V800" s="204"/>
      <c r="W800" s="204"/>
      <c r="X800" s="204"/>
      <c r="Y800" s="204"/>
      <c r="Z800" s="204"/>
    </row>
    <row r="801" spans="1:26" ht="15.6">
      <c r="A801" s="204"/>
      <c r="B801" s="204"/>
      <c r="C801" s="204"/>
      <c r="D801" s="204"/>
      <c r="E801" s="204"/>
      <c r="F801" s="204"/>
      <c r="G801" s="204"/>
      <c r="H801" s="204"/>
      <c r="I801" s="204"/>
      <c r="J801" s="204"/>
      <c r="K801" s="204"/>
      <c r="L801" s="204"/>
      <c r="M801" s="204"/>
      <c r="N801" s="204"/>
      <c r="O801" s="204"/>
      <c r="P801" s="204"/>
      <c r="Q801" s="204"/>
      <c r="R801" s="204"/>
      <c r="S801" s="204"/>
      <c r="T801" s="204"/>
      <c r="U801" s="204"/>
      <c r="V801" s="204"/>
      <c r="W801" s="204"/>
      <c r="X801" s="204"/>
      <c r="Y801" s="204"/>
      <c r="Z801" s="204"/>
    </row>
    <row r="802" spans="1:26" ht="15.6">
      <c r="A802" s="204"/>
      <c r="B802" s="204"/>
      <c r="C802" s="204"/>
      <c r="D802" s="204"/>
      <c r="E802" s="204"/>
      <c r="F802" s="204"/>
      <c r="G802" s="204"/>
      <c r="H802" s="204"/>
      <c r="I802" s="204"/>
      <c r="J802" s="204"/>
      <c r="K802" s="204"/>
      <c r="L802" s="204"/>
      <c r="M802" s="204"/>
      <c r="N802" s="204"/>
      <c r="O802" s="204"/>
      <c r="P802" s="204"/>
      <c r="Q802" s="204"/>
      <c r="R802" s="204"/>
      <c r="S802" s="204"/>
      <c r="T802" s="204"/>
      <c r="U802" s="204"/>
      <c r="V802" s="204"/>
      <c r="W802" s="204"/>
      <c r="X802" s="204"/>
      <c r="Y802" s="204"/>
      <c r="Z802" s="204"/>
    </row>
    <row r="803" spans="1:26" ht="15.6">
      <c r="A803" s="204"/>
      <c r="B803" s="204"/>
      <c r="C803" s="204"/>
      <c r="D803" s="204"/>
      <c r="E803" s="204"/>
      <c r="F803" s="204"/>
      <c r="G803" s="204"/>
      <c r="H803" s="204"/>
      <c r="I803" s="204"/>
      <c r="J803" s="204"/>
      <c r="K803" s="204"/>
      <c r="L803" s="204"/>
      <c r="M803" s="204"/>
      <c r="N803" s="204"/>
      <c r="O803" s="204"/>
      <c r="P803" s="204"/>
      <c r="Q803" s="204"/>
      <c r="R803" s="204"/>
      <c r="S803" s="204"/>
      <c r="T803" s="204"/>
      <c r="U803" s="204"/>
      <c r="V803" s="204"/>
      <c r="W803" s="204"/>
      <c r="X803" s="204"/>
      <c r="Y803" s="204"/>
      <c r="Z803" s="204"/>
    </row>
    <row r="804" spans="1:26" ht="15.6">
      <c r="A804" s="204"/>
      <c r="B804" s="204"/>
      <c r="C804" s="204"/>
      <c r="D804" s="204"/>
      <c r="E804" s="204"/>
      <c r="F804" s="204"/>
      <c r="G804" s="204"/>
      <c r="H804" s="204"/>
      <c r="I804" s="204"/>
      <c r="J804" s="204"/>
      <c r="K804" s="204"/>
      <c r="L804" s="204"/>
      <c r="M804" s="204"/>
      <c r="N804" s="204"/>
      <c r="O804" s="204"/>
      <c r="P804" s="204"/>
      <c r="Q804" s="204"/>
      <c r="R804" s="204"/>
      <c r="S804" s="204"/>
      <c r="T804" s="204"/>
      <c r="U804" s="204"/>
      <c r="V804" s="204"/>
      <c r="W804" s="204"/>
      <c r="X804" s="204"/>
      <c r="Y804" s="204"/>
      <c r="Z804" s="204"/>
    </row>
    <row r="805" spans="1:26" ht="15.6">
      <c r="A805" s="204"/>
      <c r="B805" s="204"/>
      <c r="C805" s="204"/>
      <c r="D805" s="204"/>
      <c r="E805" s="204"/>
      <c r="F805" s="204"/>
      <c r="G805" s="204"/>
      <c r="H805" s="204"/>
      <c r="I805" s="204"/>
      <c r="J805" s="204"/>
      <c r="K805" s="204"/>
      <c r="L805" s="204"/>
      <c r="M805" s="204"/>
      <c r="N805" s="204"/>
      <c r="O805" s="204"/>
      <c r="P805" s="204"/>
      <c r="Q805" s="204"/>
      <c r="R805" s="204"/>
      <c r="S805" s="204"/>
      <c r="T805" s="204"/>
      <c r="U805" s="204"/>
      <c r="V805" s="204"/>
      <c r="W805" s="204"/>
      <c r="X805" s="204"/>
      <c r="Y805" s="204"/>
      <c r="Z805" s="204"/>
    </row>
    <row r="806" spans="1:26" ht="15.6">
      <c r="A806" s="204"/>
      <c r="B806" s="204"/>
      <c r="C806" s="204"/>
      <c r="D806" s="204"/>
      <c r="E806" s="204"/>
      <c r="F806" s="204"/>
      <c r="G806" s="204"/>
      <c r="H806" s="204"/>
      <c r="I806" s="204"/>
      <c r="J806" s="204"/>
      <c r="K806" s="204"/>
      <c r="L806" s="204"/>
      <c r="M806" s="204"/>
      <c r="N806" s="204"/>
      <c r="O806" s="204"/>
      <c r="P806" s="204"/>
      <c r="Q806" s="204"/>
      <c r="R806" s="204"/>
      <c r="S806" s="204"/>
      <c r="T806" s="204"/>
      <c r="U806" s="204"/>
      <c r="V806" s="204"/>
      <c r="W806" s="204"/>
      <c r="X806" s="204"/>
      <c r="Y806" s="204"/>
      <c r="Z806" s="204"/>
    </row>
    <row r="807" spans="1:26" ht="15.6">
      <c r="A807" s="204"/>
      <c r="B807" s="204"/>
      <c r="C807" s="204"/>
      <c r="D807" s="204"/>
      <c r="E807" s="204"/>
      <c r="F807" s="204"/>
      <c r="G807" s="204"/>
      <c r="H807" s="204"/>
      <c r="I807" s="204"/>
      <c r="J807" s="204"/>
      <c r="K807" s="204"/>
      <c r="L807" s="204"/>
      <c r="M807" s="204"/>
      <c r="N807" s="204"/>
      <c r="O807" s="204"/>
      <c r="P807" s="204"/>
      <c r="Q807" s="204"/>
      <c r="R807" s="204"/>
      <c r="S807" s="204"/>
      <c r="T807" s="204"/>
      <c r="U807" s="204"/>
      <c r="V807" s="204"/>
      <c r="W807" s="204"/>
      <c r="X807" s="204"/>
      <c r="Y807" s="204"/>
      <c r="Z807" s="204"/>
    </row>
    <row r="808" spans="1:26" ht="15.6">
      <c r="A808" s="204"/>
      <c r="B808" s="204"/>
      <c r="C808" s="204"/>
      <c r="D808" s="204"/>
      <c r="E808" s="204"/>
      <c r="F808" s="204"/>
      <c r="G808" s="204"/>
      <c r="H808" s="204"/>
      <c r="I808" s="204"/>
      <c r="J808" s="204"/>
      <c r="K808" s="204"/>
      <c r="L808" s="204"/>
      <c r="M808" s="204"/>
      <c r="N808" s="204"/>
      <c r="O808" s="204"/>
      <c r="P808" s="204"/>
      <c r="Q808" s="204"/>
      <c r="R808" s="204"/>
      <c r="S808" s="204"/>
      <c r="T808" s="204"/>
      <c r="U808" s="204"/>
      <c r="V808" s="204"/>
      <c r="W808" s="204"/>
      <c r="X808" s="204"/>
      <c r="Y808" s="204"/>
      <c r="Z808" s="204"/>
    </row>
    <row r="809" spans="1:26" ht="15.6">
      <c r="A809" s="204"/>
      <c r="B809" s="204"/>
      <c r="C809" s="204"/>
      <c r="D809" s="204"/>
      <c r="E809" s="204"/>
      <c r="F809" s="204"/>
      <c r="G809" s="204"/>
      <c r="H809" s="204"/>
      <c r="I809" s="204"/>
      <c r="J809" s="204"/>
      <c r="K809" s="204"/>
      <c r="L809" s="204"/>
      <c r="M809" s="204"/>
      <c r="N809" s="204"/>
      <c r="O809" s="204"/>
      <c r="P809" s="204"/>
      <c r="Q809" s="204"/>
      <c r="R809" s="204"/>
      <c r="S809" s="204"/>
      <c r="T809" s="204"/>
      <c r="U809" s="204"/>
      <c r="V809" s="204"/>
      <c r="W809" s="204"/>
      <c r="X809" s="204"/>
      <c r="Y809" s="204"/>
      <c r="Z809" s="204"/>
    </row>
    <row r="810" spans="1:26" ht="15.6">
      <c r="A810" s="204"/>
      <c r="B810" s="204"/>
      <c r="C810" s="204"/>
      <c r="D810" s="204"/>
      <c r="E810" s="204"/>
      <c r="F810" s="204"/>
      <c r="G810" s="204"/>
      <c r="H810" s="204"/>
      <c r="I810" s="204"/>
      <c r="J810" s="204"/>
      <c r="K810" s="204"/>
      <c r="L810" s="204"/>
      <c r="M810" s="204"/>
      <c r="N810" s="204"/>
      <c r="O810" s="204"/>
      <c r="P810" s="204"/>
      <c r="Q810" s="204"/>
      <c r="R810" s="204"/>
      <c r="S810" s="204"/>
      <c r="T810" s="204"/>
      <c r="U810" s="204"/>
      <c r="V810" s="204"/>
      <c r="W810" s="204"/>
      <c r="X810" s="204"/>
      <c r="Y810" s="204"/>
      <c r="Z810" s="204"/>
    </row>
    <row r="811" spans="1:26" ht="15.6">
      <c r="A811" s="204"/>
      <c r="B811" s="204"/>
      <c r="C811" s="204"/>
      <c r="D811" s="204"/>
      <c r="E811" s="204"/>
      <c r="F811" s="204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  <c r="R811" s="204"/>
      <c r="S811" s="204"/>
      <c r="T811" s="204"/>
      <c r="U811" s="204"/>
      <c r="V811" s="204"/>
      <c r="W811" s="204"/>
      <c r="X811" s="204"/>
      <c r="Y811" s="204"/>
      <c r="Z811" s="204"/>
    </row>
    <row r="812" spans="1:26" ht="15.6">
      <c r="A812" s="204"/>
      <c r="B812" s="204"/>
      <c r="C812" s="204"/>
      <c r="D812" s="204"/>
      <c r="E812" s="204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</row>
    <row r="813" spans="1:26" ht="15.6">
      <c r="A813" s="204"/>
      <c r="B813" s="204"/>
      <c r="C813" s="204"/>
      <c r="D813" s="204"/>
      <c r="E813" s="204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</row>
    <row r="814" spans="1:26" ht="15.6">
      <c r="A814" s="204"/>
      <c r="B814" s="204"/>
      <c r="C814" s="204"/>
      <c r="D814" s="204"/>
      <c r="E814" s="204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</row>
    <row r="815" spans="1:26" ht="15.6">
      <c r="A815" s="204"/>
      <c r="B815" s="204"/>
      <c r="C815" s="204"/>
      <c r="D815" s="204"/>
      <c r="E815" s="204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</row>
    <row r="816" spans="1:26" ht="15.6">
      <c r="A816" s="204"/>
      <c r="B816" s="204"/>
      <c r="C816" s="204"/>
      <c r="D816" s="204"/>
      <c r="E816" s="204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</row>
    <row r="817" spans="1:26" ht="15.6">
      <c r="A817" s="204"/>
      <c r="B817" s="204"/>
      <c r="C817" s="204"/>
      <c r="D817" s="204"/>
      <c r="E817" s="204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</row>
    <row r="818" spans="1:26" ht="15.6">
      <c r="A818" s="204"/>
      <c r="B818" s="204"/>
      <c r="C818" s="204"/>
      <c r="D818" s="204"/>
      <c r="E818" s="204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</row>
    <row r="819" spans="1:26" ht="15.6">
      <c r="A819" s="204"/>
      <c r="B819" s="204"/>
      <c r="C819" s="204"/>
      <c r="D819" s="204"/>
      <c r="E819" s="204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</row>
    <row r="820" spans="1:26" ht="15.6">
      <c r="A820" s="204"/>
      <c r="B820" s="204"/>
      <c r="C820" s="204"/>
      <c r="D820" s="204"/>
      <c r="E820" s="204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</row>
    <row r="821" spans="1:26" ht="15.6">
      <c r="A821" s="204"/>
      <c r="B821" s="204"/>
      <c r="C821" s="204"/>
      <c r="D821" s="204"/>
      <c r="E821" s="204"/>
      <c r="F821" s="204"/>
      <c r="G821" s="204"/>
      <c r="H821" s="204"/>
      <c r="I821" s="204"/>
      <c r="J821" s="204"/>
      <c r="K821" s="204"/>
      <c r="L821" s="204"/>
      <c r="M821" s="204"/>
      <c r="N821" s="204"/>
      <c r="O821" s="204"/>
      <c r="P821" s="204"/>
      <c r="Q821" s="204"/>
      <c r="R821" s="204"/>
      <c r="S821" s="204"/>
      <c r="T821" s="204"/>
      <c r="U821" s="204"/>
      <c r="V821" s="204"/>
      <c r="W821" s="204"/>
      <c r="X821" s="204"/>
      <c r="Y821" s="204"/>
      <c r="Z821" s="204"/>
    </row>
    <row r="822" spans="1:26" ht="15.6">
      <c r="A822" s="204"/>
      <c r="B822" s="204"/>
      <c r="C822" s="204"/>
      <c r="D822" s="204"/>
      <c r="E822" s="204"/>
      <c r="F822" s="204"/>
      <c r="G822" s="204"/>
      <c r="H822" s="204"/>
      <c r="I822" s="204"/>
      <c r="J822" s="204"/>
      <c r="K822" s="204"/>
      <c r="L822" s="204"/>
      <c r="M822" s="204"/>
      <c r="N822" s="204"/>
      <c r="O822" s="204"/>
      <c r="P822" s="204"/>
      <c r="Q822" s="204"/>
      <c r="R822" s="204"/>
      <c r="S822" s="204"/>
      <c r="T822" s="204"/>
      <c r="U822" s="204"/>
      <c r="V822" s="204"/>
      <c r="W822" s="204"/>
      <c r="X822" s="204"/>
      <c r="Y822" s="204"/>
      <c r="Z822" s="204"/>
    </row>
    <row r="823" spans="1:26" ht="15.6">
      <c r="A823" s="204"/>
      <c r="B823" s="204"/>
      <c r="C823" s="204"/>
      <c r="D823" s="204"/>
      <c r="E823" s="204"/>
      <c r="F823" s="204"/>
      <c r="G823" s="204"/>
      <c r="H823" s="204"/>
      <c r="I823" s="204"/>
      <c r="J823" s="204"/>
      <c r="K823" s="204"/>
      <c r="L823" s="204"/>
      <c r="M823" s="204"/>
      <c r="N823" s="204"/>
      <c r="O823" s="204"/>
      <c r="P823" s="204"/>
      <c r="Q823" s="204"/>
      <c r="R823" s="204"/>
      <c r="S823" s="204"/>
      <c r="T823" s="204"/>
      <c r="U823" s="204"/>
      <c r="V823" s="204"/>
      <c r="W823" s="204"/>
      <c r="X823" s="204"/>
      <c r="Y823" s="204"/>
      <c r="Z823" s="204"/>
    </row>
    <row r="824" spans="1:26" ht="15.6">
      <c r="A824" s="204"/>
      <c r="B824" s="204"/>
      <c r="C824" s="204"/>
      <c r="D824" s="204"/>
      <c r="E824" s="204"/>
      <c r="F824" s="204"/>
      <c r="G824" s="204"/>
      <c r="H824" s="204"/>
      <c r="I824" s="204"/>
      <c r="J824" s="204"/>
      <c r="K824" s="204"/>
      <c r="L824" s="204"/>
      <c r="M824" s="204"/>
      <c r="N824" s="204"/>
      <c r="O824" s="204"/>
      <c r="P824" s="204"/>
      <c r="Q824" s="204"/>
      <c r="R824" s="204"/>
      <c r="S824" s="204"/>
      <c r="T824" s="204"/>
      <c r="U824" s="204"/>
      <c r="V824" s="204"/>
      <c r="W824" s="204"/>
      <c r="X824" s="204"/>
      <c r="Y824" s="204"/>
      <c r="Z824" s="204"/>
    </row>
    <row r="825" spans="1:26" ht="15.6">
      <c r="A825" s="204"/>
      <c r="B825" s="204"/>
      <c r="C825" s="204"/>
      <c r="D825" s="204"/>
      <c r="E825" s="204"/>
      <c r="F825" s="204"/>
      <c r="G825" s="204"/>
      <c r="H825" s="204"/>
      <c r="I825" s="204"/>
      <c r="J825" s="204"/>
      <c r="K825" s="204"/>
      <c r="L825" s="204"/>
      <c r="M825" s="204"/>
      <c r="N825" s="204"/>
      <c r="O825" s="204"/>
      <c r="P825" s="204"/>
      <c r="Q825" s="204"/>
      <c r="R825" s="204"/>
      <c r="S825" s="204"/>
      <c r="T825" s="204"/>
      <c r="U825" s="204"/>
      <c r="V825" s="204"/>
      <c r="W825" s="204"/>
      <c r="X825" s="204"/>
      <c r="Y825" s="204"/>
      <c r="Z825" s="204"/>
    </row>
    <row r="826" spans="1:26" ht="15.6">
      <c r="A826" s="204"/>
      <c r="B826" s="204"/>
      <c r="C826" s="204"/>
      <c r="D826" s="204"/>
      <c r="E826" s="204"/>
      <c r="F826" s="204"/>
      <c r="G826" s="204"/>
      <c r="H826" s="204"/>
      <c r="I826" s="204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</row>
    <row r="827" spans="1:26" ht="15.6">
      <c r="A827" s="204"/>
      <c r="B827" s="204"/>
      <c r="C827" s="204"/>
      <c r="D827" s="204"/>
      <c r="E827" s="204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</row>
    <row r="828" spans="1:26" ht="15.6">
      <c r="A828" s="204"/>
      <c r="B828" s="204"/>
      <c r="C828" s="204"/>
      <c r="D828" s="204"/>
      <c r="E828" s="204"/>
      <c r="F828" s="204"/>
      <c r="G828" s="204"/>
      <c r="H828" s="204"/>
      <c r="I828" s="204"/>
      <c r="J828" s="204"/>
      <c r="K828" s="204"/>
      <c r="L828" s="204"/>
      <c r="M828" s="204"/>
      <c r="N828" s="204"/>
      <c r="O828" s="204"/>
      <c r="P828" s="204"/>
      <c r="Q828" s="204"/>
      <c r="R828" s="204"/>
      <c r="S828" s="204"/>
      <c r="T828" s="204"/>
      <c r="U828" s="204"/>
      <c r="V828" s="204"/>
      <c r="W828" s="204"/>
      <c r="X828" s="204"/>
      <c r="Y828" s="204"/>
      <c r="Z828" s="204"/>
    </row>
    <row r="829" spans="1:26" ht="15.6">
      <c r="A829" s="204"/>
      <c r="B829" s="204"/>
      <c r="C829" s="204"/>
      <c r="D829" s="204"/>
      <c r="E829" s="204"/>
      <c r="F829" s="204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  <c r="R829" s="204"/>
      <c r="S829" s="204"/>
      <c r="T829" s="204"/>
      <c r="U829" s="204"/>
      <c r="V829" s="204"/>
      <c r="W829" s="204"/>
      <c r="X829" s="204"/>
      <c r="Y829" s="204"/>
      <c r="Z829" s="204"/>
    </row>
    <row r="830" spans="1:26" ht="15.6">
      <c r="A830" s="204"/>
      <c r="B830" s="204"/>
      <c r="C830" s="204"/>
      <c r="D830" s="204"/>
      <c r="E830" s="204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</row>
    <row r="831" spans="1:26" ht="15.6">
      <c r="A831" s="204"/>
      <c r="B831" s="204"/>
      <c r="C831" s="204"/>
      <c r="D831" s="204"/>
      <c r="E831" s="204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</row>
    <row r="832" spans="1:26" ht="15.6">
      <c r="A832" s="204"/>
      <c r="B832" s="204"/>
      <c r="C832" s="204"/>
      <c r="D832" s="204"/>
      <c r="E832" s="204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</row>
    <row r="833" spans="1:26" ht="15.6">
      <c r="A833" s="204"/>
      <c r="B833" s="204"/>
      <c r="C833" s="204"/>
      <c r="D833" s="204"/>
      <c r="E833" s="204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</row>
    <row r="834" spans="1:26" ht="15.6">
      <c r="A834" s="204"/>
      <c r="B834" s="204"/>
      <c r="C834" s="204"/>
      <c r="D834" s="204"/>
      <c r="E834" s="204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</row>
    <row r="835" spans="1:26" ht="15.6">
      <c r="A835" s="204"/>
      <c r="B835" s="204"/>
      <c r="C835" s="204"/>
      <c r="D835" s="204"/>
      <c r="E835" s="204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</row>
    <row r="836" spans="1:26" ht="15.6">
      <c r="A836" s="204"/>
      <c r="B836" s="204"/>
      <c r="C836" s="204"/>
      <c r="D836" s="204"/>
      <c r="E836" s="204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</row>
    <row r="837" spans="1:26" ht="15.6">
      <c r="A837" s="204"/>
      <c r="B837" s="204"/>
      <c r="C837" s="204"/>
      <c r="D837" s="204"/>
      <c r="E837" s="204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  <c r="V837" s="204"/>
      <c r="W837" s="204"/>
      <c r="X837" s="204"/>
      <c r="Y837" s="204"/>
      <c r="Z837" s="204"/>
    </row>
    <row r="838" spans="1:26" ht="15.6">
      <c r="A838" s="204"/>
      <c r="B838" s="204"/>
      <c r="C838" s="204"/>
      <c r="D838" s="204"/>
      <c r="E838" s="204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  <c r="R838" s="204"/>
      <c r="S838" s="204"/>
      <c r="T838" s="204"/>
      <c r="U838" s="204"/>
      <c r="V838" s="204"/>
      <c r="W838" s="204"/>
      <c r="X838" s="204"/>
      <c r="Y838" s="204"/>
      <c r="Z838" s="204"/>
    </row>
    <row r="839" spans="1:26" ht="15.6">
      <c r="A839" s="204"/>
      <c r="B839" s="204"/>
      <c r="C839" s="204"/>
      <c r="D839" s="204"/>
      <c r="E839" s="204"/>
      <c r="F839" s="204"/>
      <c r="G839" s="204"/>
      <c r="H839" s="204"/>
      <c r="I839" s="204"/>
      <c r="J839" s="204"/>
      <c r="K839" s="204"/>
      <c r="L839" s="204"/>
      <c r="M839" s="204"/>
      <c r="N839" s="204"/>
      <c r="O839" s="204"/>
      <c r="P839" s="204"/>
      <c r="Q839" s="204"/>
      <c r="R839" s="204"/>
      <c r="S839" s="204"/>
      <c r="T839" s="204"/>
      <c r="U839" s="204"/>
      <c r="V839" s="204"/>
      <c r="W839" s="204"/>
      <c r="X839" s="204"/>
      <c r="Y839" s="204"/>
      <c r="Z839" s="204"/>
    </row>
    <row r="840" spans="1:26" ht="15.6">
      <c r="A840" s="204"/>
      <c r="B840" s="204"/>
      <c r="C840" s="204"/>
      <c r="D840" s="204"/>
      <c r="E840" s="204"/>
      <c r="F840" s="204"/>
      <c r="G840" s="204"/>
      <c r="H840" s="204"/>
      <c r="I840" s="204"/>
      <c r="J840" s="204"/>
      <c r="K840" s="204"/>
      <c r="L840" s="204"/>
      <c r="M840" s="204"/>
      <c r="N840" s="204"/>
      <c r="O840" s="204"/>
      <c r="P840" s="204"/>
      <c r="Q840" s="204"/>
      <c r="R840" s="204"/>
      <c r="S840" s="204"/>
      <c r="T840" s="204"/>
      <c r="U840" s="204"/>
      <c r="V840" s="204"/>
      <c r="W840" s="204"/>
      <c r="X840" s="204"/>
      <c r="Y840" s="204"/>
      <c r="Z840" s="204"/>
    </row>
    <row r="841" spans="1:26" ht="15.6">
      <c r="A841" s="204"/>
      <c r="B841" s="204"/>
      <c r="C841" s="204"/>
      <c r="D841" s="204"/>
      <c r="E841" s="204"/>
      <c r="F841" s="204"/>
      <c r="G841" s="204"/>
      <c r="H841" s="204"/>
      <c r="I841" s="204"/>
      <c r="J841" s="204"/>
      <c r="K841" s="204"/>
      <c r="L841" s="204"/>
      <c r="M841" s="204"/>
      <c r="N841" s="204"/>
      <c r="O841" s="204"/>
      <c r="P841" s="204"/>
      <c r="Q841" s="204"/>
      <c r="R841" s="204"/>
      <c r="S841" s="204"/>
      <c r="T841" s="204"/>
      <c r="U841" s="204"/>
      <c r="V841" s="204"/>
      <c r="W841" s="204"/>
      <c r="X841" s="204"/>
      <c r="Y841" s="204"/>
      <c r="Z841" s="204"/>
    </row>
    <row r="842" spans="1:26" ht="15.6">
      <c r="A842" s="204"/>
      <c r="B842" s="204"/>
      <c r="C842" s="204"/>
      <c r="D842" s="204"/>
      <c r="E842" s="204"/>
      <c r="F842" s="204"/>
      <c r="G842" s="204"/>
      <c r="H842" s="204"/>
      <c r="I842" s="204"/>
      <c r="J842" s="204"/>
      <c r="K842" s="204"/>
      <c r="L842" s="204"/>
      <c r="M842" s="204"/>
      <c r="N842" s="204"/>
      <c r="O842" s="204"/>
      <c r="P842" s="204"/>
      <c r="Q842" s="204"/>
      <c r="R842" s="204"/>
      <c r="S842" s="204"/>
      <c r="T842" s="204"/>
      <c r="U842" s="204"/>
      <c r="V842" s="204"/>
      <c r="W842" s="204"/>
      <c r="X842" s="204"/>
      <c r="Y842" s="204"/>
      <c r="Z842" s="204"/>
    </row>
    <row r="843" spans="1:26" ht="15.6">
      <c r="A843" s="204"/>
      <c r="B843" s="204"/>
      <c r="C843" s="204"/>
      <c r="D843" s="204"/>
      <c r="E843" s="204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</row>
    <row r="844" spans="1:26" ht="15.6">
      <c r="A844" s="204"/>
      <c r="B844" s="20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04"/>
      <c r="N844" s="204"/>
      <c r="O844" s="204"/>
      <c r="P844" s="204"/>
      <c r="Q844" s="204"/>
      <c r="R844" s="204"/>
      <c r="S844" s="204"/>
      <c r="T844" s="204"/>
      <c r="U844" s="204"/>
      <c r="V844" s="204"/>
      <c r="W844" s="204"/>
      <c r="X844" s="204"/>
      <c r="Y844" s="204"/>
      <c r="Z844" s="204"/>
    </row>
    <row r="845" spans="1:26" ht="15.6">
      <c r="A845" s="204"/>
      <c r="B845" s="204"/>
      <c r="C845" s="204"/>
      <c r="D845" s="204"/>
      <c r="E845" s="204"/>
      <c r="F845" s="204"/>
      <c r="G845" s="204"/>
      <c r="H845" s="204"/>
      <c r="I845" s="204"/>
      <c r="J845" s="204"/>
      <c r="K845" s="204"/>
      <c r="L845" s="204"/>
      <c r="M845" s="204"/>
      <c r="N845" s="204"/>
      <c r="O845" s="204"/>
      <c r="P845" s="204"/>
      <c r="Q845" s="204"/>
      <c r="R845" s="204"/>
      <c r="S845" s="204"/>
      <c r="T845" s="204"/>
      <c r="U845" s="204"/>
      <c r="V845" s="204"/>
      <c r="W845" s="204"/>
      <c r="X845" s="204"/>
      <c r="Y845" s="204"/>
      <c r="Z845" s="204"/>
    </row>
    <row r="846" spans="1:26" ht="15.6">
      <c r="A846" s="204"/>
      <c r="B846" s="204"/>
      <c r="C846" s="204"/>
      <c r="D846" s="204"/>
      <c r="E846" s="204"/>
      <c r="F846" s="204"/>
      <c r="G846" s="204"/>
      <c r="H846" s="204"/>
      <c r="I846" s="204"/>
      <c r="J846" s="204"/>
      <c r="K846" s="204"/>
      <c r="L846" s="204"/>
      <c r="M846" s="204"/>
      <c r="N846" s="204"/>
      <c r="O846" s="204"/>
      <c r="P846" s="204"/>
      <c r="Q846" s="204"/>
      <c r="R846" s="204"/>
      <c r="S846" s="204"/>
      <c r="T846" s="204"/>
      <c r="U846" s="204"/>
      <c r="V846" s="204"/>
      <c r="W846" s="204"/>
      <c r="X846" s="204"/>
      <c r="Y846" s="204"/>
      <c r="Z846" s="204"/>
    </row>
    <row r="847" spans="1:26" ht="15.6">
      <c r="A847" s="204"/>
      <c r="B847" s="204"/>
      <c r="C847" s="204"/>
      <c r="D847" s="204"/>
      <c r="E847" s="204"/>
      <c r="F847" s="204"/>
      <c r="G847" s="204"/>
      <c r="H847" s="204"/>
      <c r="I847" s="204"/>
      <c r="J847" s="204"/>
      <c r="K847" s="204"/>
      <c r="L847" s="204"/>
      <c r="M847" s="204"/>
      <c r="N847" s="204"/>
      <c r="O847" s="204"/>
      <c r="P847" s="204"/>
      <c r="Q847" s="204"/>
      <c r="R847" s="204"/>
      <c r="S847" s="204"/>
      <c r="T847" s="204"/>
      <c r="U847" s="204"/>
      <c r="V847" s="204"/>
      <c r="W847" s="204"/>
      <c r="X847" s="204"/>
      <c r="Y847" s="204"/>
      <c r="Z847" s="204"/>
    </row>
    <row r="848" spans="1:26" ht="15.6">
      <c r="A848" s="204"/>
      <c r="B848" s="204"/>
      <c r="C848" s="204"/>
      <c r="D848" s="204"/>
      <c r="E848" s="204"/>
      <c r="F848" s="204"/>
      <c r="G848" s="204"/>
      <c r="H848" s="204"/>
      <c r="I848" s="204"/>
      <c r="J848" s="204"/>
      <c r="K848" s="204"/>
      <c r="L848" s="204"/>
      <c r="M848" s="204"/>
      <c r="N848" s="204"/>
      <c r="O848" s="204"/>
      <c r="P848" s="204"/>
      <c r="Q848" s="204"/>
      <c r="R848" s="204"/>
      <c r="S848" s="204"/>
      <c r="T848" s="204"/>
      <c r="U848" s="204"/>
      <c r="V848" s="204"/>
      <c r="W848" s="204"/>
      <c r="X848" s="204"/>
      <c r="Y848" s="204"/>
      <c r="Z848" s="204"/>
    </row>
    <row r="849" spans="1:26" ht="15.6">
      <c r="A849" s="204"/>
      <c r="B849" s="204"/>
      <c r="C849" s="204"/>
      <c r="D849" s="204"/>
      <c r="E849" s="204"/>
      <c r="F849" s="204"/>
      <c r="G849" s="204"/>
      <c r="H849" s="204"/>
      <c r="I849" s="204"/>
      <c r="J849" s="204"/>
      <c r="K849" s="204"/>
      <c r="L849" s="204"/>
      <c r="M849" s="204"/>
      <c r="N849" s="204"/>
      <c r="O849" s="204"/>
      <c r="P849" s="204"/>
      <c r="Q849" s="204"/>
      <c r="R849" s="204"/>
      <c r="S849" s="204"/>
      <c r="T849" s="204"/>
      <c r="U849" s="204"/>
      <c r="V849" s="204"/>
      <c r="W849" s="204"/>
      <c r="X849" s="204"/>
      <c r="Y849" s="204"/>
      <c r="Z849" s="204"/>
    </row>
    <row r="850" spans="1:26" ht="15.6">
      <c r="A850" s="204"/>
      <c r="B850" s="204"/>
      <c r="C850" s="204"/>
      <c r="D850" s="204"/>
      <c r="E850" s="204"/>
      <c r="F850" s="204"/>
      <c r="G850" s="204"/>
      <c r="H850" s="204"/>
      <c r="I850" s="204"/>
      <c r="J850" s="204"/>
      <c r="K850" s="204"/>
      <c r="L850" s="204"/>
      <c r="M850" s="204"/>
      <c r="N850" s="204"/>
      <c r="O850" s="204"/>
      <c r="P850" s="204"/>
      <c r="Q850" s="204"/>
      <c r="R850" s="204"/>
      <c r="S850" s="204"/>
      <c r="T850" s="204"/>
      <c r="U850" s="204"/>
      <c r="V850" s="204"/>
      <c r="W850" s="204"/>
      <c r="X850" s="204"/>
      <c r="Y850" s="204"/>
      <c r="Z850" s="204"/>
    </row>
    <row r="851" spans="1:26" ht="15.6">
      <c r="A851" s="204"/>
      <c r="B851" s="204"/>
      <c r="C851" s="204"/>
      <c r="D851" s="204"/>
      <c r="E851" s="204"/>
      <c r="F851" s="204"/>
      <c r="G851" s="204"/>
      <c r="H851" s="204"/>
      <c r="I851" s="204"/>
      <c r="J851" s="204"/>
      <c r="K851" s="204"/>
      <c r="L851" s="204"/>
      <c r="M851" s="204"/>
      <c r="N851" s="204"/>
      <c r="O851" s="204"/>
      <c r="P851" s="204"/>
      <c r="Q851" s="204"/>
      <c r="R851" s="204"/>
      <c r="S851" s="204"/>
      <c r="T851" s="204"/>
      <c r="U851" s="204"/>
      <c r="V851" s="204"/>
      <c r="W851" s="204"/>
      <c r="X851" s="204"/>
      <c r="Y851" s="204"/>
      <c r="Z851" s="204"/>
    </row>
    <row r="852" spans="1:26" ht="15.6">
      <c r="A852" s="204"/>
      <c r="B852" s="204"/>
      <c r="C852" s="204"/>
      <c r="D852" s="204"/>
      <c r="E852" s="204"/>
      <c r="F852" s="204"/>
      <c r="G852" s="204"/>
      <c r="H852" s="204"/>
      <c r="I852" s="204"/>
      <c r="J852" s="204"/>
      <c r="K852" s="204"/>
      <c r="L852" s="204"/>
      <c r="M852" s="204"/>
      <c r="N852" s="204"/>
      <c r="O852" s="204"/>
      <c r="P852" s="204"/>
      <c r="Q852" s="204"/>
      <c r="R852" s="204"/>
      <c r="S852" s="204"/>
      <c r="T852" s="204"/>
      <c r="U852" s="204"/>
      <c r="V852" s="204"/>
      <c r="W852" s="204"/>
      <c r="X852" s="204"/>
      <c r="Y852" s="204"/>
      <c r="Z852" s="204"/>
    </row>
    <row r="853" spans="1:26" ht="15.6">
      <c r="A853" s="204"/>
      <c r="B853" s="204"/>
      <c r="C853" s="204"/>
      <c r="D853" s="204"/>
      <c r="E853" s="204"/>
      <c r="F853" s="204"/>
      <c r="G853" s="204"/>
      <c r="H853" s="204"/>
      <c r="I853" s="204"/>
      <c r="J853" s="204"/>
      <c r="K853" s="204"/>
      <c r="L853" s="204"/>
      <c r="M853" s="204"/>
      <c r="N853" s="204"/>
      <c r="O853" s="204"/>
      <c r="P853" s="204"/>
      <c r="Q853" s="204"/>
      <c r="R853" s="204"/>
      <c r="S853" s="204"/>
      <c r="T853" s="204"/>
      <c r="U853" s="204"/>
      <c r="V853" s="204"/>
      <c r="W853" s="204"/>
      <c r="X853" s="204"/>
      <c r="Y853" s="204"/>
      <c r="Z853" s="204"/>
    </row>
    <row r="854" spans="1:26" ht="15.6">
      <c r="A854" s="204"/>
      <c r="B854" s="204"/>
      <c r="C854" s="204"/>
      <c r="D854" s="204"/>
      <c r="E854" s="204"/>
      <c r="F854" s="204"/>
      <c r="G854" s="204"/>
      <c r="H854" s="204"/>
      <c r="I854" s="204"/>
      <c r="J854" s="204"/>
      <c r="K854" s="204"/>
      <c r="L854" s="204"/>
      <c r="M854" s="204"/>
      <c r="N854" s="204"/>
      <c r="O854" s="204"/>
      <c r="P854" s="204"/>
      <c r="Q854" s="204"/>
      <c r="R854" s="204"/>
      <c r="S854" s="204"/>
      <c r="T854" s="204"/>
      <c r="U854" s="204"/>
      <c r="V854" s="204"/>
      <c r="W854" s="204"/>
      <c r="X854" s="204"/>
      <c r="Y854" s="204"/>
      <c r="Z854" s="204"/>
    </row>
    <row r="855" spans="1:26" ht="15.6">
      <c r="A855" s="204"/>
      <c r="B855" s="204"/>
      <c r="C855" s="204"/>
      <c r="D855" s="204"/>
      <c r="E855" s="204"/>
      <c r="F855" s="204"/>
      <c r="G855" s="204"/>
      <c r="H855" s="204"/>
      <c r="I855" s="204"/>
      <c r="J855" s="204"/>
      <c r="K855" s="204"/>
      <c r="L855" s="204"/>
      <c r="M855" s="204"/>
      <c r="N855" s="204"/>
      <c r="O855" s="204"/>
      <c r="P855" s="204"/>
      <c r="Q855" s="204"/>
      <c r="R855" s="204"/>
      <c r="S855" s="204"/>
      <c r="T855" s="204"/>
      <c r="U855" s="204"/>
      <c r="V855" s="204"/>
      <c r="W855" s="204"/>
      <c r="X855" s="204"/>
      <c r="Y855" s="204"/>
      <c r="Z855" s="204"/>
    </row>
    <row r="856" spans="1:26" ht="15.6">
      <c r="A856" s="204"/>
      <c r="B856" s="204"/>
      <c r="C856" s="204"/>
      <c r="D856" s="204"/>
      <c r="E856" s="204"/>
      <c r="F856" s="204"/>
      <c r="G856" s="204"/>
      <c r="H856" s="204"/>
      <c r="I856" s="204"/>
      <c r="J856" s="204"/>
      <c r="K856" s="204"/>
      <c r="L856" s="204"/>
      <c r="M856" s="204"/>
      <c r="N856" s="204"/>
      <c r="O856" s="204"/>
      <c r="P856" s="204"/>
      <c r="Q856" s="204"/>
      <c r="R856" s="204"/>
      <c r="S856" s="204"/>
      <c r="T856" s="204"/>
      <c r="U856" s="204"/>
      <c r="V856" s="204"/>
      <c r="W856" s="204"/>
      <c r="X856" s="204"/>
      <c r="Y856" s="204"/>
      <c r="Z856" s="204"/>
    </row>
    <row r="857" spans="1:26" ht="15.6">
      <c r="A857" s="204"/>
      <c r="B857" s="204"/>
      <c r="C857" s="204"/>
      <c r="D857" s="204"/>
      <c r="E857" s="204"/>
      <c r="F857" s="204"/>
      <c r="G857" s="204"/>
      <c r="H857" s="204"/>
      <c r="I857" s="204"/>
      <c r="J857" s="204"/>
      <c r="K857" s="204"/>
      <c r="L857" s="204"/>
      <c r="M857" s="204"/>
      <c r="N857" s="204"/>
      <c r="O857" s="204"/>
      <c r="P857" s="204"/>
      <c r="Q857" s="204"/>
      <c r="R857" s="204"/>
      <c r="S857" s="204"/>
      <c r="T857" s="204"/>
      <c r="U857" s="204"/>
      <c r="V857" s="204"/>
      <c r="W857" s="204"/>
      <c r="X857" s="204"/>
      <c r="Y857" s="204"/>
      <c r="Z857" s="204"/>
    </row>
    <row r="858" spans="1:26" ht="15.6">
      <c r="A858" s="204"/>
      <c r="B858" s="204"/>
      <c r="C858" s="204"/>
      <c r="D858" s="204"/>
      <c r="E858" s="204"/>
      <c r="F858" s="204"/>
      <c r="G858" s="204"/>
      <c r="H858" s="204"/>
      <c r="I858" s="204"/>
      <c r="J858" s="204"/>
      <c r="K858" s="204"/>
      <c r="L858" s="204"/>
      <c r="M858" s="204"/>
      <c r="N858" s="204"/>
      <c r="O858" s="204"/>
      <c r="P858" s="204"/>
      <c r="Q858" s="204"/>
      <c r="R858" s="204"/>
      <c r="S858" s="204"/>
      <c r="T858" s="204"/>
      <c r="U858" s="204"/>
      <c r="V858" s="204"/>
      <c r="W858" s="204"/>
      <c r="X858" s="204"/>
      <c r="Y858" s="204"/>
      <c r="Z858" s="204"/>
    </row>
    <row r="859" spans="1:26" ht="15.6">
      <c r="A859" s="204"/>
      <c r="B859" s="20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</row>
    <row r="860" spans="1:26" ht="15.6">
      <c r="A860" s="204"/>
      <c r="B860" s="204"/>
      <c r="C860" s="204"/>
      <c r="D860" s="204"/>
      <c r="E860" s="204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</row>
    <row r="861" spans="1:26" ht="15.6">
      <c r="A861" s="204"/>
      <c r="B861" s="204"/>
      <c r="C861" s="204"/>
      <c r="D861" s="204"/>
      <c r="E861" s="204"/>
      <c r="F861" s="204"/>
      <c r="G861" s="204"/>
      <c r="H861" s="204"/>
      <c r="I861" s="204"/>
      <c r="J861" s="204"/>
      <c r="K861" s="204"/>
      <c r="L861" s="204"/>
      <c r="M861" s="204"/>
      <c r="N861" s="204"/>
      <c r="O861" s="204"/>
      <c r="P861" s="204"/>
      <c r="Q861" s="204"/>
      <c r="R861" s="204"/>
      <c r="S861" s="204"/>
      <c r="T861" s="204"/>
      <c r="U861" s="204"/>
      <c r="V861" s="204"/>
      <c r="W861" s="204"/>
      <c r="X861" s="204"/>
      <c r="Y861" s="204"/>
      <c r="Z861" s="204"/>
    </row>
    <row r="862" spans="1:26" ht="15.6">
      <c r="A862" s="204"/>
      <c r="B862" s="204"/>
      <c r="C862" s="204"/>
      <c r="D862" s="204"/>
      <c r="E862" s="204"/>
      <c r="F862" s="204"/>
      <c r="G862" s="204"/>
      <c r="H862" s="204"/>
      <c r="I862" s="204"/>
      <c r="J862" s="204"/>
      <c r="K862" s="204"/>
      <c r="L862" s="204"/>
      <c r="M862" s="204"/>
      <c r="N862" s="204"/>
      <c r="O862" s="204"/>
      <c r="P862" s="204"/>
      <c r="Q862" s="204"/>
      <c r="R862" s="204"/>
      <c r="S862" s="204"/>
      <c r="T862" s="204"/>
      <c r="U862" s="204"/>
      <c r="V862" s="204"/>
      <c r="W862" s="204"/>
      <c r="X862" s="204"/>
      <c r="Y862" s="204"/>
      <c r="Z862" s="204"/>
    </row>
    <row r="863" spans="1:26" ht="15.6">
      <c r="A863" s="204"/>
      <c r="B863" s="204"/>
      <c r="C863" s="204"/>
      <c r="D863" s="204"/>
      <c r="E863" s="204"/>
      <c r="F863" s="204"/>
      <c r="G863" s="204"/>
      <c r="H863" s="204"/>
      <c r="I863" s="204"/>
      <c r="J863" s="204"/>
      <c r="K863" s="204"/>
      <c r="L863" s="204"/>
      <c r="M863" s="204"/>
      <c r="N863" s="204"/>
      <c r="O863" s="204"/>
      <c r="P863" s="204"/>
      <c r="Q863" s="204"/>
      <c r="R863" s="204"/>
      <c r="S863" s="204"/>
      <c r="T863" s="204"/>
      <c r="U863" s="204"/>
      <c r="V863" s="204"/>
      <c r="W863" s="204"/>
      <c r="X863" s="204"/>
      <c r="Y863" s="204"/>
      <c r="Z863" s="204"/>
    </row>
    <row r="864" spans="1:26" ht="15.6">
      <c r="A864" s="204"/>
      <c r="B864" s="204"/>
      <c r="C864" s="204"/>
      <c r="D864" s="204"/>
      <c r="E864" s="204"/>
      <c r="F864" s="204"/>
      <c r="G864" s="204"/>
      <c r="H864" s="204"/>
      <c r="I864" s="204"/>
      <c r="J864" s="204"/>
      <c r="K864" s="204"/>
      <c r="L864" s="204"/>
      <c r="M864" s="204"/>
      <c r="N864" s="204"/>
      <c r="O864" s="204"/>
      <c r="P864" s="204"/>
      <c r="Q864" s="204"/>
      <c r="R864" s="204"/>
      <c r="S864" s="204"/>
      <c r="T864" s="204"/>
      <c r="U864" s="204"/>
      <c r="V864" s="204"/>
      <c r="W864" s="204"/>
      <c r="X864" s="204"/>
      <c r="Y864" s="204"/>
      <c r="Z864" s="204"/>
    </row>
    <row r="865" spans="1:26" ht="15.6">
      <c r="A865" s="204"/>
      <c r="B865" s="204"/>
      <c r="C865" s="204"/>
      <c r="D865" s="204"/>
      <c r="E865" s="204"/>
      <c r="F865" s="204"/>
      <c r="G865" s="204"/>
      <c r="H865" s="204"/>
      <c r="I865" s="204"/>
      <c r="J865" s="204"/>
      <c r="K865" s="204"/>
      <c r="L865" s="204"/>
      <c r="M865" s="204"/>
      <c r="N865" s="204"/>
      <c r="O865" s="204"/>
      <c r="P865" s="204"/>
      <c r="Q865" s="204"/>
      <c r="R865" s="204"/>
      <c r="S865" s="204"/>
      <c r="T865" s="204"/>
      <c r="U865" s="204"/>
      <c r="V865" s="204"/>
      <c r="W865" s="204"/>
      <c r="X865" s="204"/>
      <c r="Y865" s="204"/>
      <c r="Z865" s="204"/>
    </row>
    <row r="866" spans="1:26" ht="15.6">
      <c r="A866" s="204"/>
      <c r="B866" s="204"/>
      <c r="C866" s="204"/>
      <c r="D866" s="204"/>
      <c r="E866" s="204"/>
      <c r="F866" s="204"/>
      <c r="G866" s="204"/>
      <c r="H866" s="204"/>
      <c r="I866" s="204"/>
      <c r="J866" s="204"/>
      <c r="K866" s="204"/>
      <c r="L866" s="204"/>
      <c r="M866" s="204"/>
      <c r="N866" s="204"/>
      <c r="O866" s="204"/>
      <c r="P866" s="204"/>
      <c r="Q866" s="204"/>
      <c r="R866" s="204"/>
      <c r="S866" s="204"/>
      <c r="T866" s="204"/>
      <c r="U866" s="204"/>
      <c r="V866" s="204"/>
      <c r="W866" s="204"/>
      <c r="X866" s="204"/>
      <c r="Y866" s="204"/>
      <c r="Z866" s="204"/>
    </row>
    <row r="867" spans="1:26" ht="15.6">
      <c r="A867" s="204"/>
      <c r="B867" s="204"/>
      <c r="C867" s="204"/>
      <c r="D867" s="204"/>
      <c r="E867" s="204"/>
      <c r="F867" s="204"/>
      <c r="G867" s="204"/>
      <c r="H867" s="204"/>
      <c r="I867" s="204"/>
      <c r="J867" s="204"/>
      <c r="K867" s="204"/>
      <c r="L867" s="204"/>
      <c r="M867" s="204"/>
      <c r="N867" s="204"/>
      <c r="O867" s="204"/>
      <c r="P867" s="204"/>
      <c r="Q867" s="204"/>
      <c r="R867" s="204"/>
      <c r="S867" s="204"/>
      <c r="T867" s="204"/>
      <c r="U867" s="204"/>
      <c r="V867" s="204"/>
      <c r="W867" s="204"/>
      <c r="X867" s="204"/>
      <c r="Y867" s="204"/>
      <c r="Z867" s="204"/>
    </row>
    <row r="868" spans="1:26" ht="15.6">
      <c r="A868" s="204"/>
      <c r="B868" s="204"/>
      <c r="C868" s="204"/>
      <c r="D868" s="204"/>
      <c r="E868" s="204"/>
      <c r="F868" s="204"/>
      <c r="G868" s="204"/>
      <c r="H868" s="204"/>
      <c r="I868" s="204"/>
      <c r="J868" s="204"/>
      <c r="K868" s="204"/>
      <c r="L868" s="204"/>
      <c r="M868" s="204"/>
      <c r="N868" s="204"/>
      <c r="O868" s="204"/>
      <c r="P868" s="204"/>
      <c r="Q868" s="204"/>
      <c r="R868" s="204"/>
      <c r="S868" s="204"/>
      <c r="T868" s="204"/>
      <c r="U868" s="204"/>
      <c r="V868" s="204"/>
      <c r="W868" s="204"/>
      <c r="X868" s="204"/>
      <c r="Y868" s="204"/>
      <c r="Z868" s="204"/>
    </row>
    <row r="869" spans="1:26" ht="15.6">
      <c r="A869" s="204"/>
      <c r="B869" s="204"/>
      <c r="C869" s="204"/>
      <c r="D869" s="204"/>
      <c r="E869" s="204"/>
      <c r="F869" s="204"/>
      <c r="G869" s="204"/>
      <c r="H869" s="204"/>
      <c r="I869" s="204"/>
      <c r="J869" s="204"/>
      <c r="K869" s="204"/>
      <c r="L869" s="204"/>
      <c r="M869" s="204"/>
      <c r="N869" s="204"/>
      <c r="O869" s="204"/>
      <c r="P869" s="204"/>
      <c r="Q869" s="204"/>
      <c r="R869" s="204"/>
      <c r="S869" s="204"/>
      <c r="T869" s="204"/>
      <c r="U869" s="204"/>
      <c r="V869" s="204"/>
      <c r="W869" s="204"/>
      <c r="X869" s="204"/>
      <c r="Y869" s="204"/>
      <c r="Z869" s="204"/>
    </row>
    <row r="870" spans="1:26" ht="15.6">
      <c r="A870" s="204"/>
      <c r="B870" s="204"/>
      <c r="C870" s="204"/>
      <c r="D870" s="204"/>
      <c r="E870" s="204"/>
      <c r="F870" s="204"/>
      <c r="G870" s="204"/>
      <c r="H870" s="204"/>
      <c r="I870" s="204"/>
      <c r="J870" s="204"/>
      <c r="K870" s="204"/>
      <c r="L870" s="204"/>
      <c r="M870" s="204"/>
      <c r="N870" s="204"/>
      <c r="O870" s="204"/>
      <c r="P870" s="204"/>
      <c r="Q870" s="204"/>
      <c r="R870" s="204"/>
      <c r="S870" s="204"/>
      <c r="T870" s="204"/>
      <c r="U870" s="204"/>
      <c r="V870" s="204"/>
      <c r="W870" s="204"/>
      <c r="X870" s="204"/>
      <c r="Y870" s="204"/>
      <c r="Z870" s="204"/>
    </row>
    <row r="871" spans="1:26" ht="15.6">
      <c r="A871" s="204"/>
      <c r="B871" s="204"/>
      <c r="C871" s="204"/>
      <c r="D871" s="204"/>
      <c r="E871" s="204"/>
      <c r="F871" s="204"/>
      <c r="G871" s="204"/>
      <c r="H871" s="204"/>
      <c r="I871" s="204"/>
      <c r="J871" s="204"/>
      <c r="K871" s="204"/>
      <c r="L871" s="204"/>
      <c r="M871" s="204"/>
      <c r="N871" s="204"/>
      <c r="O871" s="204"/>
      <c r="P871" s="204"/>
      <c r="Q871" s="204"/>
      <c r="R871" s="204"/>
      <c r="S871" s="204"/>
      <c r="T871" s="204"/>
      <c r="U871" s="204"/>
      <c r="V871" s="204"/>
      <c r="W871" s="204"/>
      <c r="X871" s="204"/>
      <c r="Y871" s="204"/>
      <c r="Z871" s="204"/>
    </row>
    <row r="872" spans="1:26" ht="15.6">
      <c r="A872" s="204"/>
      <c r="B872" s="204"/>
      <c r="C872" s="204"/>
      <c r="D872" s="204"/>
      <c r="E872" s="204"/>
      <c r="F872" s="204"/>
      <c r="G872" s="204"/>
      <c r="H872" s="204"/>
      <c r="I872" s="204"/>
      <c r="J872" s="204"/>
      <c r="K872" s="204"/>
      <c r="L872" s="204"/>
      <c r="M872" s="204"/>
      <c r="N872" s="204"/>
      <c r="O872" s="204"/>
      <c r="P872" s="204"/>
      <c r="Q872" s="204"/>
      <c r="R872" s="204"/>
      <c r="S872" s="204"/>
      <c r="T872" s="204"/>
      <c r="U872" s="204"/>
      <c r="V872" s="204"/>
      <c r="W872" s="204"/>
      <c r="X872" s="204"/>
      <c r="Y872" s="204"/>
      <c r="Z872" s="204"/>
    </row>
    <row r="873" spans="1:26" ht="15.6">
      <c r="A873" s="204"/>
      <c r="B873" s="204"/>
      <c r="C873" s="204"/>
      <c r="D873" s="204"/>
      <c r="E873" s="204"/>
      <c r="F873" s="204"/>
      <c r="G873" s="204"/>
      <c r="H873" s="204"/>
      <c r="I873" s="204"/>
      <c r="J873" s="204"/>
      <c r="K873" s="204"/>
      <c r="L873" s="204"/>
      <c r="M873" s="204"/>
      <c r="N873" s="204"/>
      <c r="O873" s="204"/>
      <c r="P873" s="204"/>
      <c r="Q873" s="204"/>
      <c r="R873" s="204"/>
      <c r="S873" s="204"/>
      <c r="T873" s="204"/>
      <c r="U873" s="204"/>
      <c r="V873" s="204"/>
      <c r="W873" s="204"/>
      <c r="X873" s="204"/>
      <c r="Y873" s="204"/>
      <c r="Z873" s="204"/>
    </row>
    <row r="874" spans="1:26" ht="15.6">
      <c r="A874" s="204"/>
      <c r="B874" s="204"/>
      <c r="C874" s="204"/>
      <c r="D874" s="204"/>
      <c r="E874" s="204"/>
      <c r="F874" s="204"/>
      <c r="G874" s="204"/>
      <c r="H874" s="204"/>
      <c r="I874" s="204"/>
      <c r="J874" s="204"/>
      <c r="K874" s="204"/>
      <c r="L874" s="204"/>
      <c r="M874" s="204"/>
      <c r="N874" s="204"/>
      <c r="O874" s="204"/>
      <c r="P874" s="204"/>
      <c r="Q874" s="204"/>
      <c r="R874" s="204"/>
      <c r="S874" s="204"/>
      <c r="T874" s="204"/>
      <c r="U874" s="204"/>
      <c r="V874" s="204"/>
      <c r="W874" s="204"/>
      <c r="X874" s="204"/>
      <c r="Y874" s="204"/>
      <c r="Z874" s="204"/>
    </row>
    <row r="875" spans="1:26" ht="15.6">
      <c r="A875" s="204"/>
      <c r="B875" s="204"/>
      <c r="C875" s="204"/>
      <c r="D875" s="204"/>
      <c r="E875" s="204"/>
      <c r="F875" s="204"/>
      <c r="G875" s="204"/>
      <c r="H875" s="204"/>
      <c r="I875" s="204"/>
      <c r="J875" s="204"/>
      <c r="K875" s="204"/>
      <c r="L875" s="204"/>
      <c r="M875" s="204"/>
      <c r="N875" s="204"/>
      <c r="O875" s="204"/>
      <c r="P875" s="204"/>
      <c r="Q875" s="204"/>
      <c r="R875" s="204"/>
      <c r="S875" s="204"/>
      <c r="T875" s="204"/>
      <c r="U875" s="204"/>
      <c r="V875" s="204"/>
      <c r="W875" s="204"/>
      <c r="X875" s="204"/>
      <c r="Y875" s="204"/>
      <c r="Z875" s="204"/>
    </row>
    <row r="876" spans="1:26" ht="15.6">
      <c r="A876" s="204"/>
      <c r="B876" s="204"/>
      <c r="C876" s="204"/>
      <c r="D876" s="204"/>
      <c r="E876" s="204"/>
      <c r="F876" s="204"/>
      <c r="G876" s="204"/>
      <c r="H876" s="204"/>
      <c r="I876" s="204"/>
      <c r="J876" s="204"/>
      <c r="K876" s="204"/>
      <c r="L876" s="204"/>
      <c r="M876" s="204"/>
      <c r="N876" s="204"/>
      <c r="O876" s="204"/>
      <c r="P876" s="204"/>
      <c r="Q876" s="204"/>
      <c r="R876" s="204"/>
      <c r="S876" s="204"/>
      <c r="T876" s="204"/>
      <c r="U876" s="204"/>
      <c r="V876" s="204"/>
      <c r="W876" s="204"/>
      <c r="X876" s="204"/>
      <c r="Y876" s="204"/>
      <c r="Z876" s="204"/>
    </row>
    <row r="877" spans="1:26" ht="15.6">
      <c r="A877" s="204"/>
      <c r="B877" s="204"/>
      <c r="C877" s="204"/>
      <c r="D877" s="204"/>
      <c r="E877" s="204"/>
      <c r="F877" s="204"/>
      <c r="G877" s="204"/>
      <c r="H877" s="204"/>
      <c r="I877" s="204"/>
      <c r="J877" s="204"/>
      <c r="K877" s="204"/>
      <c r="L877" s="204"/>
      <c r="M877" s="204"/>
      <c r="N877" s="204"/>
      <c r="O877" s="204"/>
      <c r="P877" s="204"/>
      <c r="Q877" s="204"/>
      <c r="R877" s="204"/>
      <c r="S877" s="204"/>
      <c r="T877" s="204"/>
      <c r="U877" s="204"/>
      <c r="V877" s="204"/>
      <c r="W877" s="204"/>
      <c r="X877" s="204"/>
      <c r="Y877" s="204"/>
      <c r="Z877" s="204"/>
    </row>
    <row r="878" spans="1:26" ht="15.6">
      <c r="A878" s="204"/>
      <c r="B878" s="204"/>
      <c r="C878" s="204"/>
      <c r="D878" s="204"/>
      <c r="E878" s="204"/>
      <c r="F878" s="204"/>
      <c r="G878" s="204"/>
      <c r="H878" s="204"/>
      <c r="I878" s="204"/>
      <c r="J878" s="204"/>
      <c r="K878" s="204"/>
      <c r="L878" s="204"/>
      <c r="M878" s="204"/>
      <c r="N878" s="204"/>
      <c r="O878" s="204"/>
      <c r="P878" s="204"/>
      <c r="Q878" s="204"/>
      <c r="R878" s="204"/>
      <c r="S878" s="204"/>
      <c r="T878" s="204"/>
      <c r="U878" s="204"/>
      <c r="V878" s="204"/>
      <c r="W878" s="204"/>
      <c r="X878" s="204"/>
      <c r="Y878" s="204"/>
      <c r="Z878" s="204"/>
    </row>
    <row r="879" spans="1:26" ht="15.6">
      <c r="A879" s="204"/>
      <c r="B879" s="204"/>
      <c r="C879" s="204"/>
      <c r="D879" s="204"/>
      <c r="E879" s="204"/>
      <c r="F879" s="204"/>
      <c r="G879" s="204"/>
      <c r="H879" s="204"/>
      <c r="I879" s="204"/>
      <c r="J879" s="204"/>
      <c r="K879" s="204"/>
      <c r="L879" s="204"/>
      <c r="M879" s="204"/>
      <c r="N879" s="204"/>
      <c r="O879" s="204"/>
      <c r="P879" s="204"/>
      <c r="Q879" s="204"/>
      <c r="R879" s="204"/>
      <c r="S879" s="204"/>
      <c r="T879" s="204"/>
      <c r="U879" s="204"/>
      <c r="V879" s="204"/>
      <c r="W879" s="204"/>
      <c r="X879" s="204"/>
      <c r="Y879" s="204"/>
      <c r="Z879" s="204"/>
    </row>
    <row r="880" spans="1:26" ht="15.6">
      <c r="A880" s="204"/>
      <c r="B880" s="204"/>
      <c r="C880" s="204"/>
      <c r="D880" s="204"/>
      <c r="E880" s="204"/>
      <c r="F880" s="204"/>
      <c r="G880" s="204"/>
      <c r="H880" s="204"/>
      <c r="I880" s="204"/>
      <c r="J880" s="204"/>
      <c r="K880" s="204"/>
      <c r="L880" s="204"/>
      <c r="M880" s="204"/>
      <c r="N880" s="204"/>
      <c r="O880" s="204"/>
      <c r="P880" s="204"/>
      <c r="Q880" s="204"/>
      <c r="R880" s="204"/>
      <c r="S880" s="204"/>
      <c r="T880" s="204"/>
      <c r="U880" s="204"/>
      <c r="V880" s="204"/>
      <c r="W880" s="204"/>
      <c r="X880" s="204"/>
      <c r="Y880" s="204"/>
      <c r="Z880" s="204"/>
    </row>
    <row r="881" spans="1:26" ht="15.6">
      <c r="A881" s="204"/>
      <c r="B881" s="204"/>
      <c r="C881" s="204"/>
      <c r="D881" s="204"/>
      <c r="E881" s="204"/>
      <c r="F881" s="204"/>
      <c r="G881" s="204"/>
      <c r="H881" s="204"/>
      <c r="I881" s="204"/>
      <c r="J881" s="204"/>
      <c r="K881" s="204"/>
      <c r="L881" s="204"/>
      <c r="M881" s="204"/>
      <c r="N881" s="204"/>
      <c r="O881" s="204"/>
      <c r="P881" s="204"/>
      <c r="Q881" s="204"/>
      <c r="R881" s="204"/>
      <c r="S881" s="204"/>
      <c r="T881" s="204"/>
      <c r="U881" s="204"/>
      <c r="V881" s="204"/>
      <c r="W881" s="204"/>
      <c r="X881" s="204"/>
      <c r="Y881" s="204"/>
      <c r="Z881" s="204"/>
    </row>
    <row r="882" spans="1:26" ht="15.6">
      <c r="A882" s="204"/>
      <c r="B882" s="204"/>
      <c r="C882" s="204"/>
      <c r="D882" s="204"/>
      <c r="E882" s="204"/>
      <c r="F882" s="204"/>
      <c r="G882" s="204"/>
      <c r="H882" s="204"/>
      <c r="I882" s="204"/>
      <c r="J882" s="204"/>
      <c r="K882" s="204"/>
      <c r="L882" s="204"/>
      <c r="M882" s="204"/>
      <c r="N882" s="204"/>
      <c r="O882" s="204"/>
      <c r="P882" s="204"/>
      <c r="Q882" s="204"/>
      <c r="R882" s="204"/>
      <c r="S882" s="204"/>
      <c r="T882" s="204"/>
      <c r="U882" s="204"/>
      <c r="V882" s="204"/>
      <c r="W882" s="204"/>
      <c r="X882" s="204"/>
      <c r="Y882" s="204"/>
      <c r="Z882" s="204"/>
    </row>
    <row r="883" spans="1:26" ht="15.6">
      <c r="A883" s="204"/>
      <c r="B883" s="204"/>
      <c r="C883" s="204"/>
      <c r="D883" s="204"/>
      <c r="E883" s="204"/>
      <c r="F883" s="204"/>
      <c r="G883" s="204"/>
      <c r="H883" s="204"/>
      <c r="I883" s="204"/>
      <c r="J883" s="204"/>
      <c r="K883" s="204"/>
      <c r="L883" s="204"/>
      <c r="M883" s="204"/>
      <c r="N883" s="204"/>
      <c r="O883" s="204"/>
      <c r="P883" s="204"/>
      <c r="Q883" s="204"/>
      <c r="R883" s="204"/>
      <c r="S883" s="204"/>
      <c r="T883" s="204"/>
      <c r="U883" s="204"/>
      <c r="V883" s="204"/>
      <c r="W883" s="204"/>
      <c r="X883" s="204"/>
      <c r="Y883" s="204"/>
      <c r="Z883" s="204"/>
    </row>
    <row r="884" spans="1:26" ht="15.6">
      <c r="A884" s="204"/>
      <c r="B884" s="204"/>
      <c r="C884" s="204"/>
      <c r="D884" s="204"/>
      <c r="E884" s="204"/>
      <c r="F884" s="204"/>
      <c r="G884" s="204"/>
      <c r="H884" s="204"/>
      <c r="I884" s="204"/>
      <c r="J884" s="204"/>
      <c r="K884" s="204"/>
      <c r="L884" s="204"/>
      <c r="M884" s="204"/>
      <c r="N884" s="204"/>
      <c r="O884" s="204"/>
      <c r="P884" s="204"/>
      <c r="Q884" s="204"/>
      <c r="R884" s="204"/>
      <c r="S884" s="204"/>
      <c r="T884" s="204"/>
      <c r="U884" s="204"/>
      <c r="V884" s="204"/>
      <c r="W884" s="204"/>
      <c r="X884" s="204"/>
      <c r="Y884" s="204"/>
      <c r="Z884" s="204"/>
    </row>
    <row r="885" spans="1:26" ht="15.6">
      <c r="A885" s="204"/>
      <c r="B885" s="204"/>
      <c r="C885" s="204"/>
      <c r="D885" s="204"/>
      <c r="E885" s="204"/>
      <c r="F885" s="204"/>
      <c r="G885" s="204"/>
      <c r="H885" s="204"/>
      <c r="I885" s="204"/>
      <c r="J885" s="204"/>
      <c r="K885" s="204"/>
      <c r="L885" s="204"/>
      <c r="M885" s="204"/>
      <c r="N885" s="204"/>
      <c r="O885" s="204"/>
      <c r="P885" s="204"/>
      <c r="Q885" s="204"/>
      <c r="R885" s="204"/>
      <c r="S885" s="204"/>
      <c r="T885" s="204"/>
      <c r="U885" s="204"/>
      <c r="V885" s="204"/>
      <c r="W885" s="204"/>
      <c r="X885" s="204"/>
      <c r="Y885" s="204"/>
      <c r="Z885" s="204"/>
    </row>
    <row r="886" spans="1:26" ht="15.6">
      <c r="A886" s="204"/>
      <c r="B886" s="204"/>
      <c r="C886" s="204"/>
      <c r="D886" s="204"/>
      <c r="E886" s="204"/>
      <c r="F886" s="204"/>
      <c r="G886" s="204"/>
      <c r="H886" s="204"/>
      <c r="I886" s="204"/>
      <c r="J886" s="204"/>
      <c r="K886" s="204"/>
      <c r="L886" s="204"/>
      <c r="M886" s="204"/>
      <c r="N886" s="204"/>
      <c r="O886" s="204"/>
      <c r="P886" s="204"/>
      <c r="Q886" s="204"/>
      <c r="R886" s="204"/>
      <c r="S886" s="204"/>
      <c r="T886" s="204"/>
      <c r="U886" s="204"/>
      <c r="V886" s="204"/>
      <c r="W886" s="204"/>
      <c r="X886" s="204"/>
      <c r="Y886" s="204"/>
      <c r="Z886" s="204"/>
    </row>
    <row r="887" spans="1:26" ht="15.6">
      <c r="A887" s="204"/>
      <c r="B887" s="204"/>
      <c r="C887" s="204"/>
      <c r="D887" s="204"/>
      <c r="E887" s="204"/>
      <c r="F887" s="204"/>
      <c r="G887" s="204"/>
      <c r="H887" s="204"/>
      <c r="I887" s="204"/>
      <c r="J887" s="204"/>
      <c r="K887" s="204"/>
      <c r="L887" s="204"/>
      <c r="M887" s="204"/>
      <c r="N887" s="204"/>
      <c r="O887" s="204"/>
      <c r="P887" s="204"/>
      <c r="Q887" s="204"/>
      <c r="R887" s="204"/>
      <c r="S887" s="204"/>
      <c r="T887" s="204"/>
      <c r="U887" s="204"/>
      <c r="V887" s="204"/>
      <c r="W887" s="204"/>
      <c r="X887" s="204"/>
      <c r="Y887" s="204"/>
      <c r="Z887" s="204"/>
    </row>
    <row r="888" spans="1:26" ht="15.6">
      <c r="A888" s="204"/>
      <c r="B888" s="204"/>
      <c r="C888" s="204"/>
      <c r="D888" s="204"/>
      <c r="E888" s="204"/>
      <c r="F888" s="204"/>
      <c r="G888" s="204"/>
      <c r="H888" s="204"/>
      <c r="I888" s="204"/>
      <c r="J888" s="204"/>
      <c r="K888" s="204"/>
      <c r="L888" s="204"/>
      <c r="M888" s="204"/>
      <c r="N888" s="204"/>
      <c r="O888" s="204"/>
      <c r="P888" s="204"/>
      <c r="Q888" s="204"/>
      <c r="R888" s="204"/>
      <c r="S888" s="204"/>
      <c r="T888" s="204"/>
      <c r="U888" s="204"/>
      <c r="V888" s="204"/>
      <c r="W888" s="204"/>
      <c r="X888" s="204"/>
      <c r="Y888" s="204"/>
      <c r="Z888" s="204"/>
    </row>
    <row r="889" spans="1:26" ht="15.6">
      <c r="A889" s="204"/>
      <c r="B889" s="204"/>
      <c r="C889" s="204"/>
      <c r="D889" s="204"/>
      <c r="E889" s="204"/>
      <c r="F889" s="204"/>
      <c r="G889" s="204"/>
      <c r="H889" s="204"/>
      <c r="I889" s="204"/>
      <c r="J889" s="204"/>
      <c r="K889" s="204"/>
      <c r="L889" s="204"/>
      <c r="M889" s="204"/>
      <c r="N889" s="204"/>
      <c r="O889" s="204"/>
      <c r="P889" s="204"/>
      <c r="Q889" s="204"/>
      <c r="R889" s="204"/>
      <c r="S889" s="204"/>
      <c r="T889" s="204"/>
      <c r="U889" s="204"/>
      <c r="V889" s="204"/>
      <c r="W889" s="204"/>
      <c r="X889" s="204"/>
      <c r="Y889" s="204"/>
      <c r="Z889" s="204"/>
    </row>
    <row r="890" spans="1:26" ht="15.6">
      <c r="A890" s="204"/>
      <c r="B890" s="204"/>
      <c r="C890" s="204"/>
      <c r="D890" s="204"/>
      <c r="E890" s="204"/>
      <c r="F890" s="204"/>
      <c r="G890" s="204"/>
      <c r="H890" s="204"/>
      <c r="I890" s="204"/>
      <c r="J890" s="204"/>
      <c r="K890" s="204"/>
      <c r="L890" s="204"/>
      <c r="M890" s="204"/>
      <c r="N890" s="204"/>
      <c r="O890" s="204"/>
      <c r="P890" s="204"/>
      <c r="Q890" s="204"/>
      <c r="R890" s="204"/>
      <c r="S890" s="204"/>
      <c r="T890" s="204"/>
      <c r="U890" s="204"/>
      <c r="V890" s="204"/>
      <c r="W890" s="204"/>
      <c r="X890" s="204"/>
      <c r="Y890" s="204"/>
      <c r="Z890" s="204"/>
    </row>
    <row r="891" spans="1:26" ht="15.6">
      <c r="A891" s="204"/>
      <c r="B891" s="204"/>
      <c r="C891" s="204"/>
      <c r="D891" s="204"/>
      <c r="E891" s="204"/>
      <c r="F891" s="204"/>
      <c r="G891" s="204"/>
      <c r="H891" s="204"/>
      <c r="I891" s="204"/>
      <c r="J891" s="204"/>
      <c r="K891" s="204"/>
      <c r="L891" s="204"/>
      <c r="M891" s="204"/>
      <c r="N891" s="204"/>
      <c r="O891" s="204"/>
      <c r="P891" s="204"/>
      <c r="Q891" s="204"/>
      <c r="R891" s="204"/>
      <c r="S891" s="204"/>
      <c r="T891" s="204"/>
      <c r="U891" s="204"/>
      <c r="V891" s="204"/>
      <c r="W891" s="204"/>
      <c r="X891" s="204"/>
      <c r="Y891" s="204"/>
      <c r="Z891" s="204"/>
    </row>
    <row r="892" spans="1:26" ht="15.6">
      <c r="A892" s="204"/>
      <c r="B892" s="204"/>
      <c r="C892" s="204"/>
      <c r="D892" s="204"/>
      <c r="E892" s="204"/>
      <c r="F892" s="204"/>
      <c r="G892" s="204"/>
      <c r="H892" s="204"/>
      <c r="I892" s="204"/>
      <c r="J892" s="204"/>
      <c r="K892" s="204"/>
      <c r="L892" s="204"/>
      <c r="M892" s="204"/>
      <c r="N892" s="204"/>
      <c r="O892" s="204"/>
      <c r="P892" s="204"/>
      <c r="Q892" s="204"/>
      <c r="R892" s="204"/>
      <c r="S892" s="204"/>
      <c r="T892" s="204"/>
      <c r="U892" s="204"/>
      <c r="V892" s="204"/>
      <c r="W892" s="204"/>
      <c r="X892" s="204"/>
      <c r="Y892" s="204"/>
      <c r="Z892" s="204"/>
    </row>
    <row r="893" spans="1:26" ht="15.6">
      <c r="A893" s="204"/>
      <c r="B893" s="204"/>
      <c r="C893" s="204"/>
      <c r="D893" s="204"/>
      <c r="E893" s="204"/>
      <c r="F893" s="204"/>
      <c r="G893" s="204"/>
      <c r="H893" s="204"/>
      <c r="I893" s="204"/>
      <c r="J893" s="204"/>
      <c r="K893" s="204"/>
      <c r="L893" s="204"/>
      <c r="M893" s="204"/>
      <c r="N893" s="204"/>
      <c r="O893" s="204"/>
      <c r="P893" s="204"/>
      <c r="Q893" s="204"/>
      <c r="R893" s="204"/>
      <c r="S893" s="204"/>
      <c r="T893" s="204"/>
      <c r="U893" s="204"/>
      <c r="V893" s="204"/>
      <c r="W893" s="204"/>
      <c r="X893" s="204"/>
      <c r="Y893" s="204"/>
      <c r="Z893" s="204"/>
    </row>
    <row r="894" spans="1:26" ht="15.6">
      <c r="A894" s="204"/>
      <c r="B894" s="204"/>
      <c r="C894" s="204"/>
      <c r="D894" s="204"/>
      <c r="E894" s="204"/>
      <c r="F894" s="204"/>
      <c r="G894" s="204"/>
      <c r="H894" s="204"/>
      <c r="I894" s="204"/>
      <c r="J894" s="204"/>
      <c r="K894" s="204"/>
      <c r="L894" s="204"/>
      <c r="M894" s="204"/>
      <c r="N894" s="204"/>
      <c r="O894" s="204"/>
      <c r="P894" s="204"/>
      <c r="Q894" s="204"/>
      <c r="R894" s="204"/>
      <c r="S894" s="204"/>
      <c r="T894" s="204"/>
      <c r="U894" s="204"/>
      <c r="V894" s="204"/>
      <c r="W894" s="204"/>
      <c r="X894" s="204"/>
      <c r="Y894" s="204"/>
      <c r="Z894" s="204"/>
    </row>
    <row r="895" spans="1:26" ht="15.6">
      <c r="A895" s="204"/>
      <c r="B895" s="204"/>
      <c r="C895" s="204"/>
      <c r="D895" s="204"/>
      <c r="E895" s="204"/>
      <c r="F895" s="204"/>
      <c r="G895" s="204"/>
      <c r="H895" s="204"/>
      <c r="I895" s="204"/>
      <c r="J895" s="204"/>
      <c r="K895" s="204"/>
      <c r="L895" s="204"/>
      <c r="M895" s="204"/>
      <c r="N895" s="204"/>
      <c r="O895" s="204"/>
      <c r="P895" s="204"/>
      <c r="Q895" s="204"/>
      <c r="R895" s="204"/>
      <c r="S895" s="204"/>
      <c r="T895" s="204"/>
      <c r="U895" s="204"/>
      <c r="V895" s="204"/>
      <c r="W895" s="204"/>
      <c r="X895" s="204"/>
      <c r="Y895" s="204"/>
      <c r="Z895" s="204"/>
    </row>
    <row r="896" spans="1:26" ht="15.6">
      <c r="A896" s="204"/>
      <c r="B896" s="204"/>
      <c r="C896" s="204"/>
      <c r="D896" s="204"/>
      <c r="E896" s="204"/>
      <c r="F896" s="204"/>
      <c r="G896" s="204"/>
      <c r="H896" s="204"/>
      <c r="I896" s="204"/>
      <c r="J896" s="204"/>
      <c r="K896" s="204"/>
      <c r="L896" s="204"/>
      <c r="M896" s="204"/>
      <c r="N896" s="204"/>
      <c r="O896" s="204"/>
      <c r="P896" s="204"/>
      <c r="Q896" s="204"/>
      <c r="R896" s="204"/>
      <c r="S896" s="204"/>
      <c r="T896" s="204"/>
      <c r="U896" s="204"/>
      <c r="V896" s="204"/>
      <c r="W896" s="204"/>
      <c r="X896" s="204"/>
      <c r="Y896" s="204"/>
      <c r="Z896" s="204"/>
    </row>
    <row r="897" spans="1:26" ht="15.6">
      <c r="A897" s="204"/>
      <c r="B897" s="204"/>
      <c r="C897" s="204"/>
      <c r="D897" s="204"/>
      <c r="E897" s="204"/>
      <c r="F897" s="204"/>
      <c r="G897" s="204"/>
      <c r="H897" s="204"/>
      <c r="I897" s="204"/>
      <c r="J897" s="204"/>
      <c r="K897" s="204"/>
      <c r="L897" s="204"/>
      <c r="M897" s="204"/>
      <c r="N897" s="204"/>
      <c r="O897" s="204"/>
      <c r="P897" s="204"/>
      <c r="Q897" s="204"/>
      <c r="R897" s="204"/>
      <c r="S897" s="204"/>
      <c r="T897" s="204"/>
      <c r="U897" s="204"/>
      <c r="V897" s="204"/>
      <c r="W897" s="204"/>
      <c r="X897" s="204"/>
      <c r="Y897" s="204"/>
      <c r="Z897" s="204"/>
    </row>
    <row r="898" spans="1:26" ht="15.6">
      <c r="A898" s="204"/>
      <c r="B898" s="204"/>
      <c r="C898" s="204"/>
      <c r="D898" s="204"/>
      <c r="E898" s="204"/>
      <c r="F898" s="204"/>
      <c r="G898" s="204"/>
      <c r="H898" s="204"/>
      <c r="I898" s="204"/>
      <c r="J898" s="204"/>
      <c r="K898" s="204"/>
      <c r="L898" s="204"/>
      <c r="M898" s="204"/>
      <c r="N898" s="204"/>
      <c r="O898" s="204"/>
      <c r="P898" s="204"/>
      <c r="Q898" s="204"/>
      <c r="R898" s="204"/>
      <c r="S898" s="204"/>
      <c r="T898" s="204"/>
      <c r="U898" s="204"/>
      <c r="V898" s="204"/>
      <c r="W898" s="204"/>
      <c r="X898" s="204"/>
      <c r="Y898" s="204"/>
      <c r="Z898" s="204"/>
    </row>
    <row r="899" spans="1:26" ht="15.6">
      <c r="A899" s="204"/>
      <c r="B899" s="204"/>
      <c r="C899" s="204"/>
      <c r="D899" s="204"/>
      <c r="E899" s="204"/>
      <c r="F899" s="204"/>
      <c r="G899" s="204"/>
      <c r="H899" s="204"/>
      <c r="I899" s="204"/>
      <c r="J899" s="204"/>
      <c r="K899" s="204"/>
      <c r="L899" s="204"/>
      <c r="M899" s="204"/>
      <c r="N899" s="204"/>
      <c r="O899" s="204"/>
      <c r="P899" s="204"/>
      <c r="Q899" s="204"/>
      <c r="R899" s="204"/>
      <c r="S899" s="204"/>
      <c r="T899" s="204"/>
      <c r="U899" s="204"/>
      <c r="V899" s="204"/>
      <c r="W899" s="204"/>
      <c r="X899" s="204"/>
      <c r="Y899" s="204"/>
      <c r="Z899" s="204"/>
    </row>
    <row r="900" spans="1:26" ht="15.6">
      <c r="A900" s="204"/>
      <c r="B900" s="204"/>
      <c r="C900" s="204"/>
      <c r="D900" s="204"/>
      <c r="E900" s="204"/>
      <c r="F900" s="204"/>
      <c r="G900" s="204"/>
      <c r="H900" s="204"/>
      <c r="I900" s="204"/>
      <c r="J900" s="204"/>
      <c r="K900" s="204"/>
      <c r="L900" s="204"/>
      <c r="M900" s="204"/>
      <c r="N900" s="204"/>
      <c r="O900" s="204"/>
      <c r="P900" s="204"/>
      <c r="Q900" s="204"/>
      <c r="R900" s="204"/>
      <c r="S900" s="204"/>
      <c r="T900" s="204"/>
      <c r="U900" s="204"/>
      <c r="V900" s="204"/>
      <c r="W900" s="204"/>
      <c r="X900" s="204"/>
      <c r="Y900" s="204"/>
      <c r="Z900" s="204"/>
    </row>
    <row r="901" spans="1:26" ht="15.6">
      <c r="A901" s="204"/>
      <c r="B901" s="204"/>
      <c r="C901" s="204"/>
      <c r="D901" s="204"/>
      <c r="E901" s="204"/>
      <c r="F901" s="204"/>
      <c r="G901" s="204"/>
      <c r="H901" s="204"/>
      <c r="I901" s="204"/>
      <c r="J901" s="204"/>
      <c r="K901" s="204"/>
      <c r="L901" s="204"/>
      <c r="M901" s="204"/>
      <c r="N901" s="204"/>
      <c r="O901" s="204"/>
      <c r="P901" s="204"/>
      <c r="Q901" s="204"/>
      <c r="R901" s="204"/>
      <c r="S901" s="204"/>
      <c r="T901" s="204"/>
      <c r="U901" s="204"/>
      <c r="V901" s="204"/>
      <c r="W901" s="204"/>
      <c r="X901" s="204"/>
      <c r="Y901" s="204"/>
      <c r="Z901" s="204"/>
    </row>
    <row r="902" spans="1:26" ht="15.6">
      <c r="A902" s="204"/>
      <c r="B902" s="204"/>
      <c r="C902" s="204"/>
      <c r="D902" s="204"/>
      <c r="E902" s="204"/>
      <c r="F902" s="204"/>
      <c r="G902" s="204"/>
      <c r="H902" s="204"/>
      <c r="I902" s="204"/>
      <c r="J902" s="204"/>
      <c r="K902" s="204"/>
      <c r="L902" s="204"/>
      <c r="M902" s="204"/>
      <c r="N902" s="204"/>
      <c r="O902" s="204"/>
      <c r="P902" s="204"/>
      <c r="Q902" s="204"/>
      <c r="R902" s="204"/>
      <c r="S902" s="204"/>
      <c r="T902" s="204"/>
      <c r="U902" s="204"/>
      <c r="V902" s="204"/>
      <c r="W902" s="204"/>
      <c r="X902" s="204"/>
      <c r="Y902" s="204"/>
      <c r="Z902" s="204"/>
    </row>
    <row r="903" spans="1:26" ht="15.6">
      <c r="A903" s="204"/>
      <c r="B903" s="204"/>
      <c r="C903" s="204"/>
      <c r="D903" s="204"/>
      <c r="E903" s="204"/>
      <c r="F903" s="204"/>
      <c r="G903" s="204"/>
      <c r="H903" s="204"/>
      <c r="I903" s="204"/>
      <c r="J903" s="204"/>
      <c r="K903" s="204"/>
      <c r="L903" s="204"/>
      <c r="M903" s="204"/>
      <c r="N903" s="204"/>
      <c r="O903" s="204"/>
      <c r="P903" s="204"/>
      <c r="Q903" s="204"/>
      <c r="R903" s="204"/>
      <c r="S903" s="204"/>
      <c r="T903" s="204"/>
      <c r="U903" s="204"/>
      <c r="V903" s="204"/>
      <c r="W903" s="204"/>
      <c r="X903" s="204"/>
      <c r="Y903" s="204"/>
      <c r="Z903" s="204"/>
    </row>
    <row r="904" spans="1:26" ht="15.6">
      <c r="A904" s="204"/>
      <c r="B904" s="204"/>
      <c r="C904" s="204"/>
      <c r="D904" s="204"/>
      <c r="E904" s="204"/>
      <c r="F904" s="204"/>
      <c r="G904" s="204"/>
      <c r="H904" s="204"/>
      <c r="I904" s="204"/>
      <c r="J904" s="204"/>
      <c r="K904" s="204"/>
      <c r="L904" s="204"/>
      <c r="M904" s="204"/>
      <c r="N904" s="204"/>
      <c r="O904" s="204"/>
      <c r="P904" s="204"/>
      <c r="Q904" s="204"/>
      <c r="R904" s="204"/>
      <c r="S904" s="204"/>
      <c r="T904" s="204"/>
      <c r="U904" s="204"/>
      <c r="V904" s="204"/>
      <c r="W904" s="204"/>
      <c r="X904" s="204"/>
      <c r="Y904" s="204"/>
      <c r="Z904" s="204"/>
    </row>
    <row r="905" spans="1:26" ht="15.6">
      <c r="A905" s="204"/>
      <c r="B905" s="204"/>
      <c r="C905" s="204"/>
      <c r="D905" s="204"/>
      <c r="E905" s="204"/>
      <c r="F905" s="204"/>
      <c r="G905" s="204"/>
      <c r="H905" s="204"/>
      <c r="I905" s="204"/>
      <c r="J905" s="204"/>
      <c r="K905" s="204"/>
      <c r="L905" s="204"/>
      <c r="M905" s="204"/>
      <c r="N905" s="204"/>
      <c r="O905" s="204"/>
      <c r="P905" s="204"/>
      <c r="Q905" s="204"/>
      <c r="R905" s="204"/>
      <c r="S905" s="204"/>
      <c r="T905" s="204"/>
      <c r="U905" s="204"/>
      <c r="V905" s="204"/>
      <c r="W905" s="204"/>
      <c r="X905" s="204"/>
      <c r="Y905" s="204"/>
      <c r="Z905" s="204"/>
    </row>
    <row r="906" spans="1:26" ht="15.6">
      <c r="A906" s="204"/>
      <c r="B906" s="204"/>
      <c r="C906" s="204"/>
      <c r="D906" s="204"/>
      <c r="E906" s="204"/>
      <c r="F906" s="204"/>
      <c r="G906" s="204"/>
      <c r="H906" s="204"/>
      <c r="I906" s="204"/>
      <c r="J906" s="204"/>
      <c r="K906" s="204"/>
      <c r="L906" s="204"/>
      <c r="M906" s="204"/>
      <c r="N906" s="204"/>
      <c r="O906" s="204"/>
      <c r="P906" s="204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</row>
    <row r="907" spans="1:26" ht="15.6">
      <c r="A907" s="204"/>
      <c r="B907" s="204"/>
      <c r="C907" s="204"/>
      <c r="D907" s="204"/>
      <c r="E907" s="204"/>
      <c r="F907" s="204"/>
      <c r="G907" s="204"/>
      <c r="H907" s="204"/>
      <c r="I907" s="204"/>
      <c r="J907" s="204"/>
      <c r="K907" s="204"/>
      <c r="L907" s="204"/>
      <c r="M907" s="204"/>
      <c r="N907" s="204"/>
      <c r="O907" s="204"/>
      <c r="P907" s="204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</row>
    <row r="908" spans="1:26" ht="15.6">
      <c r="A908" s="204"/>
      <c r="B908" s="204"/>
      <c r="C908" s="204"/>
      <c r="D908" s="204"/>
      <c r="E908" s="204"/>
      <c r="F908" s="204"/>
      <c r="G908" s="204"/>
      <c r="H908" s="204"/>
      <c r="I908" s="204"/>
      <c r="J908" s="204"/>
      <c r="K908" s="204"/>
      <c r="L908" s="204"/>
      <c r="M908" s="204"/>
      <c r="N908" s="204"/>
      <c r="O908" s="204"/>
      <c r="P908" s="204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</row>
    <row r="909" spans="1:26" ht="15.6">
      <c r="A909" s="204"/>
      <c r="B909" s="204"/>
      <c r="C909" s="204"/>
      <c r="D909" s="204"/>
      <c r="E909" s="204"/>
      <c r="F909" s="204"/>
      <c r="G909" s="204"/>
      <c r="H909" s="204"/>
      <c r="I909" s="204"/>
      <c r="J909" s="204"/>
      <c r="K909" s="204"/>
      <c r="L909" s="204"/>
      <c r="M909" s="204"/>
      <c r="N909" s="204"/>
      <c r="O909" s="204"/>
      <c r="P909" s="204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</row>
    <row r="910" spans="1:26" ht="15.6">
      <c r="A910" s="204"/>
      <c r="B910" s="204"/>
      <c r="C910" s="204"/>
      <c r="D910" s="204"/>
      <c r="E910" s="204"/>
      <c r="F910" s="204"/>
      <c r="G910" s="204"/>
      <c r="H910" s="204"/>
      <c r="I910" s="204"/>
      <c r="J910" s="204"/>
      <c r="K910" s="204"/>
      <c r="L910" s="204"/>
      <c r="M910" s="204"/>
      <c r="N910" s="204"/>
      <c r="O910" s="204"/>
      <c r="P910" s="204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</row>
    <row r="911" spans="1:26" ht="15.6">
      <c r="A911" s="204"/>
      <c r="B911" s="204"/>
      <c r="C911" s="204"/>
      <c r="D911" s="204"/>
      <c r="E911" s="204"/>
      <c r="F911" s="204"/>
      <c r="G911" s="204"/>
      <c r="H911" s="204"/>
      <c r="I911" s="204"/>
      <c r="J911" s="204"/>
      <c r="K911" s="204"/>
      <c r="L911" s="204"/>
      <c r="M911" s="204"/>
      <c r="N911" s="204"/>
      <c r="O911" s="204"/>
      <c r="P911" s="204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</row>
    <row r="912" spans="1:26" ht="15.6">
      <c r="A912" s="204"/>
      <c r="B912" s="204"/>
      <c r="C912" s="204"/>
      <c r="D912" s="204"/>
      <c r="E912" s="204"/>
      <c r="F912" s="204"/>
      <c r="G912" s="204"/>
      <c r="H912" s="204"/>
      <c r="I912" s="204"/>
      <c r="J912" s="204"/>
      <c r="K912" s="204"/>
      <c r="L912" s="204"/>
      <c r="M912" s="204"/>
      <c r="N912" s="204"/>
      <c r="O912" s="204"/>
      <c r="P912" s="204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</row>
    <row r="913" spans="1:26" ht="15.6">
      <c r="A913" s="204"/>
      <c r="B913" s="204"/>
      <c r="C913" s="204"/>
      <c r="D913" s="204"/>
      <c r="E913" s="204"/>
      <c r="F913" s="204"/>
      <c r="G913" s="204"/>
      <c r="H913" s="204"/>
      <c r="I913" s="204"/>
      <c r="J913" s="204"/>
      <c r="K913" s="204"/>
      <c r="L913" s="204"/>
      <c r="M913" s="204"/>
      <c r="N913" s="204"/>
      <c r="O913" s="204"/>
      <c r="P913" s="204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</row>
    <row r="914" spans="1:26" ht="15.6">
      <c r="A914" s="204"/>
      <c r="B914" s="204"/>
      <c r="C914" s="204"/>
      <c r="D914" s="204"/>
      <c r="E914" s="204"/>
      <c r="F914" s="204"/>
      <c r="G914" s="204"/>
      <c r="H914" s="204"/>
      <c r="I914" s="204"/>
      <c r="J914" s="204"/>
      <c r="K914" s="204"/>
      <c r="L914" s="204"/>
      <c r="M914" s="204"/>
      <c r="N914" s="204"/>
      <c r="O914" s="204"/>
      <c r="P914" s="204"/>
      <c r="Q914" s="204"/>
      <c r="R914" s="204"/>
      <c r="S914" s="204"/>
      <c r="T914" s="204"/>
      <c r="U914" s="204"/>
      <c r="V914" s="204"/>
      <c r="W914" s="204"/>
      <c r="X914" s="204"/>
      <c r="Y914" s="204"/>
      <c r="Z914" s="204"/>
    </row>
    <row r="915" spans="1:26" ht="15.6">
      <c r="A915" s="204"/>
      <c r="B915" s="204"/>
      <c r="C915" s="204"/>
      <c r="D915" s="204"/>
      <c r="E915" s="204"/>
      <c r="F915" s="204"/>
      <c r="G915" s="204"/>
      <c r="H915" s="204"/>
      <c r="I915" s="204"/>
      <c r="J915" s="204"/>
      <c r="K915" s="204"/>
      <c r="L915" s="204"/>
      <c r="M915" s="204"/>
      <c r="N915" s="204"/>
      <c r="O915" s="204"/>
      <c r="P915" s="204"/>
      <c r="Q915" s="204"/>
      <c r="R915" s="204"/>
      <c r="S915" s="204"/>
      <c r="T915" s="204"/>
      <c r="U915" s="204"/>
      <c r="V915" s="204"/>
      <c r="W915" s="204"/>
      <c r="X915" s="204"/>
      <c r="Y915" s="204"/>
      <c r="Z915" s="204"/>
    </row>
    <row r="916" spans="1:26" ht="15.6">
      <c r="A916" s="204"/>
      <c r="B916" s="204"/>
      <c r="C916" s="204"/>
      <c r="D916" s="204"/>
      <c r="E916" s="204"/>
      <c r="F916" s="204"/>
      <c r="G916" s="204"/>
      <c r="H916" s="204"/>
      <c r="I916" s="204"/>
      <c r="J916" s="204"/>
      <c r="K916" s="204"/>
      <c r="L916" s="204"/>
      <c r="M916" s="204"/>
      <c r="N916" s="204"/>
      <c r="O916" s="204"/>
      <c r="P916" s="204"/>
      <c r="Q916" s="204"/>
      <c r="R916" s="204"/>
      <c r="S916" s="204"/>
      <c r="T916" s="204"/>
      <c r="U916" s="204"/>
      <c r="V916" s="204"/>
      <c r="W916" s="204"/>
      <c r="X916" s="204"/>
      <c r="Y916" s="204"/>
      <c r="Z916" s="204"/>
    </row>
    <row r="917" spans="1:26" ht="15.6">
      <c r="A917" s="204"/>
      <c r="B917" s="204"/>
      <c r="C917" s="204"/>
      <c r="D917" s="204"/>
      <c r="E917" s="204"/>
      <c r="F917" s="204"/>
      <c r="G917" s="204"/>
      <c r="H917" s="204"/>
      <c r="I917" s="204"/>
      <c r="J917" s="204"/>
      <c r="K917" s="204"/>
      <c r="L917" s="204"/>
      <c r="M917" s="204"/>
      <c r="N917" s="204"/>
      <c r="O917" s="204"/>
      <c r="P917" s="204"/>
      <c r="Q917" s="204"/>
      <c r="R917" s="204"/>
      <c r="S917" s="204"/>
      <c r="T917" s="204"/>
      <c r="U917" s="204"/>
      <c r="V917" s="204"/>
      <c r="W917" s="204"/>
      <c r="X917" s="204"/>
      <c r="Y917" s="204"/>
      <c r="Z917" s="204"/>
    </row>
    <row r="918" spans="1:26" ht="15.6">
      <c r="A918" s="204"/>
      <c r="B918" s="204"/>
      <c r="C918" s="204"/>
      <c r="D918" s="204"/>
      <c r="E918" s="204"/>
      <c r="F918" s="204"/>
      <c r="G918" s="204"/>
      <c r="H918" s="204"/>
      <c r="I918" s="204"/>
      <c r="J918" s="204"/>
      <c r="K918" s="204"/>
      <c r="L918" s="204"/>
      <c r="M918" s="204"/>
      <c r="N918" s="204"/>
      <c r="O918" s="204"/>
      <c r="P918" s="204"/>
      <c r="Q918" s="204"/>
      <c r="R918" s="204"/>
      <c r="S918" s="204"/>
      <c r="T918" s="204"/>
      <c r="U918" s="204"/>
      <c r="V918" s="204"/>
      <c r="W918" s="204"/>
      <c r="X918" s="204"/>
      <c r="Y918" s="204"/>
      <c r="Z918" s="204"/>
    </row>
    <row r="919" spans="1:26" ht="15.6">
      <c r="A919" s="204"/>
      <c r="B919" s="204"/>
      <c r="C919" s="204"/>
      <c r="D919" s="204"/>
      <c r="E919" s="204"/>
      <c r="F919" s="204"/>
      <c r="G919" s="204"/>
      <c r="H919" s="204"/>
      <c r="I919" s="204"/>
      <c r="J919" s="204"/>
      <c r="K919" s="204"/>
      <c r="L919" s="204"/>
      <c r="M919" s="204"/>
      <c r="N919" s="204"/>
      <c r="O919" s="204"/>
      <c r="P919" s="204"/>
      <c r="Q919" s="204"/>
      <c r="R919" s="204"/>
      <c r="S919" s="204"/>
      <c r="T919" s="204"/>
      <c r="U919" s="204"/>
      <c r="V919" s="204"/>
      <c r="W919" s="204"/>
      <c r="X919" s="204"/>
      <c r="Y919" s="204"/>
      <c r="Z919" s="204"/>
    </row>
    <row r="920" spans="1:26" ht="15.6">
      <c r="A920" s="204"/>
      <c r="B920" s="204"/>
      <c r="C920" s="204"/>
      <c r="D920" s="204"/>
      <c r="E920" s="204"/>
      <c r="F920" s="204"/>
      <c r="G920" s="204"/>
      <c r="H920" s="204"/>
      <c r="I920" s="204"/>
      <c r="J920" s="204"/>
      <c r="K920" s="204"/>
      <c r="L920" s="204"/>
      <c r="M920" s="204"/>
      <c r="N920" s="204"/>
      <c r="O920" s="204"/>
      <c r="P920" s="204"/>
      <c r="Q920" s="204"/>
      <c r="R920" s="204"/>
      <c r="S920" s="204"/>
      <c r="T920" s="204"/>
      <c r="U920" s="204"/>
      <c r="V920" s="204"/>
      <c r="W920" s="204"/>
      <c r="X920" s="204"/>
      <c r="Y920" s="204"/>
      <c r="Z920" s="204"/>
    </row>
    <row r="921" spans="1:26" ht="15.6">
      <c r="A921" s="204"/>
      <c r="B921" s="204"/>
      <c r="C921" s="204"/>
      <c r="D921" s="204"/>
      <c r="E921" s="204"/>
      <c r="F921" s="204"/>
      <c r="G921" s="204"/>
      <c r="H921" s="204"/>
      <c r="I921" s="204"/>
      <c r="J921" s="204"/>
      <c r="K921" s="204"/>
      <c r="L921" s="204"/>
      <c r="M921" s="204"/>
      <c r="N921" s="204"/>
      <c r="O921" s="204"/>
      <c r="P921" s="204"/>
      <c r="Q921" s="204"/>
      <c r="R921" s="204"/>
      <c r="S921" s="204"/>
      <c r="T921" s="204"/>
      <c r="U921" s="204"/>
      <c r="V921" s="204"/>
      <c r="W921" s="204"/>
      <c r="X921" s="204"/>
      <c r="Y921" s="204"/>
      <c r="Z921" s="204"/>
    </row>
    <row r="922" spans="1:26" ht="15.6">
      <c r="A922" s="204"/>
      <c r="B922" s="204"/>
      <c r="C922" s="204"/>
      <c r="D922" s="204"/>
      <c r="E922" s="204"/>
      <c r="F922" s="204"/>
      <c r="G922" s="204"/>
      <c r="H922" s="204"/>
      <c r="I922" s="204"/>
      <c r="J922" s="204"/>
      <c r="K922" s="204"/>
      <c r="L922" s="204"/>
      <c r="M922" s="204"/>
      <c r="N922" s="204"/>
      <c r="O922" s="204"/>
      <c r="P922" s="204"/>
      <c r="Q922" s="204"/>
      <c r="R922" s="204"/>
      <c r="S922" s="204"/>
      <c r="T922" s="204"/>
      <c r="U922" s="204"/>
      <c r="V922" s="204"/>
      <c r="W922" s="204"/>
      <c r="X922" s="204"/>
      <c r="Y922" s="204"/>
      <c r="Z922" s="204"/>
    </row>
    <row r="923" spans="1:26" ht="15.6">
      <c r="A923" s="204"/>
      <c r="B923" s="204"/>
      <c r="C923" s="204"/>
      <c r="D923" s="204"/>
      <c r="E923" s="204"/>
      <c r="F923" s="204"/>
      <c r="G923" s="204"/>
      <c r="H923" s="204"/>
      <c r="I923" s="204"/>
      <c r="J923" s="204"/>
      <c r="K923" s="204"/>
      <c r="L923" s="204"/>
      <c r="M923" s="204"/>
      <c r="N923" s="204"/>
      <c r="O923" s="204"/>
      <c r="P923" s="204"/>
      <c r="Q923" s="204"/>
      <c r="R923" s="204"/>
      <c r="S923" s="204"/>
      <c r="T923" s="204"/>
      <c r="U923" s="204"/>
      <c r="V923" s="204"/>
      <c r="W923" s="204"/>
      <c r="X923" s="204"/>
      <c r="Y923" s="204"/>
      <c r="Z923" s="204"/>
    </row>
    <row r="924" spans="1:26" ht="15.6">
      <c r="A924" s="204"/>
      <c r="B924" s="204"/>
      <c r="C924" s="204"/>
      <c r="D924" s="204"/>
      <c r="E924" s="204"/>
      <c r="F924" s="204"/>
      <c r="G924" s="204"/>
      <c r="H924" s="204"/>
      <c r="I924" s="204"/>
      <c r="J924" s="204"/>
      <c r="K924" s="204"/>
      <c r="L924" s="204"/>
      <c r="M924" s="204"/>
      <c r="N924" s="204"/>
      <c r="O924" s="204"/>
      <c r="P924" s="204"/>
      <c r="Q924" s="204"/>
      <c r="R924" s="204"/>
      <c r="S924" s="204"/>
      <c r="T924" s="204"/>
      <c r="U924" s="204"/>
      <c r="V924" s="204"/>
      <c r="W924" s="204"/>
      <c r="X924" s="204"/>
      <c r="Y924" s="204"/>
      <c r="Z924" s="204"/>
    </row>
    <row r="925" spans="1:26" ht="15.6">
      <c r="A925" s="204"/>
      <c r="B925" s="204"/>
      <c r="C925" s="204"/>
      <c r="D925" s="204"/>
      <c r="E925" s="204"/>
      <c r="F925" s="204"/>
      <c r="G925" s="204"/>
      <c r="H925" s="204"/>
      <c r="I925" s="204"/>
      <c r="J925" s="204"/>
      <c r="K925" s="204"/>
      <c r="L925" s="204"/>
      <c r="M925" s="204"/>
      <c r="N925" s="204"/>
      <c r="O925" s="204"/>
      <c r="P925" s="204"/>
      <c r="Q925" s="204"/>
      <c r="R925" s="204"/>
      <c r="S925" s="204"/>
      <c r="T925" s="204"/>
      <c r="U925" s="204"/>
      <c r="V925" s="204"/>
      <c r="W925" s="204"/>
      <c r="X925" s="204"/>
      <c r="Y925" s="204"/>
      <c r="Z925" s="204"/>
    </row>
    <row r="926" spans="1:26" ht="15.6">
      <c r="A926" s="204"/>
      <c r="B926" s="204"/>
      <c r="C926" s="204"/>
      <c r="D926" s="204"/>
      <c r="E926" s="204"/>
      <c r="F926" s="204"/>
      <c r="G926" s="204"/>
      <c r="H926" s="204"/>
      <c r="I926" s="204"/>
      <c r="J926" s="204"/>
      <c r="K926" s="204"/>
      <c r="L926" s="204"/>
      <c r="M926" s="204"/>
      <c r="N926" s="204"/>
      <c r="O926" s="204"/>
      <c r="P926" s="204"/>
      <c r="Q926" s="204"/>
      <c r="R926" s="204"/>
      <c r="S926" s="204"/>
      <c r="T926" s="204"/>
      <c r="U926" s="204"/>
      <c r="V926" s="204"/>
      <c r="W926" s="204"/>
      <c r="X926" s="204"/>
      <c r="Y926" s="204"/>
      <c r="Z926" s="204"/>
    </row>
    <row r="927" spans="1:26" ht="15.6">
      <c r="A927" s="204"/>
      <c r="B927" s="204"/>
      <c r="C927" s="204"/>
      <c r="D927" s="204"/>
      <c r="E927" s="204"/>
      <c r="F927" s="204"/>
      <c r="G927" s="204"/>
      <c r="H927" s="204"/>
      <c r="I927" s="204"/>
      <c r="J927" s="204"/>
      <c r="K927" s="204"/>
      <c r="L927" s="204"/>
      <c r="M927" s="204"/>
      <c r="N927" s="204"/>
      <c r="O927" s="204"/>
      <c r="P927" s="204"/>
      <c r="Q927" s="204"/>
      <c r="R927" s="204"/>
      <c r="S927" s="204"/>
      <c r="T927" s="204"/>
      <c r="U927" s="204"/>
      <c r="V927" s="204"/>
      <c r="W927" s="204"/>
      <c r="X927" s="204"/>
      <c r="Y927" s="204"/>
      <c r="Z927" s="204"/>
    </row>
    <row r="928" spans="1:26" ht="15.6">
      <c r="A928" s="204"/>
      <c r="B928" s="204"/>
      <c r="C928" s="204"/>
      <c r="D928" s="204"/>
      <c r="E928" s="204"/>
      <c r="F928" s="204"/>
      <c r="G928" s="204"/>
      <c r="H928" s="204"/>
      <c r="I928" s="204"/>
      <c r="J928" s="204"/>
      <c r="K928" s="204"/>
      <c r="L928" s="204"/>
      <c r="M928" s="204"/>
      <c r="N928" s="204"/>
      <c r="O928" s="204"/>
      <c r="P928" s="204"/>
      <c r="Q928" s="204"/>
      <c r="R928" s="204"/>
      <c r="S928" s="204"/>
      <c r="T928" s="204"/>
      <c r="U928" s="204"/>
      <c r="V928" s="204"/>
      <c r="W928" s="204"/>
      <c r="X928" s="204"/>
      <c r="Y928" s="204"/>
      <c r="Z928" s="204"/>
    </row>
    <row r="929" spans="1:26" ht="15.6">
      <c r="A929" s="204"/>
      <c r="B929" s="204"/>
      <c r="C929" s="204"/>
      <c r="D929" s="204"/>
      <c r="E929" s="204"/>
      <c r="F929" s="204"/>
      <c r="G929" s="204"/>
      <c r="H929" s="204"/>
      <c r="I929" s="204"/>
      <c r="J929" s="204"/>
      <c r="K929" s="204"/>
      <c r="L929" s="204"/>
      <c r="M929" s="204"/>
      <c r="N929" s="204"/>
      <c r="O929" s="204"/>
      <c r="P929" s="204"/>
      <c r="Q929" s="204"/>
      <c r="R929" s="204"/>
      <c r="S929" s="204"/>
      <c r="T929" s="204"/>
      <c r="U929" s="204"/>
      <c r="V929" s="204"/>
      <c r="W929" s="204"/>
      <c r="X929" s="204"/>
      <c r="Y929" s="204"/>
      <c r="Z929" s="204"/>
    </row>
    <row r="930" spans="1:26" ht="15.6">
      <c r="A930" s="204"/>
      <c r="B930" s="204"/>
      <c r="C930" s="204"/>
      <c r="D930" s="204"/>
      <c r="E930" s="204"/>
      <c r="F930" s="204"/>
      <c r="G930" s="204"/>
      <c r="H930" s="204"/>
      <c r="I930" s="204"/>
      <c r="J930" s="204"/>
      <c r="K930" s="204"/>
      <c r="L930" s="204"/>
      <c r="M930" s="204"/>
      <c r="N930" s="204"/>
      <c r="O930" s="204"/>
      <c r="P930" s="204"/>
      <c r="Q930" s="204"/>
      <c r="R930" s="204"/>
      <c r="S930" s="204"/>
      <c r="T930" s="204"/>
      <c r="U930" s="204"/>
      <c r="V930" s="204"/>
      <c r="W930" s="204"/>
      <c r="X930" s="204"/>
      <c r="Y930" s="204"/>
      <c r="Z930" s="204"/>
    </row>
    <row r="931" spans="1:26" ht="15.6">
      <c r="A931" s="204"/>
      <c r="B931" s="204"/>
      <c r="C931" s="204"/>
      <c r="D931" s="204"/>
      <c r="E931" s="204"/>
      <c r="F931" s="204"/>
      <c r="G931" s="204"/>
      <c r="H931" s="204"/>
      <c r="I931" s="204"/>
      <c r="J931" s="204"/>
      <c r="K931" s="204"/>
      <c r="L931" s="204"/>
      <c r="M931" s="204"/>
      <c r="N931" s="204"/>
      <c r="O931" s="204"/>
      <c r="P931" s="204"/>
      <c r="Q931" s="204"/>
      <c r="R931" s="204"/>
      <c r="S931" s="204"/>
      <c r="T931" s="204"/>
      <c r="U931" s="204"/>
      <c r="V931" s="204"/>
      <c r="W931" s="204"/>
      <c r="X931" s="204"/>
      <c r="Y931" s="204"/>
      <c r="Z931" s="204"/>
    </row>
    <row r="932" spans="1:26" ht="15.6">
      <c r="A932" s="204"/>
      <c r="B932" s="204"/>
      <c r="C932" s="204"/>
      <c r="D932" s="204"/>
      <c r="E932" s="204"/>
      <c r="F932" s="204"/>
      <c r="G932" s="204"/>
      <c r="H932" s="204"/>
      <c r="I932" s="204"/>
      <c r="J932" s="204"/>
      <c r="K932" s="204"/>
      <c r="L932" s="204"/>
      <c r="M932" s="204"/>
      <c r="N932" s="204"/>
      <c r="O932" s="204"/>
      <c r="P932" s="204"/>
      <c r="Q932" s="204"/>
      <c r="R932" s="204"/>
      <c r="S932" s="204"/>
      <c r="T932" s="204"/>
      <c r="U932" s="204"/>
      <c r="V932" s="204"/>
      <c r="W932" s="204"/>
      <c r="X932" s="204"/>
      <c r="Y932" s="204"/>
      <c r="Z932" s="204"/>
    </row>
    <row r="933" spans="1:26" ht="15.6">
      <c r="A933" s="204"/>
      <c r="B933" s="204"/>
      <c r="C933" s="204"/>
      <c r="D933" s="204"/>
      <c r="E933" s="204"/>
      <c r="F933" s="204"/>
      <c r="G933" s="204"/>
      <c r="H933" s="204"/>
      <c r="I933" s="204"/>
      <c r="J933" s="204"/>
      <c r="K933" s="204"/>
      <c r="L933" s="204"/>
      <c r="M933" s="204"/>
      <c r="N933" s="204"/>
      <c r="O933" s="204"/>
      <c r="P933" s="204"/>
      <c r="Q933" s="204"/>
      <c r="R933" s="204"/>
      <c r="S933" s="204"/>
      <c r="T933" s="204"/>
      <c r="U933" s="204"/>
      <c r="V933" s="204"/>
      <c r="W933" s="204"/>
      <c r="X933" s="204"/>
      <c r="Y933" s="204"/>
      <c r="Z933" s="204"/>
    </row>
    <row r="934" spans="1:26" ht="15.6">
      <c r="A934" s="204"/>
      <c r="B934" s="204"/>
      <c r="C934" s="204"/>
      <c r="D934" s="204"/>
      <c r="E934" s="204"/>
      <c r="F934" s="204"/>
      <c r="G934" s="204"/>
      <c r="H934" s="204"/>
      <c r="I934" s="204"/>
      <c r="J934" s="204"/>
      <c r="K934" s="204"/>
      <c r="L934" s="204"/>
      <c r="M934" s="204"/>
      <c r="N934" s="204"/>
      <c r="O934" s="204"/>
      <c r="P934" s="204"/>
      <c r="Q934" s="204"/>
      <c r="R934" s="204"/>
      <c r="S934" s="204"/>
      <c r="T934" s="204"/>
      <c r="U934" s="204"/>
      <c r="V934" s="204"/>
      <c r="W934" s="204"/>
      <c r="X934" s="204"/>
      <c r="Y934" s="204"/>
      <c r="Z934" s="204"/>
    </row>
    <row r="935" spans="1:26" ht="15.6">
      <c r="A935" s="204"/>
      <c r="B935" s="204"/>
      <c r="C935" s="204"/>
      <c r="D935" s="204"/>
      <c r="E935" s="204"/>
      <c r="F935" s="204"/>
      <c r="G935" s="204"/>
      <c r="H935" s="204"/>
      <c r="I935" s="204"/>
      <c r="J935" s="204"/>
      <c r="K935" s="204"/>
      <c r="L935" s="204"/>
      <c r="M935" s="204"/>
      <c r="N935" s="204"/>
      <c r="O935" s="204"/>
      <c r="P935" s="204"/>
      <c r="Q935" s="204"/>
      <c r="R935" s="204"/>
      <c r="S935" s="204"/>
      <c r="T935" s="204"/>
      <c r="U935" s="204"/>
      <c r="V935" s="204"/>
      <c r="W935" s="204"/>
      <c r="X935" s="204"/>
      <c r="Y935" s="204"/>
      <c r="Z935" s="204"/>
    </row>
    <row r="936" spans="1:26" ht="15.6">
      <c r="A936" s="204"/>
      <c r="B936" s="204"/>
      <c r="C936" s="204"/>
      <c r="D936" s="204"/>
      <c r="E936" s="204"/>
      <c r="F936" s="204"/>
      <c r="G936" s="204"/>
      <c r="H936" s="204"/>
      <c r="I936" s="204"/>
      <c r="J936" s="204"/>
      <c r="K936" s="204"/>
      <c r="L936" s="204"/>
      <c r="M936" s="204"/>
      <c r="N936" s="204"/>
      <c r="O936" s="204"/>
      <c r="P936" s="204"/>
      <c r="Q936" s="204"/>
      <c r="R936" s="204"/>
      <c r="S936" s="204"/>
      <c r="T936" s="204"/>
      <c r="U936" s="204"/>
      <c r="V936" s="204"/>
      <c r="W936" s="204"/>
      <c r="X936" s="204"/>
      <c r="Y936" s="204"/>
      <c r="Z936" s="204"/>
    </row>
    <row r="937" spans="1:26" ht="15.6">
      <c r="A937" s="204"/>
      <c r="B937" s="204"/>
      <c r="C937" s="204"/>
      <c r="D937" s="204"/>
      <c r="E937" s="204"/>
      <c r="F937" s="204"/>
      <c r="G937" s="204"/>
      <c r="H937" s="204"/>
      <c r="I937" s="204"/>
      <c r="J937" s="204"/>
      <c r="K937" s="204"/>
      <c r="L937" s="204"/>
      <c r="M937" s="204"/>
      <c r="N937" s="204"/>
      <c r="O937" s="204"/>
      <c r="P937" s="204"/>
      <c r="Q937" s="204"/>
      <c r="R937" s="204"/>
      <c r="S937" s="204"/>
      <c r="T937" s="204"/>
      <c r="U937" s="204"/>
      <c r="V937" s="204"/>
      <c r="W937" s="204"/>
      <c r="X937" s="204"/>
      <c r="Y937" s="204"/>
      <c r="Z937" s="204"/>
    </row>
    <row r="938" spans="1:26" ht="15.6">
      <c r="A938" s="204"/>
      <c r="B938" s="204"/>
      <c r="C938" s="204"/>
      <c r="D938" s="204"/>
      <c r="E938" s="204"/>
      <c r="F938" s="204"/>
      <c r="G938" s="204"/>
      <c r="H938" s="204"/>
      <c r="I938" s="204"/>
      <c r="J938" s="204"/>
      <c r="K938" s="204"/>
      <c r="L938" s="204"/>
      <c r="M938" s="204"/>
      <c r="N938" s="204"/>
      <c r="O938" s="204"/>
      <c r="P938" s="204"/>
      <c r="Q938" s="204"/>
      <c r="R938" s="204"/>
      <c r="S938" s="204"/>
      <c r="T938" s="204"/>
      <c r="U938" s="204"/>
      <c r="V938" s="204"/>
      <c r="W938" s="204"/>
      <c r="X938" s="204"/>
      <c r="Y938" s="204"/>
      <c r="Z938" s="204"/>
    </row>
    <row r="939" spans="1:26" ht="15.6">
      <c r="A939" s="204"/>
      <c r="B939" s="204"/>
      <c r="C939" s="204"/>
      <c r="D939" s="204"/>
      <c r="E939" s="204"/>
      <c r="F939" s="204"/>
      <c r="G939" s="204"/>
      <c r="H939" s="204"/>
      <c r="I939" s="204"/>
      <c r="J939" s="204"/>
      <c r="K939" s="204"/>
      <c r="L939" s="204"/>
      <c r="M939" s="204"/>
      <c r="N939" s="204"/>
      <c r="O939" s="204"/>
      <c r="P939" s="204"/>
      <c r="Q939" s="204"/>
      <c r="R939" s="204"/>
      <c r="S939" s="204"/>
      <c r="T939" s="204"/>
      <c r="U939" s="204"/>
      <c r="V939" s="204"/>
      <c r="W939" s="204"/>
      <c r="X939" s="204"/>
      <c r="Y939" s="204"/>
      <c r="Z939" s="204"/>
    </row>
    <row r="940" spans="1:26" ht="15.6">
      <c r="A940" s="204"/>
      <c r="B940" s="204"/>
      <c r="C940" s="204"/>
      <c r="D940" s="204"/>
      <c r="E940" s="204"/>
      <c r="F940" s="204"/>
      <c r="G940" s="204"/>
      <c r="H940" s="204"/>
      <c r="I940" s="204"/>
      <c r="J940" s="204"/>
      <c r="K940" s="204"/>
      <c r="L940" s="204"/>
      <c r="M940" s="204"/>
      <c r="N940" s="204"/>
      <c r="O940" s="204"/>
      <c r="P940" s="204"/>
      <c r="Q940" s="204"/>
      <c r="R940" s="204"/>
      <c r="S940" s="204"/>
      <c r="T940" s="204"/>
      <c r="U940" s="204"/>
      <c r="V940" s="204"/>
      <c r="W940" s="204"/>
      <c r="X940" s="204"/>
      <c r="Y940" s="204"/>
      <c r="Z940" s="204"/>
    </row>
    <row r="941" spans="1:26" ht="15.6">
      <c r="A941" s="204"/>
      <c r="B941" s="204"/>
      <c r="C941" s="204"/>
      <c r="D941" s="204"/>
      <c r="E941" s="204"/>
      <c r="F941" s="204"/>
      <c r="G941" s="204"/>
      <c r="H941" s="204"/>
      <c r="I941" s="204"/>
      <c r="J941" s="204"/>
      <c r="K941" s="204"/>
      <c r="L941" s="204"/>
      <c r="M941" s="204"/>
      <c r="N941" s="204"/>
      <c r="O941" s="204"/>
      <c r="P941" s="204"/>
      <c r="Q941" s="204"/>
      <c r="R941" s="204"/>
      <c r="S941" s="204"/>
      <c r="T941" s="204"/>
      <c r="U941" s="204"/>
      <c r="V941" s="204"/>
      <c r="W941" s="204"/>
      <c r="X941" s="204"/>
      <c r="Y941" s="204"/>
      <c r="Z941" s="204"/>
    </row>
    <row r="942" spans="1:26" ht="15.6">
      <c r="A942" s="204"/>
      <c r="B942" s="204"/>
      <c r="C942" s="204"/>
      <c r="D942" s="204"/>
      <c r="E942" s="204"/>
      <c r="F942" s="204"/>
      <c r="G942" s="204"/>
      <c r="H942" s="204"/>
      <c r="I942" s="204"/>
      <c r="J942" s="204"/>
      <c r="K942" s="204"/>
      <c r="L942" s="204"/>
      <c r="M942" s="204"/>
      <c r="N942" s="204"/>
      <c r="O942" s="204"/>
      <c r="P942" s="204"/>
      <c r="Q942" s="204"/>
      <c r="R942" s="204"/>
      <c r="S942" s="204"/>
      <c r="T942" s="204"/>
      <c r="U942" s="204"/>
      <c r="V942" s="204"/>
      <c r="W942" s="204"/>
      <c r="X942" s="204"/>
      <c r="Y942" s="204"/>
      <c r="Z942" s="204"/>
    </row>
    <row r="943" spans="1:26" ht="15.6">
      <c r="A943" s="204"/>
      <c r="B943" s="204"/>
      <c r="C943" s="204"/>
      <c r="D943" s="204"/>
      <c r="E943" s="204"/>
      <c r="F943" s="204"/>
      <c r="G943" s="204"/>
      <c r="H943" s="204"/>
      <c r="I943" s="204"/>
      <c r="J943" s="204"/>
      <c r="K943" s="204"/>
      <c r="L943" s="204"/>
      <c r="M943" s="204"/>
      <c r="N943" s="204"/>
      <c r="O943" s="204"/>
      <c r="P943" s="204"/>
      <c r="Q943" s="204"/>
      <c r="R943" s="204"/>
      <c r="S943" s="204"/>
      <c r="T943" s="204"/>
      <c r="U943" s="204"/>
      <c r="V943" s="204"/>
      <c r="W943" s="204"/>
      <c r="X943" s="204"/>
      <c r="Y943" s="204"/>
      <c r="Z943" s="204"/>
    </row>
    <row r="944" spans="1:26" ht="15.6">
      <c r="A944" s="204"/>
      <c r="B944" s="204"/>
      <c r="C944" s="204"/>
      <c r="D944" s="204"/>
      <c r="E944" s="204"/>
      <c r="F944" s="204"/>
      <c r="G944" s="204"/>
      <c r="H944" s="204"/>
      <c r="I944" s="204"/>
      <c r="J944" s="204"/>
      <c r="K944" s="204"/>
      <c r="L944" s="204"/>
      <c r="M944" s="204"/>
      <c r="N944" s="204"/>
      <c r="O944" s="204"/>
      <c r="P944" s="204"/>
      <c r="Q944" s="204"/>
      <c r="R944" s="204"/>
      <c r="S944" s="204"/>
      <c r="T944" s="204"/>
      <c r="U944" s="204"/>
      <c r="V944" s="204"/>
      <c r="W944" s="204"/>
      <c r="X944" s="204"/>
      <c r="Y944" s="204"/>
      <c r="Z944" s="204"/>
    </row>
    <row r="945" spans="1:26" ht="15.6">
      <c r="A945" s="204"/>
      <c r="B945" s="204"/>
      <c r="C945" s="204"/>
      <c r="D945" s="204"/>
      <c r="E945" s="204"/>
      <c r="F945" s="204"/>
      <c r="G945" s="204"/>
      <c r="H945" s="204"/>
      <c r="I945" s="204"/>
      <c r="J945" s="204"/>
      <c r="K945" s="204"/>
      <c r="L945" s="204"/>
      <c r="M945" s="204"/>
      <c r="N945" s="204"/>
      <c r="O945" s="204"/>
      <c r="P945" s="204"/>
      <c r="Q945" s="204"/>
      <c r="R945" s="204"/>
      <c r="S945" s="204"/>
      <c r="T945" s="204"/>
      <c r="U945" s="204"/>
      <c r="V945" s="204"/>
      <c r="W945" s="204"/>
      <c r="X945" s="204"/>
      <c r="Y945" s="204"/>
      <c r="Z945" s="204"/>
    </row>
    <row r="946" spans="1:26" ht="15.6">
      <c r="A946" s="204"/>
      <c r="B946" s="204"/>
      <c r="C946" s="204"/>
      <c r="D946" s="204"/>
      <c r="E946" s="204"/>
      <c r="F946" s="204"/>
      <c r="G946" s="204"/>
      <c r="H946" s="204"/>
      <c r="I946" s="204"/>
      <c r="J946" s="204"/>
      <c r="K946" s="204"/>
      <c r="L946" s="204"/>
      <c r="M946" s="204"/>
      <c r="N946" s="204"/>
      <c r="O946" s="204"/>
      <c r="P946" s="204"/>
      <c r="Q946" s="204"/>
      <c r="R946" s="204"/>
      <c r="S946" s="204"/>
      <c r="T946" s="204"/>
      <c r="U946" s="204"/>
      <c r="V946" s="204"/>
      <c r="W946" s="204"/>
      <c r="X946" s="204"/>
      <c r="Y946" s="204"/>
      <c r="Z946" s="204"/>
    </row>
    <row r="947" spans="1:26" ht="15.6">
      <c r="A947" s="204"/>
      <c r="B947" s="204"/>
      <c r="C947" s="204"/>
      <c r="D947" s="204"/>
      <c r="E947" s="204"/>
      <c r="F947" s="204"/>
      <c r="G947" s="204"/>
      <c r="H947" s="204"/>
      <c r="I947" s="204"/>
      <c r="J947" s="204"/>
      <c r="K947" s="204"/>
      <c r="L947" s="204"/>
      <c r="M947" s="204"/>
      <c r="N947" s="204"/>
      <c r="O947" s="204"/>
      <c r="P947" s="204"/>
      <c r="Q947" s="204"/>
      <c r="R947" s="204"/>
      <c r="S947" s="204"/>
      <c r="T947" s="204"/>
      <c r="U947" s="204"/>
      <c r="V947" s="204"/>
      <c r="W947" s="204"/>
      <c r="X947" s="204"/>
      <c r="Y947" s="204"/>
      <c r="Z947" s="204"/>
    </row>
    <row r="948" spans="1:26" ht="15.6">
      <c r="A948" s="204"/>
      <c r="B948" s="204"/>
      <c r="C948" s="204"/>
      <c r="D948" s="204"/>
      <c r="E948" s="204"/>
      <c r="F948" s="204"/>
      <c r="G948" s="204"/>
      <c r="H948" s="204"/>
      <c r="I948" s="204"/>
      <c r="J948" s="204"/>
      <c r="K948" s="204"/>
      <c r="L948" s="204"/>
      <c r="M948" s="204"/>
      <c r="N948" s="204"/>
      <c r="O948" s="204"/>
      <c r="P948" s="204"/>
      <c r="Q948" s="204"/>
      <c r="R948" s="204"/>
      <c r="S948" s="204"/>
      <c r="T948" s="204"/>
      <c r="U948" s="204"/>
      <c r="V948" s="204"/>
      <c r="W948" s="204"/>
      <c r="X948" s="204"/>
      <c r="Y948" s="204"/>
      <c r="Z948" s="204"/>
    </row>
    <row r="949" spans="1:26" ht="15.6">
      <c r="A949" s="204"/>
      <c r="B949" s="204"/>
      <c r="C949" s="204"/>
      <c r="D949" s="204"/>
      <c r="E949" s="204"/>
      <c r="F949" s="204"/>
      <c r="G949" s="204"/>
      <c r="H949" s="204"/>
      <c r="I949" s="204"/>
      <c r="J949" s="204"/>
      <c r="K949" s="204"/>
      <c r="L949" s="204"/>
      <c r="M949" s="204"/>
      <c r="N949" s="204"/>
      <c r="O949" s="204"/>
      <c r="P949" s="204"/>
      <c r="Q949" s="204"/>
      <c r="R949" s="204"/>
      <c r="S949" s="204"/>
      <c r="T949" s="204"/>
      <c r="U949" s="204"/>
      <c r="V949" s="204"/>
      <c r="W949" s="204"/>
      <c r="X949" s="204"/>
      <c r="Y949" s="204"/>
      <c r="Z949" s="204"/>
    </row>
    <row r="950" spans="1:26" ht="15.6">
      <c r="A950" s="204"/>
      <c r="B950" s="204"/>
      <c r="C950" s="204"/>
      <c r="D950" s="204"/>
      <c r="E950" s="204"/>
      <c r="F950" s="204"/>
      <c r="G950" s="204"/>
      <c r="H950" s="204"/>
      <c r="I950" s="204"/>
      <c r="J950" s="204"/>
      <c r="K950" s="204"/>
      <c r="L950" s="204"/>
      <c r="M950" s="204"/>
      <c r="N950" s="204"/>
      <c r="O950" s="204"/>
      <c r="P950" s="204"/>
      <c r="Q950" s="204"/>
      <c r="R950" s="204"/>
      <c r="S950" s="204"/>
      <c r="T950" s="204"/>
      <c r="U950" s="204"/>
      <c r="V950" s="204"/>
      <c r="W950" s="204"/>
      <c r="X950" s="204"/>
      <c r="Y950" s="204"/>
      <c r="Z950" s="204"/>
    </row>
    <row r="951" spans="1:26" ht="15.6">
      <c r="A951" s="204"/>
      <c r="B951" s="204"/>
      <c r="C951" s="204"/>
      <c r="D951" s="204"/>
      <c r="E951" s="204"/>
      <c r="F951" s="204"/>
      <c r="G951" s="204"/>
      <c r="H951" s="204"/>
      <c r="I951" s="204"/>
      <c r="J951" s="204"/>
      <c r="K951" s="204"/>
      <c r="L951" s="204"/>
      <c r="M951" s="204"/>
      <c r="N951" s="204"/>
      <c r="O951" s="204"/>
      <c r="P951" s="204"/>
      <c r="Q951" s="204"/>
      <c r="R951" s="204"/>
      <c r="S951" s="204"/>
      <c r="T951" s="204"/>
      <c r="U951" s="204"/>
      <c r="V951" s="204"/>
      <c r="W951" s="204"/>
      <c r="X951" s="204"/>
      <c r="Y951" s="204"/>
      <c r="Z951" s="204"/>
    </row>
    <row r="952" spans="1:26" ht="15.6">
      <c r="A952" s="204"/>
      <c r="B952" s="204"/>
      <c r="C952" s="204"/>
      <c r="D952" s="204"/>
      <c r="E952" s="204"/>
      <c r="F952" s="204"/>
      <c r="G952" s="204"/>
      <c r="H952" s="204"/>
      <c r="I952" s="204"/>
      <c r="J952" s="204"/>
      <c r="K952" s="204"/>
      <c r="L952" s="204"/>
      <c r="M952" s="204"/>
      <c r="N952" s="204"/>
      <c r="O952" s="204"/>
      <c r="P952" s="204"/>
      <c r="Q952" s="204"/>
      <c r="R952" s="204"/>
      <c r="S952" s="204"/>
      <c r="T952" s="204"/>
      <c r="U952" s="204"/>
      <c r="V952" s="204"/>
      <c r="W952" s="204"/>
      <c r="X952" s="204"/>
      <c r="Y952" s="204"/>
      <c r="Z952" s="204"/>
    </row>
    <row r="953" spans="1:26" ht="15.6">
      <c r="A953" s="204"/>
      <c r="B953" s="204"/>
      <c r="C953" s="204"/>
      <c r="D953" s="204"/>
      <c r="E953" s="204"/>
      <c r="F953" s="204"/>
      <c r="G953" s="204"/>
      <c r="H953" s="204"/>
      <c r="I953" s="204"/>
      <c r="J953" s="204"/>
      <c r="K953" s="204"/>
      <c r="L953" s="204"/>
      <c r="M953" s="204"/>
      <c r="N953" s="204"/>
      <c r="O953" s="204"/>
      <c r="P953" s="204"/>
      <c r="Q953" s="204"/>
      <c r="R953" s="204"/>
      <c r="S953" s="204"/>
      <c r="T953" s="204"/>
      <c r="U953" s="204"/>
      <c r="V953" s="204"/>
      <c r="W953" s="204"/>
      <c r="X953" s="204"/>
      <c r="Y953" s="204"/>
      <c r="Z953" s="204"/>
    </row>
    <row r="954" spans="1:26" ht="15.6">
      <c r="A954" s="204"/>
      <c r="B954" s="204"/>
      <c r="C954" s="204"/>
      <c r="D954" s="204"/>
      <c r="E954" s="204"/>
      <c r="F954" s="204"/>
      <c r="G954" s="204"/>
      <c r="H954" s="204"/>
      <c r="I954" s="204"/>
      <c r="J954" s="204"/>
      <c r="K954" s="204"/>
      <c r="L954" s="204"/>
      <c r="M954" s="204"/>
      <c r="N954" s="204"/>
      <c r="O954" s="204"/>
      <c r="P954" s="204"/>
      <c r="Q954" s="204"/>
      <c r="R954" s="204"/>
      <c r="S954" s="204"/>
      <c r="T954" s="204"/>
      <c r="U954" s="204"/>
      <c r="V954" s="204"/>
      <c r="W954" s="204"/>
      <c r="X954" s="204"/>
      <c r="Y954" s="204"/>
      <c r="Z954" s="204"/>
    </row>
    <row r="955" spans="1:26" ht="15.6">
      <c r="A955" s="204"/>
      <c r="B955" s="204"/>
      <c r="C955" s="204"/>
      <c r="D955" s="204"/>
      <c r="E955" s="204"/>
      <c r="F955" s="204"/>
      <c r="G955" s="204"/>
      <c r="H955" s="204"/>
      <c r="I955" s="204"/>
      <c r="J955" s="204"/>
      <c r="K955" s="204"/>
      <c r="L955" s="204"/>
      <c r="M955" s="204"/>
      <c r="N955" s="204"/>
      <c r="O955" s="204"/>
      <c r="P955" s="204"/>
      <c r="Q955" s="204"/>
      <c r="R955" s="204"/>
      <c r="S955" s="204"/>
      <c r="T955" s="204"/>
      <c r="U955" s="204"/>
      <c r="V955" s="204"/>
      <c r="W955" s="204"/>
      <c r="X955" s="204"/>
      <c r="Y955" s="204"/>
      <c r="Z955" s="204"/>
    </row>
    <row r="956" spans="1:26" ht="15.6">
      <c r="A956" s="204"/>
      <c r="B956" s="204"/>
      <c r="C956" s="204"/>
      <c r="D956" s="204"/>
      <c r="E956" s="204"/>
      <c r="F956" s="204"/>
      <c r="G956" s="204"/>
      <c r="H956" s="204"/>
      <c r="I956" s="204"/>
      <c r="J956" s="204"/>
      <c r="K956" s="204"/>
      <c r="L956" s="204"/>
      <c r="M956" s="204"/>
      <c r="N956" s="204"/>
      <c r="O956" s="204"/>
      <c r="P956" s="204"/>
      <c r="Q956" s="204"/>
      <c r="R956" s="204"/>
      <c r="S956" s="204"/>
      <c r="T956" s="204"/>
      <c r="U956" s="204"/>
      <c r="V956" s="204"/>
      <c r="W956" s="204"/>
      <c r="X956" s="204"/>
      <c r="Y956" s="204"/>
      <c r="Z956" s="204"/>
    </row>
    <row r="957" spans="1:26" ht="15.6">
      <c r="A957" s="204"/>
      <c r="B957" s="204"/>
      <c r="C957" s="204"/>
      <c r="D957" s="204"/>
      <c r="E957" s="204"/>
      <c r="F957" s="204"/>
      <c r="G957" s="204"/>
      <c r="H957" s="204"/>
      <c r="I957" s="204"/>
      <c r="J957" s="204"/>
      <c r="K957" s="204"/>
      <c r="L957" s="204"/>
      <c r="M957" s="204"/>
      <c r="N957" s="204"/>
      <c r="O957" s="204"/>
      <c r="P957" s="204"/>
      <c r="Q957" s="204"/>
      <c r="R957" s="204"/>
      <c r="S957" s="204"/>
      <c r="T957" s="204"/>
      <c r="U957" s="204"/>
      <c r="V957" s="204"/>
      <c r="W957" s="204"/>
      <c r="X957" s="204"/>
      <c r="Y957" s="204"/>
      <c r="Z957" s="204"/>
    </row>
    <row r="958" spans="1:26" ht="15.6">
      <c r="A958" s="204"/>
      <c r="B958" s="204"/>
      <c r="C958" s="204"/>
      <c r="D958" s="204"/>
      <c r="E958" s="204"/>
      <c r="F958" s="204"/>
      <c r="G958" s="204"/>
      <c r="H958" s="204"/>
      <c r="I958" s="204"/>
      <c r="J958" s="204"/>
      <c r="K958" s="204"/>
      <c r="L958" s="204"/>
      <c r="M958" s="204"/>
      <c r="N958" s="204"/>
      <c r="O958" s="204"/>
      <c r="P958" s="204"/>
      <c r="Q958" s="204"/>
      <c r="R958" s="204"/>
      <c r="S958" s="204"/>
      <c r="T958" s="204"/>
      <c r="U958" s="204"/>
      <c r="V958" s="204"/>
      <c r="W958" s="204"/>
      <c r="X958" s="204"/>
      <c r="Y958" s="204"/>
      <c r="Z958" s="204"/>
    </row>
    <row r="959" spans="1:26" ht="15.6">
      <c r="A959" s="204"/>
      <c r="B959" s="204"/>
      <c r="C959" s="204"/>
      <c r="D959" s="204"/>
      <c r="E959" s="204"/>
      <c r="F959" s="204"/>
      <c r="G959" s="204"/>
      <c r="H959" s="204"/>
      <c r="I959" s="204"/>
      <c r="J959" s="204"/>
      <c r="K959" s="204"/>
      <c r="L959" s="204"/>
      <c r="M959" s="204"/>
      <c r="N959" s="204"/>
      <c r="O959" s="204"/>
      <c r="P959" s="204"/>
      <c r="Q959" s="204"/>
      <c r="R959" s="204"/>
      <c r="S959" s="204"/>
      <c r="T959" s="204"/>
      <c r="U959" s="204"/>
      <c r="V959" s="204"/>
      <c r="W959" s="204"/>
      <c r="X959" s="204"/>
      <c r="Y959" s="204"/>
      <c r="Z959" s="204"/>
    </row>
    <row r="960" spans="1:26" ht="15.6">
      <c r="A960" s="204"/>
      <c r="B960" s="204"/>
      <c r="C960" s="204"/>
      <c r="D960" s="204"/>
      <c r="E960" s="204"/>
      <c r="F960" s="204"/>
      <c r="G960" s="204"/>
      <c r="H960" s="204"/>
      <c r="I960" s="204"/>
      <c r="J960" s="204"/>
      <c r="K960" s="204"/>
      <c r="L960" s="204"/>
      <c r="M960" s="204"/>
      <c r="N960" s="204"/>
      <c r="O960" s="204"/>
      <c r="P960" s="204"/>
      <c r="Q960" s="204"/>
      <c r="R960" s="204"/>
      <c r="S960" s="204"/>
      <c r="T960" s="204"/>
      <c r="U960" s="204"/>
      <c r="V960" s="204"/>
      <c r="W960" s="204"/>
      <c r="X960" s="204"/>
      <c r="Y960" s="204"/>
      <c r="Z960" s="204"/>
    </row>
    <row r="961" spans="1:26" ht="15.6">
      <c r="A961" s="204"/>
      <c r="B961" s="204"/>
      <c r="C961" s="204"/>
      <c r="D961" s="204"/>
      <c r="E961" s="204"/>
      <c r="F961" s="204"/>
      <c r="G961" s="204"/>
      <c r="H961" s="204"/>
      <c r="I961" s="204"/>
      <c r="J961" s="204"/>
      <c r="K961" s="204"/>
      <c r="L961" s="204"/>
      <c r="M961" s="204"/>
      <c r="N961" s="204"/>
      <c r="O961" s="204"/>
      <c r="P961" s="204"/>
      <c r="Q961" s="204"/>
      <c r="R961" s="204"/>
      <c r="S961" s="204"/>
      <c r="T961" s="204"/>
      <c r="U961" s="204"/>
      <c r="V961" s="204"/>
      <c r="W961" s="204"/>
      <c r="X961" s="204"/>
      <c r="Y961" s="204"/>
      <c r="Z961" s="204"/>
    </row>
    <row r="962" spans="1:26" ht="15.6">
      <c r="A962" s="204"/>
      <c r="B962" s="204"/>
      <c r="C962" s="204"/>
      <c r="D962" s="204"/>
      <c r="E962" s="204"/>
      <c r="F962" s="204"/>
      <c r="G962" s="204"/>
      <c r="H962" s="204"/>
      <c r="I962" s="204"/>
      <c r="J962" s="204"/>
      <c r="K962" s="204"/>
      <c r="L962" s="204"/>
      <c r="M962" s="204"/>
      <c r="N962" s="204"/>
      <c r="O962" s="204"/>
      <c r="P962" s="204"/>
      <c r="Q962" s="204"/>
      <c r="R962" s="204"/>
      <c r="S962" s="204"/>
      <c r="T962" s="204"/>
      <c r="U962" s="204"/>
      <c r="V962" s="204"/>
      <c r="W962" s="204"/>
      <c r="X962" s="204"/>
      <c r="Y962" s="204"/>
      <c r="Z962" s="204"/>
    </row>
    <row r="963" spans="1:26" ht="15.6">
      <c r="A963" s="204"/>
      <c r="B963" s="204"/>
      <c r="C963" s="204"/>
      <c r="D963" s="204"/>
      <c r="E963" s="204"/>
      <c r="F963" s="204"/>
      <c r="G963" s="204"/>
      <c r="H963" s="204"/>
      <c r="I963" s="204"/>
      <c r="J963" s="204"/>
      <c r="K963" s="204"/>
      <c r="L963" s="204"/>
      <c r="M963" s="204"/>
      <c r="N963" s="204"/>
      <c r="O963" s="204"/>
      <c r="P963" s="204"/>
      <c r="Q963" s="204"/>
      <c r="R963" s="204"/>
      <c r="S963" s="204"/>
      <c r="T963" s="204"/>
      <c r="U963" s="204"/>
      <c r="V963" s="204"/>
      <c r="W963" s="204"/>
      <c r="X963" s="204"/>
      <c r="Y963" s="204"/>
      <c r="Z963" s="204"/>
    </row>
    <row r="964" spans="1:26" ht="15.6">
      <c r="A964" s="204"/>
      <c r="B964" s="204"/>
      <c r="C964" s="204"/>
      <c r="D964" s="204"/>
      <c r="E964" s="204"/>
      <c r="F964" s="204"/>
      <c r="G964" s="204"/>
      <c r="H964" s="204"/>
      <c r="I964" s="204"/>
      <c r="J964" s="204"/>
      <c r="K964" s="204"/>
      <c r="L964" s="204"/>
      <c r="M964" s="204"/>
      <c r="N964" s="204"/>
      <c r="O964" s="204"/>
      <c r="P964" s="204"/>
      <c r="Q964" s="204"/>
      <c r="R964" s="204"/>
      <c r="S964" s="204"/>
      <c r="T964" s="204"/>
      <c r="U964" s="204"/>
      <c r="V964" s="204"/>
      <c r="W964" s="204"/>
      <c r="X964" s="204"/>
      <c r="Y964" s="204"/>
      <c r="Z964" s="204"/>
    </row>
    <row r="965" spans="1:26" ht="15.6">
      <c r="A965" s="204"/>
      <c r="B965" s="204"/>
      <c r="C965" s="204"/>
      <c r="D965" s="204"/>
      <c r="E965" s="204"/>
      <c r="F965" s="204"/>
      <c r="G965" s="204"/>
      <c r="H965" s="204"/>
      <c r="I965" s="204"/>
      <c r="J965" s="204"/>
      <c r="K965" s="204"/>
      <c r="L965" s="204"/>
      <c r="M965" s="204"/>
      <c r="N965" s="204"/>
      <c r="O965" s="204"/>
      <c r="P965" s="204"/>
      <c r="Q965" s="204"/>
      <c r="R965" s="204"/>
      <c r="S965" s="204"/>
      <c r="T965" s="204"/>
      <c r="U965" s="204"/>
      <c r="V965" s="204"/>
      <c r="W965" s="204"/>
      <c r="X965" s="204"/>
      <c r="Y965" s="204"/>
      <c r="Z965" s="204"/>
    </row>
    <row r="966" spans="1:26" ht="15.6">
      <c r="A966" s="204"/>
      <c r="B966" s="204"/>
      <c r="C966" s="204"/>
      <c r="D966" s="204"/>
      <c r="E966" s="204"/>
      <c r="F966" s="204"/>
      <c r="G966" s="204"/>
      <c r="H966" s="204"/>
      <c r="I966" s="204"/>
      <c r="J966" s="204"/>
      <c r="K966" s="204"/>
      <c r="L966" s="204"/>
      <c r="M966" s="204"/>
      <c r="N966" s="204"/>
      <c r="O966" s="204"/>
      <c r="P966" s="204"/>
      <c r="Q966" s="204"/>
      <c r="R966" s="204"/>
      <c r="S966" s="204"/>
      <c r="T966" s="204"/>
      <c r="U966" s="204"/>
      <c r="V966" s="204"/>
      <c r="W966" s="204"/>
      <c r="X966" s="204"/>
      <c r="Y966" s="204"/>
      <c r="Z966" s="204"/>
    </row>
    <row r="967" spans="1:26" ht="15.6">
      <c r="A967" s="204"/>
      <c r="B967" s="204"/>
      <c r="C967" s="204"/>
      <c r="D967" s="204"/>
      <c r="E967" s="204"/>
      <c r="F967" s="204"/>
      <c r="G967" s="204"/>
      <c r="H967" s="204"/>
      <c r="I967" s="204"/>
      <c r="J967" s="204"/>
      <c r="K967" s="204"/>
      <c r="L967" s="204"/>
      <c r="M967" s="204"/>
      <c r="N967" s="204"/>
      <c r="O967" s="204"/>
      <c r="P967" s="204"/>
      <c r="Q967" s="204"/>
      <c r="R967" s="204"/>
      <c r="S967" s="204"/>
      <c r="T967" s="204"/>
      <c r="U967" s="204"/>
      <c r="V967" s="204"/>
      <c r="W967" s="204"/>
      <c r="X967" s="204"/>
      <c r="Y967" s="204"/>
      <c r="Z967" s="204"/>
    </row>
    <row r="968" spans="1:26" ht="15.6">
      <c r="A968" s="204"/>
      <c r="B968" s="204"/>
      <c r="C968" s="204"/>
      <c r="D968" s="204"/>
      <c r="E968" s="204"/>
      <c r="F968" s="204"/>
      <c r="G968" s="204"/>
      <c r="H968" s="204"/>
      <c r="I968" s="204"/>
      <c r="J968" s="204"/>
      <c r="K968" s="204"/>
      <c r="L968" s="204"/>
      <c r="M968" s="204"/>
      <c r="N968" s="204"/>
      <c r="O968" s="204"/>
      <c r="P968" s="204"/>
      <c r="Q968" s="204"/>
      <c r="R968" s="204"/>
      <c r="S968" s="204"/>
      <c r="T968" s="204"/>
      <c r="U968" s="204"/>
      <c r="V968" s="204"/>
      <c r="W968" s="204"/>
      <c r="X968" s="204"/>
      <c r="Y968" s="204"/>
      <c r="Z968" s="204"/>
    </row>
    <row r="969" spans="1:26" ht="15.6">
      <c r="A969" s="204"/>
      <c r="B969" s="204"/>
      <c r="C969" s="204"/>
      <c r="D969" s="204"/>
      <c r="E969" s="204"/>
      <c r="F969" s="204"/>
      <c r="G969" s="204"/>
      <c r="H969" s="204"/>
      <c r="I969" s="204"/>
      <c r="J969" s="204"/>
      <c r="K969" s="204"/>
      <c r="L969" s="204"/>
      <c r="M969" s="204"/>
      <c r="N969" s="204"/>
      <c r="O969" s="204"/>
      <c r="P969" s="204"/>
      <c r="Q969" s="204"/>
      <c r="R969" s="204"/>
      <c r="S969" s="204"/>
      <c r="T969" s="204"/>
      <c r="U969" s="204"/>
      <c r="V969" s="204"/>
      <c r="W969" s="204"/>
      <c r="X969" s="204"/>
      <c r="Y969" s="204"/>
      <c r="Z969" s="204"/>
    </row>
    <row r="970" spans="1:26" ht="15.6">
      <c r="A970" s="204"/>
      <c r="B970" s="204"/>
      <c r="C970" s="204"/>
      <c r="D970" s="204"/>
      <c r="E970" s="204"/>
      <c r="F970" s="204"/>
      <c r="G970" s="204"/>
      <c r="H970" s="204"/>
      <c r="I970" s="204"/>
      <c r="J970" s="204"/>
      <c r="K970" s="204"/>
      <c r="L970" s="204"/>
      <c r="M970" s="204"/>
      <c r="N970" s="204"/>
      <c r="O970" s="204"/>
      <c r="P970" s="204"/>
      <c r="Q970" s="204"/>
      <c r="R970" s="204"/>
      <c r="S970" s="204"/>
      <c r="T970" s="204"/>
      <c r="U970" s="204"/>
      <c r="V970" s="204"/>
      <c r="W970" s="204"/>
      <c r="X970" s="204"/>
      <c r="Y970" s="204"/>
      <c r="Z970" s="204"/>
    </row>
    <row r="971" spans="1:26" ht="15.6">
      <c r="A971" s="204"/>
      <c r="B971" s="204"/>
      <c r="C971" s="204"/>
      <c r="D971" s="204"/>
      <c r="E971" s="204"/>
      <c r="F971" s="204"/>
      <c r="G971" s="204"/>
      <c r="H971" s="204"/>
      <c r="I971" s="204"/>
      <c r="J971" s="204"/>
      <c r="K971" s="204"/>
      <c r="L971" s="204"/>
      <c r="M971" s="204"/>
      <c r="N971" s="204"/>
      <c r="O971" s="204"/>
      <c r="P971" s="204"/>
      <c r="Q971" s="204"/>
      <c r="R971" s="204"/>
      <c r="S971" s="204"/>
      <c r="T971" s="204"/>
      <c r="U971" s="204"/>
      <c r="V971" s="204"/>
      <c r="W971" s="204"/>
      <c r="X971" s="204"/>
      <c r="Y971" s="204"/>
      <c r="Z971" s="204"/>
    </row>
    <row r="972" spans="1:26" ht="15.6">
      <c r="A972" s="204"/>
      <c r="B972" s="204"/>
      <c r="C972" s="204"/>
      <c r="D972" s="204"/>
      <c r="E972" s="204"/>
      <c r="F972" s="204"/>
      <c r="G972" s="204"/>
      <c r="H972" s="204"/>
      <c r="I972" s="204"/>
      <c r="J972" s="204"/>
      <c r="K972" s="204"/>
      <c r="L972" s="204"/>
      <c r="M972" s="204"/>
      <c r="N972" s="204"/>
      <c r="O972" s="204"/>
      <c r="P972" s="204"/>
      <c r="Q972" s="204"/>
      <c r="R972" s="204"/>
      <c r="S972" s="204"/>
      <c r="T972" s="204"/>
      <c r="U972" s="204"/>
      <c r="V972" s="204"/>
      <c r="W972" s="204"/>
      <c r="X972" s="204"/>
      <c r="Y972" s="204"/>
      <c r="Z972" s="204"/>
    </row>
    <row r="973" spans="1:26" ht="15.6">
      <c r="A973" s="204"/>
      <c r="B973" s="204"/>
      <c r="C973" s="204"/>
      <c r="D973" s="204"/>
      <c r="E973" s="204"/>
      <c r="F973" s="204"/>
      <c r="G973" s="204"/>
      <c r="H973" s="204"/>
      <c r="I973" s="204"/>
      <c r="J973" s="204"/>
      <c r="K973" s="204"/>
      <c r="L973" s="204"/>
      <c r="M973" s="204"/>
      <c r="N973" s="204"/>
      <c r="O973" s="204"/>
      <c r="P973" s="204"/>
      <c r="Q973" s="204"/>
      <c r="R973" s="204"/>
      <c r="S973" s="204"/>
      <c r="T973" s="204"/>
      <c r="U973" s="204"/>
      <c r="V973" s="204"/>
      <c r="W973" s="204"/>
      <c r="X973" s="204"/>
      <c r="Y973" s="204"/>
      <c r="Z973" s="204"/>
    </row>
    <row r="974" spans="1:26" ht="15.6">
      <c r="A974" s="204"/>
      <c r="B974" s="204"/>
      <c r="C974" s="204"/>
      <c r="D974" s="204"/>
      <c r="E974" s="204"/>
      <c r="F974" s="204"/>
      <c r="G974" s="204"/>
      <c r="H974" s="204"/>
      <c r="I974" s="204"/>
      <c r="J974" s="204"/>
      <c r="K974" s="204"/>
      <c r="L974" s="204"/>
      <c r="M974" s="204"/>
      <c r="N974" s="204"/>
      <c r="O974" s="204"/>
      <c r="P974" s="204"/>
      <c r="Q974" s="204"/>
      <c r="R974" s="204"/>
      <c r="S974" s="204"/>
      <c r="T974" s="204"/>
      <c r="U974" s="204"/>
      <c r="V974" s="204"/>
      <c r="W974" s="204"/>
      <c r="X974" s="204"/>
      <c r="Y974" s="204"/>
      <c r="Z974" s="204"/>
    </row>
    <row r="975" spans="1:26" ht="15.6">
      <c r="A975" s="204"/>
      <c r="B975" s="204"/>
      <c r="C975" s="204"/>
      <c r="D975" s="204"/>
      <c r="E975" s="204"/>
      <c r="F975" s="204"/>
      <c r="G975" s="204"/>
      <c r="H975" s="204"/>
      <c r="I975" s="204"/>
      <c r="J975" s="204"/>
      <c r="K975" s="204"/>
      <c r="L975" s="204"/>
      <c r="M975" s="204"/>
      <c r="N975" s="204"/>
      <c r="O975" s="204"/>
      <c r="P975" s="204"/>
      <c r="Q975" s="204"/>
      <c r="R975" s="204"/>
      <c r="S975" s="204"/>
      <c r="T975" s="204"/>
      <c r="U975" s="204"/>
      <c r="V975" s="204"/>
      <c r="W975" s="204"/>
      <c r="X975" s="204"/>
      <c r="Y975" s="204"/>
      <c r="Z975" s="204"/>
    </row>
    <row r="976" spans="1:26" ht="15.6">
      <c r="A976" s="204"/>
      <c r="B976" s="204"/>
      <c r="C976" s="204"/>
      <c r="D976" s="204"/>
      <c r="E976" s="204"/>
      <c r="F976" s="204"/>
      <c r="G976" s="204"/>
      <c r="H976" s="204"/>
      <c r="I976" s="204"/>
      <c r="J976" s="204"/>
      <c r="K976" s="204"/>
      <c r="L976" s="204"/>
      <c r="M976" s="204"/>
      <c r="N976" s="204"/>
      <c r="O976" s="204"/>
      <c r="P976" s="204"/>
      <c r="Q976" s="204"/>
      <c r="R976" s="204"/>
      <c r="S976" s="204"/>
      <c r="T976" s="204"/>
      <c r="U976" s="204"/>
      <c r="V976" s="204"/>
      <c r="W976" s="204"/>
      <c r="X976" s="204"/>
      <c r="Y976" s="204"/>
      <c r="Z976" s="204"/>
    </row>
    <row r="977" spans="1:26" ht="15.6">
      <c r="A977" s="204"/>
      <c r="B977" s="204"/>
      <c r="C977" s="204"/>
      <c r="D977" s="204"/>
      <c r="E977" s="204"/>
      <c r="F977" s="204"/>
      <c r="G977" s="204"/>
      <c r="H977" s="204"/>
      <c r="I977" s="204"/>
      <c r="J977" s="204"/>
      <c r="K977" s="204"/>
      <c r="L977" s="204"/>
      <c r="M977" s="204"/>
      <c r="N977" s="204"/>
      <c r="O977" s="204"/>
      <c r="P977" s="204"/>
      <c r="Q977" s="204"/>
      <c r="R977" s="204"/>
      <c r="S977" s="204"/>
      <c r="T977" s="204"/>
      <c r="U977" s="204"/>
      <c r="V977" s="204"/>
      <c r="W977" s="204"/>
      <c r="X977" s="204"/>
      <c r="Y977" s="204"/>
      <c r="Z977" s="204"/>
    </row>
    <row r="978" spans="1:26" ht="15.6">
      <c r="A978" s="204"/>
      <c r="B978" s="204"/>
      <c r="C978" s="204"/>
      <c r="D978" s="204"/>
      <c r="E978" s="204"/>
      <c r="F978" s="204"/>
      <c r="G978" s="204"/>
      <c r="H978" s="204"/>
      <c r="I978" s="204"/>
      <c r="J978" s="204"/>
      <c r="K978" s="204"/>
      <c r="L978" s="204"/>
      <c r="M978" s="204"/>
      <c r="N978" s="204"/>
      <c r="O978" s="204"/>
      <c r="P978" s="204"/>
      <c r="Q978" s="204"/>
      <c r="R978" s="204"/>
      <c r="S978" s="204"/>
      <c r="T978" s="204"/>
      <c r="U978" s="204"/>
      <c r="V978" s="204"/>
      <c r="W978" s="204"/>
      <c r="X978" s="204"/>
      <c r="Y978" s="204"/>
      <c r="Z978" s="204"/>
    </row>
    <row r="979" spans="1:26" ht="15.6">
      <c r="A979" s="204"/>
      <c r="B979" s="204"/>
      <c r="C979" s="204"/>
      <c r="D979" s="204"/>
      <c r="E979" s="204"/>
      <c r="F979" s="204"/>
      <c r="G979" s="204"/>
      <c r="H979" s="204"/>
      <c r="I979" s="204"/>
      <c r="J979" s="204"/>
      <c r="K979" s="204"/>
      <c r="L979" s="204"/>
      <c r="M979" s="204"/>
      <c r="N979" s="204"/>
      <c r="O979" s="204"/>
      <c r="P979" s="204"/>
      <c r="Q979" s="204"/>
      <c r="R979" s="204"/>
      <c r="S979" s="204"/>
      <c r="T979" s="204"/>
      <c r="U979" s="204"/>
      <c r="V979" s="204"/>
      <c r="W979" s="204"/>
      <c r="X979" s="204"/>
      <c r="Y979" s="204"/>
      <c r="Z979" s="204"/>
    </row>
    <row r="980" spans="1:26" ht="15.6">
      <c r="A980" s="204"/>
      <c r="B980" s="204"/>
      <c r="C980" s="204"/>
      <c r="D980" s="204"/>
      <c r="E980" s="204"/>
      <c r="F980" s="204"/>
      <c r="G980" s="204"/>
      <c r="H980" s="204"/>
      <c r="I980" s="204"/>
      <c r="J980" s="204"/>
      <c r="K980" s="204"/>
      <c r="L980" s="204"/>
      <c r="M980" s="204"/>
      <c r="N980" s="204"/>
      <c r="O980" s="204"/>
      <c r="P980" s="204"/>
      <c r="Q980" s="204"/>
      <c r="R980" s="204"/>
      <c r="S980" s="204"/>
      <c r="T980" s="204"/>
      <c r="U980" s="204"/>
      <c r="V980" s="204"/>
      <c r="W980" s="204"/>
      <c r="X980" s="204"/>
      <c r="Y980" s="204"/>
      <c r="Z980" s="204"/>
    </row>
    <row r="981" spans="1:26" ht="15.6">
      <c r="A981" s="204"/>
      <c r="B981" s="204"/>
      <c r="C981" s="204"/>
      <c r="D981" s="204"/>
      <c r="E981" s="204"/>
      <c r="F981" s="204"/>
      <c r="G981" s="204"/>
      <c r="H981" s="204"/>
      <c r="I981" s="204"/>
      <c r="J981" s="204"/>
      <c r="K981" s="204"/>
      <c r="L981" s="204"/>
      <c r="M981" s="204"/>
      <c r="N981" s="204"/>
      <c r="O981" s="204"/>
      <c r="P981" s="204"/>
      <c r="Q981" s="204"/>
      <c r="R981" s="204"/>
      <c r="S981" s="204"/>
      <c r="T981" s="204"/>
      <c r="U981" s="204"/>
      <c r="V981" s="204"/>
      <c r="W981" s="204"/>
      <c r="X981" s="204"/>
      <c r="Y981" s="204"/>
      <c r="Z981" s="204"/>
    </row>
    <row r="982" spans="1:26" ht="15.6">
      <c r="A982" s="204"/>
      <c r="B982" s="204"/>
      <c r="C982" s="204"/>
      <c r="D982" s="204"/>
      <c r="E982" s="204"/>
      <c r="F982" s="204"/>
      <c r="G982" s="204"/>
      <c r="H982" s="204"/>
      <c r="I982" s="204"/>
      <c r="J982" s="204"/>
      <c r="K982" s="204"/>
      <c r="L982" s="204"/>
      <c r="M982" s="204"/>
      <c r="N982" s="204"/>
      <c r="O982" s="204"/>
      <c r="P982" s="204"/>
      <c r="Q982" s="204"/>
      <c r="R982" s="204"/>
      <c r="S982" s="204"/>
      <c r="T982" s="204"/>
      <c r="U982" s="204"/>
      <c r="V982" s="204"/>
      <c r="W982" s="204"/>
      <c r="X982" s="204"/>
      <c r="Y982" s="204"/>
      <c r="Z982" s="204"/>
    </row>
    <row r="983" spans="1:26" ht="15.6">
      <c r="A983" s="204"/>
      <c r="B983" s="204"/>
      <c r="C983" s="204"/>
      <c r="D983" s="204"/>
      <c r="E983" s="204"/>
      <c r="F983" s="204"/>
      <c r="G983" s="204"/>
      <c r="H983" s="204"/>
      <c r="I983" s="204"/>
      <c r="J983" s="204"/>
      <c r="K983" s="204"/>
      <c r="L983" s="204"/>
      <c r="M983" s="204"/>
      <c r="N983" s="204"/>
      <c r="O983" s="204"/>
      <c r="P983" s="204"/>
      <c r="Q983" s="204"/>
      <c r="R983" s="204"/>
      <c r="S983" s="204"/>
      <c r="T983" s="204"/>
      <c r="U983" s="204"/>
      <c r="V983" s="204"/>
      <c r="W983" s="204"/>
      <c r="X983" s="204"/>
      <c r="Y983" s="204"/>
      <c r="Z983" s="204"/>
    </row>
    <row r="984" spans="1:26" ht="15.6">
      <c r="A984" s="204"/>
      <c r="B984" s="204"/>
      <c r="C984" s="204"/>
      <c r="D984" s="204"/>
      <c r="E984" s="204"/>
      <c r="F984" s="204"/>
      <c r="G984" s="204"/>
      <c r="H984" s="204"/>
      <c r="I984" s="204"/>
      <c r="J984" s="204"/>
      <c r="K984" s="204"/>
      <c r="L984" s="204"/>
      <c r="M984" s="204"/>
      <c r="N984" s="204"/>
      <c r="O984" s="204"/>
      <c r="P984" s="204"/>
      <c r="Q984" s="204"/>
      <c r="R984" s="204"/>
      <c r="S984" s="204"/>
      <c r="T984" s="204"/>
      <c r="U984" s="204"/>
      <c r="V984" s="204"/>
      <c r="W984" s="204"/>
      <c r="X984" s="204"/>
      <c r="Y984" s="204"/>
      <c r="Z984" s="204"/>
    </row>
    <row r="985" spans="1:26" ht="15.6">
      <c r="A985" s="204"/>
      <c r="B985" s="204"/>
      <c r="C985" s="204"/>
      <c r="D985" s="204"/>
      <c r="E985" s="204"/>
      <c r="F985" s="204"/>
      <c r="G985" s="204"/>
      <c r="H985" s="204"/>
      <c r="I985" s="204"/>
      <c r="J985" s="204"/>
      <c r="K985" s="204"/>
      <c r="L985" s="204"/>
      <c r="M985" s="204"/>
      <c r="N985" s="204"/>
      <c r="O985" s="204"/>
      <c r="P985" s="204"/>
      <c r="Q985" s="204"/>
      <c r="R985" s="204"/>
      <c r="S985" s="204"/>
      <c r="T985" s="204"/>
      <c r="U985" s="204"/>
      <c r="V985" s="204"/>
      <c r="W985" s="204"/>
      <c r="X985" s="204"/>
      <c r="Y985" s="204"/>
      <c r="Z985" s="204"/>
    </row>
    <row r="986" spans="1:26" ht="15.6">
      <c r="A986" s="204"/>
      <c r="B986" s="204"/>
      <c r="C986" s="204"/>
      <c r="D986" s="204"/>
      <c r="E986" s="204"/>
      <c r="F986" s="204"/>
      <c r="G986" s="204"/>
      <c r="H986" s="204"/>
      <c r="I986" s="204"/>
      <c r="J986" s="204"/>
      <c r="K986" s="204"/>
      <c r="L986" s="204"/>
      <c r="M986" s="204"/>
      <c r="N986" s="204"/>
      <c r="O986" s="204"/>
      <c r="P986" s="204"/>
      <c r="Q986" s="204"/>
      <c r="R986" s="204"/>
      <c r="S986" s="204"/>
      <c r="T986" s="204"/>
      <c r="U986" s="204"/>
      <c r="V986" s="204"/>
      <c r="W986" s="204"/>
      <c r="X986" s="204"/>
      <c r="Y986" s="204"/>
      <c r="Z986" s="204"/>
    </row>
    <row r="987" spans="1:26" ht="15.6">
      <c r="A987" s="204"/>
      <c r="B987" s="204"/>
      <c r="C987" s="204"/>
      <c r="D987" s="204"/>
      <c r="E987" s="204"/>
      <c r="F987" s="204"/>
      <c r="G987" s="204"/>
      <c r="H987" s="204"/>
      <c r="I987" s="204"/>
      <c r="J987" s="204"/>
      <c r="K987" s="204"/>
      <c r="L987" s="204"/>
      <c r="M987" s="204"/>
      <c r="N987" s="204"/>
      <c r="O987" s="204"/>
      <c r="P987" s="204"/>
      <c r="Q987" s="204"/>
      <c r="R987" s="204"/>
      <c r="S987" s="204"/>
      <c r="T987" s="204"/>
      <c r="U987" s="204"/>
      <c r="V987" s="204"/>
      <c r="W987" s="204"/>
      <c r="X987" s="204"/>
      <c r="Y987" s="204"/>
      <c r="Z987" s="204"/>
    </row>
    <row r="988" spans="1:26" ht="15.6">
      <c r="A988" s="204"/>
      <c r="B988" s="204"/>
      <c r="C988" s="204"/>
      <c r="D988" s="204"/>
      <c r="E988" s="204"/>
      <c r="F988" s="204"/>
      <c r="G988" s="204"/>
      <c r="H988" s="204"/>
      <c r="I988" s="204"/>
      <c r="J988" s="204"/>
      <c r="K988" s="204"/>
      <c r="L988" s="204"/>
      <c r="M988" s="204"/>
      <c r="N988" s="204"/>
      <c r="O988" s="204"/>
      <c r="P988" s="204"/>
      <c r="Q988" s="204"/>
      <c r="R988" s="204"/>
      <c r="S988" s="204"/>
      <c r="T988" s="204"/>
      <c r="U988" s="204"/>
      <c r="V988" s="204"/>
      <c r="W988" s="204"/>
      <c r="X988" s="204"/>
      <c r="Y988" s="204"/>
      <c r="Z988" s="204"/>
    </row>
    <row r="989" spans="1:26" ht="15.6">
      <c r="A989" s="204"/>
      <c r="B989" s="204"/>
      <c r="C989" s="204"/>
      <c r="D989" s="204"/>
      <c r="E989" s="204"/>
      <c r="F989" s="204"/>
      <c r="G989" s="204"/>
      <c r="H989" s="204"/>
      <c r="I989" s="204"/>
      <c r="J989" s="204"/>
      <c r="K989" s="204"/>
      <c r="L989" s="204"/>
      <c r="M989" s="204"/>
      <c r="N989" s="204"/>
      <c r="O989" s="204"/>
      <c r="P989" s="204"/>
      <c r="Q989" s="204"/>
      <c r="R989" s="204"/>
      <c r="S989" s="204"/>
      <c r="T989" s="204"/>
      <c r="U989" s="204"/>
      <c r="V989" s="204"/>
      <c r="W989" s="204"/>
      <c r="X989" s="204"/>
      <c r="Y989" s="204"/>
      <c r="Z989" s="204"/>
    </row>
    <row r="990" spans="1:26" ht="15.6">
      <c r="A990" s="204"/>
      <c r="B990" s="204"/>
      <c r="C990" s="204"/>
      <c r="D990" s="204"/>
      <c r="E990" s="204"/>
      <c r="F990" s="204"/>
      <c r="G990" s="204"/>
      <c r="H990" s="204"/>
      <c r="I990" s="204"/>
      <c r="J990" s="204"/>
      <c r="K990" s="204"/>
      <c r="L990" s="204"/>
      <c r="M990" s="204"/>
      <c r="N990" s="204"/>
      <c r="O990" s="204"/>
      <c r="P990" s="204"/>
      <c r="Q990" s="204"/>
      <c r="R990" s="204"/>
      <c r="S990" s="204"/>
      <c r="T990" s="204"/>
      <c r="U990" s="204"/>
      <c r="V990" s="204"/>
      <c r="W990" s="204"/>
      <c r="X990" s="204"/>
      <c r="Y990" s="204"/>
      <c r="Z990" s="204"/>
    </row>
    <row r="991" spans="1:26" ht="15.6">
      <c r="A991" s="204"/>
      <c r="B991" s="204"/>
      <c r="C991" s="204"/>
      <c r="D991" s="204"/>
      <c r="E991" s="204"/>
      <c r="F991" s="204"/>
      <c r="G991" s="204"/>
      <c r="H991" s="204"/>
      <c r="I991" s="204"/>
      <c r="J991" s="204"/>
      <c r="K991" s="204"/>
      <c r="L991" s="204"/>
      <c r="M991" s="204"/>
      <c r="N991" s="204"/>
      <c r="O991" s="204"/>
      <c r="P991" s="204"/>
      <c r="Q991" s="204"/>
      <c r="R991" s="204"/>
      <c r="S991" s="204"/>
      <c r="T991" s="204"/>
      <c r="U991" s="204"/>
      <c r="V991" s="204"/>
      <c r="W991" s="204"/>
      <c r="X991" s="204"/>
      <c r="Y991" s="204"/>
      <c r="Z991" s="204"/>
    </row>
    <row r="992" spans="1:26" ht="15.6">
      <c r="A992" s="204"/>
      <c r="B992" s="204"/>
      <c r="C992" s="204"/>
      <c r="D992" s="204"/>
      <c r="E992" s="204"/>
      <c r="F992" s="204"/>
      <c r="G992" s="204"/>
      <c r="H992" s="204"/>
      <c r="I992" s="204"/>
      <c r="J992" s="204"/>
      <c r="K992" s="204"/>
      <c r="L992" s="204"/>
      <c r="M992" s="204"/>
      <c r="N992" s="204"/>
      <c r="O992" s="204"/>
      <c r="P992" s="204"/>
      <c r="Q992" s="204"/>
      <c r="R992" s="204"/>
      <c r="S992" s="204"/>
      <c r="T992" s="204"/>
      <c r="U992" s="204"/>
      <c r="V992" s="204"/>
      <c r="W992" s="204"/>
      <c r="X992" s="204"/>
      <c r="Y992" s="204"/>
      <c r="Z992" s="204"/>
    </row>
    <row r="993" spans="1:26" ht="15.6">
      <c r="A993" s="204"/>
      <c r="B993" s="204"/>
      <c r="C993" s="204"/>
      <c r="D993" s="204"/>
      <c r="E993" s="204"/>
      <c r="F993" s="204"/>
      <c r="G993" s="204"/>
      <c r="H993" s="204"/>
      <c r="I993" s="204"/>
      <c r="J993" s="204"/>
      <c r="K993" s="204"/>
      <c r="L993" s="204"/>
      <c r="M993" s="204"/>
      <c r="N993" s="204"/>
      <c r="O993" s="204"/>
      <c r="P993" s="204"/>
      <c r="Q993" s="204"/>
      <c r="R993" s="204"/>
      <c r="S993" s="204"/>
      <c r="T993" s="204"/>
      <c r="U993" s="204"/>
      <c r="V993" s="204"/>
      <c r="W993" s="204"/>
      <c r="X993" s="204"/>
      <c r="Y993" s="204"/>
      <c r="Z993" s="204"/>
    </row>
    <row r="994" spans="1:26" ht="15.6">
      <c r="A994" s="204"/>
      <c r="B994" s="204"/>
      <c r="C994" s="204"/>
      <c r="D994" s="204"/>
      <c r="E994" s="204"/>
      <c r="F994" s="204"/>
      <c r="G994" s="204"/>
      <c r="H994" s="204"/>
      <c r="I994" s="204"/>
      <c r="J994" s="204"/>
      <c r="K994" s="204"/>
      <c r="L994" s="204"/>
      <c r="M994" s="204"/>
      <c r="N994" s="204"/>
      <c r="O994" s="204"/>
      <c r="P994" s="204"/>
      <c r="Q994" s="204"/>
      <c r="R994" s="204"/>
      <c r="S994" s="204"/>
      <c r="T994" s="204"/>
      <c r="U994" s="204"/>
      <c r="V994" s="204"/>
      <c r="W994" s="204"/>
      <c r="X994" s="204"/>
      <c r="Y994" s="204"/>
      <c r="Z994" s="204"/>
    </row>
  </sheetData>
  <mergeCells count="3">
    <mergeCell ref="H3:I3"/>
    <mergeCell ref="A21:C21"/>
    <mergeCell ref="E21:G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42"/>
  <sheetViews>
    <sheetView workbookViewId="0">
      <selection activeCell="F15" sqref="F15"/>
    </sheetView>
  </sheetViews>
  <sheetFormatPr defaultRowHeight="14.4"/>
  <cols>
    <col min="2" max="2" width="14.88671875" bestFit="1" customWidth="1"/>
    <col min="3" max="3" width="11.109375" customWidth="1"/>
    <col min="4" max="4" width="14.109375" customWidth="1"/>
    <col min="5" max="5" width="15.44140625" customWidth="1"/>
  </cols>
  <sheetData>
    <row r="3" spans="2:8">
      <c r="B3" s="166" t="s">
        <v>253</v>
      </c>
      <c r="C3" s="166"/>
      <c r="D3" s="166"/>
      <c r="E3" s="166"/>
      <c r="F3" s="166"/>
      <c r="G3" s="166"/>
      <c r="H3" s="166"/>
    </row>
    <row r="4" spans="2:8" ht="26.4">
      <c r="B4" s="270" t="s">
        <v>226</v>
      </c>
      <c r="C4" s="270" t="s">
        <v>254</v>
      </c>
      <c r="D4" s="270" t="s">
        <v>255</v>
      </c>
      <c r="E4" s="270" t="s">
        <v>256</v>
      </c>
      <c r="F4" s="270" t="s">
        <v>257</v>
      </c>
      <c r="G4" s="270" t="s">
        <v>258</v>
      </c>
      <c r="H4" s="270" t="s">
        <v>259</v>
      </c>
    </row>
    <row r="5" spans="2:8">
      <c r="B5" s="73" t="s">
        <v>178</v>
      </c>
      <c r="C5">
        <v>150</v>
      </c>
      <c r="D5">
        <f>C5/90</f>
        <v>1.6666666666666667</v>
      </c>
      <c r="E5">
        <v>2</v>
      </c>
      <c r="F5">
        <v>1.75</v>
      </c>
      <c r="G5">
        <f>D5*E5*F5</f>
        <v>5.8333333333333339</v>
      </c>
      <c r="H5">
        <f>G5+D5*E5</f>
        <v>9.1666666666666679</v>
      </c>
    </row>
    <row r="6" spans="2:8">
      <c r="B6" s="75" t="s">
        <v>180</v>
      </c>
      <c r="C6">
        <v>30</v>
      </c>
      <c r="D6">
        <f t="shared" ref="D6:D24" si="0">C6/90</f>
        <v>0.33333333333333331</v>
      </c>
      <c r="E6">
        <v>2</v>
      </c>
      <c r="F6">
        <v>1.28</v>
      </c>
      <c r="G6">
        <f t="shared" ref="G6:G24" si="1">D6*E6*F6</f>
        <v>0.85333333333333328</v>
      </c>
      <c r="H6">
        <f t="shared" ref="H6:H24" si="2">G6+D6*E6</f>
        <v>1.52</v>
      </c>
    </row>
    <row r="7" spans="2:8">
      <c r="B7" s="75" t="s">
        <v>260</v>
      </c>
      <c r="C7">
        <v>30</v>
      </c>
      <c r="D7">
        <f t="shared" si="0"/>
        <v>0.33333333333333331</v>
      </c>
      <c r="E7">
        <v>2</v>
      </c>
      <c r="F7">
        <v>1.55</v>
      </c>
      <c r="G7">
        <f t="shared" si="1"/>
        <v>1.0333333333333332</v>
      </c>
      <c r="H7">
        <f t="shared" si="2"/>
        <v>1.6999999999999997</v>
      </c>
    </row>
    <row r="8" spans="2:8">
      <c r="B8" s="75" t="s">
        <v>182</v>
      </c>
      <c r="C8">
        <v>30</v>
      </c>
      <c r="D8">
        <f t="shared" si="0"/>
        <v>0.33333333333333331</v>
      </c>
      <c r="E8">
        <v>10</v>
      </c>
      <c r="F8">
        <v>1.34</v>
      </c>
      <c r="G8">
        <f t="shared" si="1"/>
        <v>4.4666666666666668</v>
      </c>
      <c r="H8">
        <f t="shared" si="2"/>
        <v>7.8</v>
      </c>
    </row>
    <row r="9" spans="2:8">
      <c r="B9" s="75" t="s">
        <v>184</v>
      </c>
      <c r="C9">
        <v>60</v>
      </c>
      <c r="D9">
        <f t="shared" si="0"/>
        <v>0.66666666666666663</v>
      </c>
      <c r="E9">
        <v>10</v>
      </c>
      <c r="F9">
        <v>1.34</v>
      </c>
      <c r="G9">
        <f t="shared" si="1"/>
        <v>8.9333333333333336</v>
      </c>
      <c r="H9">
        <f t="shared" si="2"/>
        <v>15.6</v>
      </c>
    </row>
    <row r="10" spans="2:8">
      <c r="B10" s="75" t="s">
        <v>186</v>
      </c>
      <c r="C10">
        <v>60</v>
      </c>
      <c r="D10">
        <f t="shared" si="0"/>
        <v>0.66666666666666663</v>
      </c>
      <c r="E10">
        <v>2</v>
      </c>
      <c r="F10">
        <v>1.34</v>
      </c>
      <c r="G10">
        <f t="shared" si="1"/>
        <v>1.7866666666666666</v>
      </c>
      <c r="H10">
        <f t="shared" si="2"/>
        <v>3.12</v>
      </c>
    </row>
    <row r="11" spans="2:8">
      <c r="B11" s="75" t="s">
        <v>188</v>
      </c>
      <c r="C11">
        <v>30</v>
      </c>
      <c r="D11">
        <f t="shared" si="0"/>
        <v>0.33333333333333331</v>
      </c>
      <c r="E11">
        <v>2</v>
      </c>
      <c r="F11">
        <v>1.41</v>
      </c>
      <c r="G11">
        <f t="shared" si="1"/>
        <v>0.94</v>
      </c>
      <c r="H11">
        <f t="shared" si="2"/>
        <v>1.6066666666666665</v>
      </c>
    </row>
    <row r="12" spans="2:8">
      <c r="B12" s="75" t="s">
        <v>261</v>
      </c>
      <c r="C12">
        <v>30</v>
      </c>
      <c r="D12">
        <f t="shared" si="0"/>
        <v>0.33333333333333331</v>
      </c>
      <c r="E12">
        <v>2</v>
      </c>
      <c r="F12">
        <v>1.48</v>
      </c>
      <c r="G12">
        <f t="shared" si="1"/>
        <v>0.98666666666666658</v>
      </c>
      <c r="H12">
        <f t="shared" si="2"/>
        <v>1.6533333333333333</v>
      </c>
    </row>
    <row r="13" spans="2:8">
      <c r="B13" s="75" t="s">
        <v>189</v>
      </c>
      <c r="C13">
        <v>30</v>
      </c>
      <c r="D13">
        <f t="shared" si="0"/>
        <v>0.33333333333333331</v>
      </c>
      <c r="E13">
        <v>7</v>
      </c>
      <c r="F13">
        <v>1.23</v>
      </c>
      <c r="G13">
        <f t="shared" si="1"/>
        <v>2.8699999999999997</v>
      </c>
      <c r="H13">
        <f t="shared" si="2"/>
        <v>5.2033333333333331</v>
      </c>
    </row>
    <row r="14" spans="2:8">
      <c r="B14" s="75" t="s">
        <v>191</v>
      </c>
      <c r="C14">
        <v>30</v>
      </c>
      <c r="D14">
        <f t="shared" si="0"/>
        <v>0.33333333333333331</v>
      </c>
      <c r="E14">
        <v>7</v>
      </c>
      <c r="F14">
        <v>1.23</v>
      </c>
      <c r="G14">
        <f t="shared" si="1"/>
        <v>2.8699999999999997</v>
      </c>
      <c r="H14">
        <f t="shared" si="2"/>
        <v>5.2033333333333331</v>
      </c>
    </row>
    <row r="15" spans="2:8">
      <c r="B15" s="75" t="s">
        <v>192</v>
      </c>
      <c r="C15">
        <v>30</v>
      </c>
      <c r="D15">
        <f t="shared" si="0"/>
        <v>0.33333333333333331</v>
      </c>
      <c r="E15">
        <v>7</v>
      </c>
      <c r="F15">
        <v>1.75</v>
      </c>
      <c r="G15">
        <f t="shared" si="1"/>
        <v>4.083333333333333</v>
      </c>
      <c r="H15">
        <f t="shared" si="2"/>
        <v>6.4166666666666661</v>
      </c>
    </row>
    <row r="16" spans="2:8">
      <c r="B16" s="75" t="s">
        <v>262</v>
      </c>
      <c r="C16">
        <v>10</v>
      </c>
      <c r="D16">
        <f t="shared" si="0"/>
        <v>0.1111111111111111</v>
      </c>
      <c r="E16">
        <v>1</v>
      </c>
      <c r="F16">
        <v>1.28</v>
      </c>
      <c r="G16">
        <f t="shared" si="1"/>
        <v>0.14222222222222222</v>
      </c>
      <c r="H16">
        <f t="shared" si="2"/>
        <v>0.2533333333333333</v>
      </c>
    </row>
    <row r="17" spans="2:8">
      <c r="B17" s="75" t="s">
        <v>263</v>
      </c>
      <c r="C17">
        <v>10</v>
      </c>
      <c r="D17">
        <f t="shared" si="0"/>
        <v>0.1111111111111111</v>
      </c>
      <c r="E17">
        <v>1</v>
      </c>
      <c r="F17">
        <v>1.23</v>
      </c>
      <c r="G17">
        <f t="shared" si="1"/>
        <v>0.13666666666666666</v>
      </c>
      <c r="H17">
        <f t="shared" si="2"/>
        <v>0.24777777777777776</v>
      </c>
    </row>
    <row r="18" spans="2:8">
      <c r="B18" s="75" t="s">
        <v>264</v>
      </c>
      <c r="C18">
        <v>300</v>
      </c>
      <c r="D18">
        <f t="shared" si="0"/>
        <v>3.3333333333333335</v>
      </c>
      <c r="E18">
        <v>1</v>
      </c>
      <c r="F18">
        <v>1.64</v>
      </c>
      <c r="G18">
        <f t="shared" si="1"/>
        <v>5.4666666666666668</v>
      </c>
      <c r="H18">
        <f t="shared" si="2"/>
        <v>8.8000000000000007</v>
      </c>
    </row>
    <row r="19" spans="2:8">
      <c r="B19" s="75" t="s">
        <v>265</v>
      </c>
      <c r="C19">
        <v>10</v>
      </c>
      <c r="D19">
        <f t="shared" si="0"/>
        <v>0.1111111111111111</v>
      </c>
      <c r="E19">
        <v>1</v>
      </c>
      <c r="F19">
        <v>1.28</v>
      </c>
      <c r="G19">
        <f t="shared" si="1"/>
        <v>0.14222222222222222</v>
      </c>
      <c r="H19">
        <f t="shared" si="2"/>
        <v>0.2533333333333333</v>
      </c>
    </row>
    <row r="20" spans="2:8">
      <c r="B20" s="75" t="s">
        <v>266</v>
      </c>
      <c r="C20">
        <v>20</v>
      </c>
      <c r="D20">
        <f t="shared" si="0"/>
        <v>0.22222222222222221</v>
      </c>
      <c r="E20">
        <v>2</v>
      </c>
      <c r="F20">
        <v>1.75</v>
      </c>
      <c r="G20">
        <f t="shared" si="1"/>
        <v>0.77777777777777768</v>
      </c>
      <c r="H20">
        <f t="shared" si="2"/>
        <v>1.2222222222222221</v>
      </c>
    </row>
    <row r="21" spans="2:8">
      <c r="B21" s="75" t="s">
        <v>267</v>
      </c>
      <c r="C21">
        <v>10</v>
      </c>
      <c r="D21">
        <f t="shared" si="0"/>
        <v>0.1111111111111111</v>
      </c>
      <c r="E21">
        <v>2</v>
      </c>
      <c r="F21">
        <v>1.34</v>
      </c>
      <c r="G21">
        <f t="shared" si="1"/>
        <v>0.29777777777777775</v>
      </c>
      <c r="H21">
        <f t="shared" si="2"/>
        <v>0.52</v>
      </c>
    </row>
    <row r="22" spans="2:8">
      <c r="B22" s="75" t="s">
        <v>268</v>
      </c>
      <c r="C22">
        <v>10</v>
      </c>
      <c r="D22">
        <f t="shared" si="0"/>
        <v>0.1111111111111111</v>
      </c>
      <c r="E22">
        <v>1</v>
      </c>
      <c r="F22">
        <v>1.28</v>
      </c>
      <c r="G22">
        <f t="shared" si="1"/>
        <v>0.14222222222222222</v>
      </c>
      <c r="H22">
        <f t="shared" si="2"/>
        <v>0.2533333333333333</v>
      </c>
    </row>
    <row r="23" spans="2:8">
      <c r="B23" s="77" t="s">
        <v>269</v>
      </c>
      <c r="C23">
        <v>20</v>
      </c>
      <c r="D23">
        <f t="shared" si="0"/>
        <v>0.22222222222222221</v>
      </c>
      <c r="E23">
        <v>1</v>
      </c>
      <c r="F23">
        <v>1.34</v>
      </c>
      <c r="G23">
        <f t="shared" si="1"/>
        <v>0.29777777777777775</v>
      </c>
      <c r="H23">
        <f t="shared" si="2"/>
        <v>0.52</v>
      </c>
    </row>
    <row r="24" spans="2:8">
      <c r="B24" t="s">
        <v>270</v>
      </c>
      <c r="C24">
        <v>10</v>
      </c>
      <c r="D24">
        <f t="shared" si="0"/>
        <v>0.1111111111111111</v>
      </c>
      <c r="E24">
        <v>1</v>
      </c>
      <c r="F24">
        <v>1.28</v>
      </c>
      <c r="G24">
        <f t="shared" si="1"/>
        <v>0.14222222222222222</v>
      </c>
      <c r="H24">
        <f t="shared" si="2"/>
        <v>0.2533333333333333</v>
      </c>
    </row>
    <row r="29" spans="2:8">
      <c r="B29" s="166"/>
      <c r="C29" s="166"/>
      <c r="D29" s="166"/>
      <c r="E29" s="166"/>
      <c r="F29" s="166"/>
      <c r="G29" s="166"/>
      <c r="H29" s="166"/>
    </row>
    <row r="30" spans="2:8" ht="39.6">
      <c r="B30" s="271" t="s">
        <v>226</v>
      </c>
      <c r="C30" s="271" t="s">
        <v>254</v>
      </c>
      <c r="D30" s="271" t="s">
        <v>255</v>
      </c>
      <c r="E30" s="271" t="s">
        <v>256</v>
      </c>
      <c r="F30" s="271" t="s">
        <v>257</v>
      </c>
      <c r="G30" s="271" t="s">
        <v>271</v>
      </c>
      <c r="H30" s="271" t="s">
        <v>272</v>
      </c>
    </row>
    <row r="31" spans="2:8">
      <c r="B31" s="275" t="s">
        <v>273</v>
      </c>
      <c r="C31" s="61">
        <f>ROUND('DỰ ĐOÁN DOANH THU LỢI NHUẬN'!L14/4*0.4,0)</f>
        <v>3921</v>
      </c>
      <c r="D31" s="61">
        <f>ROUND(C31/90,0)</f>
        <v>44</v>
      </c>
      <c r="E31" s="61">
        <v>14</v>
      </c>
      <c r="F31" s="61">
        <v>1.75</v>
      </c>
      <c r="G31" s="61">
        <f>D31*E31*F31</f>
        <v>1078</v>
      </c>
      <c r="H31" s="61">
        <f>G31+D31*E31</f>
        <v>1694</v>
      </c>
    </row>
    <row r="32" spans="2:8">
      <c r="B32" s="66" t="s">
        <v>274</v>
      </c>
      <c r="C32">
        <f>ROUND('DỰ ĐOÁN DOANH THU LỢI NHUẬN'!L14/4*0.2,0)</f>
        <v>1961</v>
      </c>
      <c r="D32">
        <f t="shared" ref="D32:D35" si="3">ROUND(C32/90,0)</f>
        <v>22</v>
      </c>
      <c r="E32">
        <v>7</v>
      </c>
      <c r="F32">
        <v>1.55</v>
      </c>
      <c r="G32">
        <f t="shared" ref="G32:G35" si="4">D32*E32*F32</f>
        <v>238.70000000000002</v>
      </c>
      <c r="H32">
        <f t="shared" ref="H32:H35" si="5">G32+D32*E32</f>
        <v>392.70000000000005</v>
      </c>
    </row>
    <row r="33" spans="2:8">
      <c r="B33" s="66" t="s">
        <v>270</v>
      </c>
      <c r="C33">
        <f>ROUND('DỰ ĐOÁN DOANH THU LỢI NHUẬN'!L14/4*0.15,0)-100</f>
        <v>1371</v>
      </c>
      <c r="D33">
        <f t="shared" si="3"/>
        <v>15</v>
      </c>
      <c r="E33">
        <v>7</v>
      </c>
      <c r="F33">
        <v>1.55</v>
      </c>
      <c r="G33">
        <f t="shared" si="4"/>
        <v>162.75</v>
      </c>
      <c r="H33">
        <f t="shared" si="5"/>
        <v>267.75</v>
      </c>
    </row>
    <row r="34" spans="2:8">
      <c r="B34" s="66" t="s">
        <v>275</v>
      </c>
      <c r="C34">
        <f>ROUND('DỰ ĐOÁN DOANH THU LỢI NHUẬN'!L14/4*0.28,0)</f>
        <v>2745</v>
      </c>
      <c r="D34">
        <f t="shared" si="3"/>
        <v>31</v>
      </c>
      <c r="E34">
        <v>7</v>
      </c>
      <c r="F34">
        <v>1.64</v>
      </c>
      <c r="G34">
        <f t="shared" si="4"/>
        <v>355.88</v>
      </c>
      <c r="H34">
        <f t="shared" si="5"/>
        <v>572.88</v>
      </c>
    </row>
    <row r="35" spans="2:8">
      <c r="B35" s="66" t="s">
        <v>191</v>
      </c>
      <c r="C35">
        <f>ROUND('DỰ ĐOÁN DOANH THU LỢI NHUẬN'!L14/4*0.15,0)</f>
        <v>1471</v>
      </c>
      <c r="D35">
        <f t="shared" si="3"/>
        <v>16</v>
      </c>
      <c r="E35">
        <v>7</v>
      </c>
      <c r="F35">
        <v>1.41</v>
      </c>
      <c r="G35">
        <f t="shared" si="4"/>
        <v>157.91999999999999</v>
      </c>
      <c r="H35">
        <f t="shared" si="5"/>
        <v>269.91999999999996</v>
      </c>
    </row>
    <row r="38" spans="2:8">
      <c r="B38" s="272" t="s">
        <v>276</v>
      </c>
      <c r="C38" s="272"/>
      <c r="D38" s="272"/>
      <c r="E38" s="272"/>
      <c r="F38" s="272"/>
      <c r="G38" s="272"/>
      <c r="H38" s="272"/>
    </row>
    <row r="39" spans="2:8" ht="40.200000000000003" thickBot="1">
      <c r="B39" s="271" t="s">
        <v>226</v>
      </c>
      <c r="C39" s="273" t="s">
        <v>277</v>
      </c>
      <c r="D39" s="273" t="s">
        <v>278</v>
      </c>
      <c r="E39" s="273" t="s">
        <v>256</v>
      </c>
      <c r="F39" s="273" t="s">
        <v>257</v>
      </c>
      <c r="G39" s="273" t="s">
        <v>279</v>
      </c>
      <c r="H39" s="273" t="s">
        <v>272</v>
      </c>
    </row>
    <row r="40" spans="2:8">
      <c r="B40" s="134" t="s">
        <v>280</v>
      </c>
      <c r="C40">
        <v>5400</v>
      </c>
      <c r="D40">
        <f>C40/90</f>
        <v>60</v>
      </c>
      <c r="E40">
        <v>15</v>
      </c>
      <c r="F40">
        <v>0.95</v>
      </c>
      <c r="G40">
        <f>D40*E40*F40</f>
        <v>855</v>
      </c>
      <c r="H40">
        <f>G40+D40*E40</f>
        <v>1755</v>
      </c>
    </row>
    <row r="41" spans="2:8">
      <c r="B41" s="66" t="s">
        <v>281</v>
      </c>
      <c r="C41">
        <v>5400</v>
      </c>
      <c r="D41">
        <f t="shared" ref="D41:D42" si="6">C41/90</f>
        <v>60</v>
      </c>
      <c r="E41">
        <v>15</v>
      </c>
      <c r="F41">
        <v>0.99</v>
      </c>
      <c r="G41">
        <f t="shared" ref="G41:G42" si="7">D41*E41*F41</f>
        <v>891</v>
      </c>
      <c r="H41">
        <f t="shared" ref="H41:H42" si="8">G41+D41*E41</f>
        <v>1791</v>
      </c>
    </row>
    <row r="42" spans="2:8">
      <c r="B42" s="66" t="s">
        <v>282</v>
      </c>
      <c r="C42">
        <v>6000</v>
      </c>
      <c r="D42">
        <f t="shared" si="6"/>
        <v>66.666666666666671</v>
      </c>
      <c r="E42">
        <v>15</v>
      </c>
      <c r="F42">
        <v>1.08</v>
      </c>
      <c r="G42">
        <f t="shared" si="7"/>
        <v>1080.0000000000002</v>
      </c>
      <c r="H42">
        <f t="shared" si="8"/>
        <v>2080.0000000000005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25"/>
  <sheetViews>
    <sheetView topLeftCell="A10" workbookViewId="0">
      <selection activeCell="D14" sqref="D14"/>
    </sheetView>
  </sheetViews>
  <sheetFormatPr defaultRowHeight="14.4"/>
  <cols>
    <col min="3" max="3" width="30.6640625" customWidth="1"/>
    <col min="4" max="4" width="11.6640625" bestFit="1" customWidth="1"/>
    <col min="5" max="5" width="31.33203125" customWidth="1"/>
    <col min="8" max="8" width="27.109375" customWidth="1"/>
    <col min="9" max="9" width="81.44140625" customWidth="1"/>
    <col min="10" max="10" width="17" customWidth="1"/>
    <col min="11" max="11" width="20.6640625" customWidth="1"/>
  </cols>
  <sheetData>
    <row r="1" spans="2:11">
      <c r="E1" s="410"/>
      <c r="F1" s="410"/>
      <c r="G1" s="410"/>
      <c r="H1" s="410"/>
    </row>
    <row r="2" spans="2:11">
      <c r="E2" s="410"/>
      <c r="F2" s="410"/>
      <c r="G2" s="410"/>
      <c r="H2" s="410"/>
    </row>
    <row r="3" spans="2:11">
      <c r="E3" s="410"/>
      <c r="F3" s="410"/>
      <c r="G3" s="410"/>
      <c r="H3" s="410"/>
    </row>
    <row r="4" spans="2:11">
      <c r="E4" s="410"/>
      <c r="F4" s="410"/>
      <c r="G4" s="410"/>
      <c r="H4" s="410"/>
    </row>
    <row r="5" spans="2:11">
      <c r="E5" s="410"/>
      <c r="F5" s="410"/>
      <c r="G5" s="410"/>
      <c r="H5" s="410"/>
    </row>
    <row r="6" spans="2:11">
      <c r="E6" s="410"/>
      <c r="F6" s="410"/>
      <c r="G6" s="410"/>
      <c r="H6" s="410"/>
    </row>
    <row r="7" spans="2:11">
      <c r="E7" s="410"/>
      <c r="F7" s="410"/>
      <c r="G7" s="410"/>
      <c r="H7" s="410"/>
    </row>
    <row r="8" spans="2:11" ht="15" thickBot="1">
      <c r="E8" s="410"/>
      <c r="F8" s="410"/>
      <c r="G8" s="410"/>
      <c r="H8" s="410"/>
    </row>
    <row r="9" spans="2:11">
      <c r="B9" s="414" t="s">
        <v>283</v>
      </c>
      <c r="C9" s="415"/>
      <c r="D9" s="415"/>
      <c r="E9" s="416"/>
      <c r="F9" s="129"/>
      <c r="G9" s="414" t="s">
        <v>284</v>
      </c>
      <c r="H9" s="415"/>
      <c r="I9" s="415"/>
      <c r="J9" s="415"/>
      <c r="K9" s="416"/>
    </row>
    <row r="10" spans="2:11">
      <c r="B10" s="417"/>
      <c r="C10" s="418"/>
      <c r="D10" s="418"/>
      <c r="E10" s="419"/>
      <c r="F10" s="129"/>
      <c r="G10" s="417"/>
      <c r="H10" s="418"/>
      <c r="I10" s="418"/>
      <c r="J10" s="418"/>
      <c r="K10" s="419"/>
    </row>
    <row r="11" spans="2:11" ht="15" thickBot="1">
      <c r="B11" s="420"/>
      <c r="C11" s="421"/>
      <c r="D11" s="421"/>
      <c r="E11" s="422"/>
      <c r="F11" s="129"/>
      <c r="G11" s="420"/>
      <c r="H11" s="421"/>
      <c r="I11" s="421"/>
      <c r="J11" s="421"/>
      <c r="K11" s="422"/>
    </row>
    <row r="12" spans="2:11" ht="15" thickBot="1">
      <c r="B12" s="211" t="s">
        <v>29</v>
      </c>
      <c r="C12" s="212" t="s">
        <v>285</v>
      </c>
      <c r="D12" s="211" t="s">
        <v>286</v>
      </c>
      <c r="E12" s="211" t="s">
        <v>177</v>
      </c>
      <c r="F12" s="129"/>
      <c r="G12" s="211" t="s">
        <v>29</v>
      </c>
      <c r="H12" s="211" t="s">
        <v>287</v>
      </c>
      <c r="I12" s="211" t="s">
        <v>288</v>
      </c>
      <c r="J12" s="212" t="s">
        <v>289</v>
      </c>
      <c r="K12" s="63" t="s">
        <v>290</v>
      </c>
    </row>
    <row r="13" spans="2:11">
      <c r="B13" s="134">
        <v>1</v>
      </c>
      <c r="C13" s="213" t="s">
        <v>291</v>
      </c>
      <c r="D13" s="216">
        <v>15000000</v>
      </c>
      <c r="E13" s="134"/>
      <c r="F13" s="129"/>
      <c r="G13" s="134">
        <v>1</v>
      </c>
      <c r="H13" s="134" t="s">
        <v>280</v>
      </c>
      <c r="I13" s="134" t="s">
        <v>292</v>
      </c>
      <c r="J13" s="134">
        <v>7000</v>
      </c>
      <c r="K13" s="217">
        <v>10500000</v>
      </c>
    </row>
    <row r="14" spans="2:11">
      <c r="B14" s="66">
        <v>2</v>
      </c>
      <c r="C14" s="65" t="s">
        <v>293</v>
      </c>
      <c r="D14" s="217">
        <v>2000000</v>
      </c>
      <c r="E14" s="66"/>
      <c r="F14" s="129"/>
      <c r="G14" s="66">
        <v>2</v>
      </c>
      <c r="H14" s="66" t="s">
        <v>281</v>
      </c>
      <c r="I14" s="66"/>
      <c r="J14" s="66">
        <v>7000</v>
      </c>
      <c r="K14" s="217">
        <v>1200000</v>
      </c>
    </row>
    <row r="15" spans="2:11">
      <c r="B15" s="66">
        <v>3</v>
      </c>
      <c r="C15" s="65" t="s">
        <v>294</v>
      </c>
      <c r="D15" s="217">
        <v>200000</v>
      </c>
      <c r="E15" s="66"/>
      <c r="F15" s="129"/>
      <c r="G15" s="66">
        <v>2</v>
      </c>
      <c r="H15" s="66" t="s">
        <v>282</v>
      </c>
      <c r="I15" s="66" t="s">
        <v>295</v>
      </c>
      <c r="J15" s="66">
        <v>1</v>
      </c>
      <c r="K15" s="217">
        <v>600000</v>
      </c>
    </row>
    <row r="16" spans="2:11">
      <c r="B16" s="66">
        <v>4</v>
      </c>
      <c r="C16" s="65" t="s">
        <v>296</v>
      </c>
      <c r="D16" s="217">
        <v>300000</v>
      </c>
      <c r="E16" s="66"/>
      <c r="F16" s="129"/>
      <c r="G16" s="66">
        <v>3</v>
      </c>
      <c r="H16" s="66" t="s">
        <v>297</v>
      </c>
      <c r="I16" s="66" t="s">
        <v>298</v>
      </c>
      <c r="J16" s="66">
        <v>1</v>
      </c>
      <c r="K16" s="217">
        <v>500000</v>
      </c>
    </row>
    <row r="17" spans="2:11">
      <c r="B17" s="66">
        <v>5</v>
      </c>
      <c r="C17" s="65" t="s">
        <v>299</v>
      </c>
      <c r="D17" s="217">
        <f>SUM('FC+VC'!E5:E11)</f>
        <v>48500000</v>
      </c>
      <c r="E17" s="66"/>
      <c r="F17" s="129"/>
      <c r="G17" s="66">
        <v>4</v>
      </c>
      <c r="H17" s="66" t="s">
        <v>300</v>
      </c>
      <c r="I17" s="66" t="s">
        <v>301</v>
      </c>
      <c r="J17" s="66">
        <v>1</v>
      </c>
      <c r="K17" s="217">
        <v>300000</v>
      </c>
    </row>
    <row r="18" spans="2:11" ht="15" thickBot="1">
      <c r="B18" s="66">
        <v>6</v>
      </c>
      <c r="C18" s="65" t="s">
        <v>302</v>
      </c>
      <c r="D18" s="217">
        <v>1000000</v>
      </c>
      <c r="E18" s="66"/>
      <c r="F18" s="129"/>
      <c r="G18" s="124">
        <v>5</v>
      </c>
      <c r="H18" s="124" t="s">
        <v>303</v>
      </c>
      <c r="I18" s="124" t="s">
        <v>304</v>
      </c>
      <c r="J18" s="124">
        <v>1</v>
      </c>
      <c r="K18" s="220">
        <v>300000</v>
      </c>
    </row>
    <row r="19" spans="2:11" ht="15" thickBot="1">
      <c r="B19" s="66">
        <v>7</v>
      </c>
      <c r="C19" s="65" t="s">
        <v>305</v>
      </c>
      <c r="D19" s="217">
        <v>1000000</v>
      </c>
      <c r="E19" s="66"/>
      <c r="F19" s="129"/>
      <c r="G19" s="386" t="s">
        <v>71</v>
      </c>
      <c r="H19" s="387"/>
      <c r="I19" s="387"/>
      <c r="J19" s="423"/>
      <c r="K19" s="221">
        <f>SUM(K13:K18)</f>
        <v>13400000</v>
      </c>
    </row>
    <row r="20" spans="2:11">
      <c r="B20" s="66">
        <v>8</v>
      </c>
      <c r="C20" s="65" t="s">
        <v>306</v>
      </c>
      <c r="D20" s="217">
        <v>3000000</v>
      </c>
      <c r="E20" s="66"/>
      <c r="F20" s="129"/>
      <c r="G20" s="129"/>
      <c r="H20" s="129"/>
      <c r="I20" s="129"/>
      <c r="J20" s="129"/>
      <c r="K20" s="129"/>
    </row>
    <row r="21" spans="2:11">
      <c r="B21" s="66">
        <v>9</v>
      </c>
      <c r="C21" s="65" t="s">
        <v>307</v>
      </c>
      <c r="D21" s="217">
        <v>800000</v>
      </c>
      <c r="E21" s="66"/>
      <c r="F21" s="129"/>
      <c r="G21" s="129"/>
      <c r="H21" s="129"/>
      <c r="I21" s="129"/>
      <c r="J21" s="129"/>
      <c r="K21" s="129"/>
    </row>
    <row r="22" spans="2:11">
      <c r="B22" s="66">
        <v>10</v>
      </c>
      <c r="C22" s="65" t="s">
        <v>308</v>
      </c>
      <c r="D22" s="217">
        <v>500000</v>
      </c>
      <c r="E22" s="66"/>
      <c r="F22" s="129"/>
      <c r="G22" s="129"/>
      <c r="H22" s="129"/>
      <c r="I22" s="129"/>
      <c r="J22" s="129"/>
      <c r="K22" s="129"/>
    </row>
    <row r="23" spans="2:11">
      <c r="B23" s="66">
        <v>11</v>
      </c>
      <c r="C23" s="65" t="s">
        <v>309</v>
      </c>
      <c r="D23" s="217">
        <v>200000</v>
      </c>
      <c r="E23" s="66"/>
      <c r="F23" s="129"/>
      <c r="G23" s="129"/>
      <c r="H23" s="129"/>
      <c r="I23" s="129"/>
      <c r="J23" s="129"/>
      <c r="K23" s="129"/>
    </row>
    <row r="24" spans="2:11" ht="15" thickBot="1">
      <c r="B24" s="124">
        <v>12</v>
      </c>
      <c r="C24" s="214" t="s">
        <v>70</v>
      </c>
      <c r="D24" s="218">
        <v>1000000</v>
      </c>
      <c r="E24" s="124"/>
      <c r="F24" s="129"/>
      <c r="G24" s="129"/>
      <c r="H24" s="129"/>
      <c r="I24" s="129"/>
      <c r="J24" s="129"/>
      <c r="K24" s="129"/>
    </row>
    <row r="25" spans="2:11" ht="15" thickBot="1">
      <c r="B25" s="424" t="s">
        <v>71</v>
      </c>
      <c r="C25" s="425"/>
      <c r="D25" s="219">
        <v>32224000</v>
      </c>
      <c r="E25" s="215"/>
      <c r="F25" s="129"/>
      <c r="G25" s="129"/>
      <c r="H25" s="129"/>
      <c r="I25" s="129"/>
      <c r="J25" s="129"/>
      <c r="K25" s="129"/>
    </row>
  </sheetData>
  <mergeCells count="5">
    <mergeCell ref="E1:H8"/>
    <mergeCell ref="B9:E11"/>
    <mergeCell ref="G9:K11"/>
    <mergeCell ref="G19:J19"/>
    <mergeCell ref="B25:C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5"/>
  <sheetViews>
    <sheetView workbookViewId="0">
      <selection activeCell="G25" sqref="G25"/>
    </sheetView>
  </sheetViews>
  <sheetFormatPr defaultRowHeight="14.4"/>
  <cols>
    <col min="1" max="1" width="5.33203125" bestFit="1" customWidth="1"/>
    <col min="2" max="2" width="16.109375" bestFit="1" customWidth="1"/>
    <col min="3" max="3" width="7.88671875" bestFit="1" customWidth="1"/>
    <col min="4" max="4" width="11.33203125" bestFit="1" customWidth="1"/>
    <col min="5" max="5" width="18.33203125" bestFit="1" customWidth="1"/>
    <col min="6" max="6" width="31.109375" bestFit="1" customWidth="1"/>
    <col min="7" max="7" width="19.33203125" bestFit="1" customWidth="1"/>
  </cols>
  <sheetData>
    <row r="1" spans="1:7">
      <c r="A1" s="392" t="s">
        <v>310</v>
      </c>
      <c r="B1" s="393"/>
      <c r="C1" s="393"/>
      <c r="D1" s="393"/>
      <c r="E1" s="393"/>
      <c r="F1" s="393"/>
      <c r="G1" s="426"/>
    </row>
    <row r="2" spans="1:7">
      <c r="A2" s="395"/>
      <c r="B2" s="396"/>
      <c r="C2" s="396"/>
      <c r="D2" s="396"/>
      <c r="E2" s="396"/>
      <c r="F2" s="396"/>
      <c r="G2" s="427"/>
    </row>
    <row r="3" spans="1:7" ht="15" thickBot="1">
      <c r="A3" s="398"/>
      <c r="B3" s="399"/>
      <c r="C3" s="399"/>
      <c r="D3" s="399"/>
      <c r="E3" s="399"/>
      <c r="F3" s="399"/>
      <c r="G3" s="428"/>
    </row>
    <row r="4" spans="1:7" ht="15" thickBot="1">
      <c r="A4" s="290" t="s">
        <v>29</v>
      </c>
      <c r="B4" s="290" t="s">
        <v>311</v>
      </c>
      <c r="C4" s="290" t="s">
        <v>312</v>
      </c>
      <c r="D4" s="290" t="s">
        <v>313</v>
      </c>
      <c r="E4" s="290" t="s">
        <v>314</v>
      </c>
      <c r="F4" s="291" t="s">
        <v>315</v>
      </c>
      <c r="G4" s="290" t="s">
        <v>316</v>
      </c>
    </row>
    <row r="5" spans="1:7">
      <c r="A5" s="292">
        <v>1</v>
      </c>
      <c r="B5" s="292" t="s">
        <v>178</v>
      </c>
      <c r="C5" s="292" t="s">
        <v>317</v>
      </c>
      <c r="D5" s="292">
        <v>50</v>
      </c>
      <c r="E5" s="292">
        <v>12000</v>
      </c>
      <c r="F5" s="293" t="s">
        <v>318</v>
      </c>
      <c r="G5" s="292">
        <v>600000</v>
      </c>
    </row>
    <row r="6" spans="1:7">
      <c r="A6" s="294">
        <v>2</v>
      </c>
      <c r="B6" s="294" t="s">
        <v>262</v>
      </c>
      <c r="C6" s="294" t="s">
        <v>317</v>
      </c>
      <c r="D6" s="294">
        <v>10</v>
      </c>
      <c r="E6" s="294">
        <v>18000</v>
      </c>
      <c r="F6" s="295" t="s">
        <v>319</v>
      </c>
      <c r="G6" s="294">
        <v>180000</v>
      </c>
    </row>
    <row r="7" spans="1:7">
      <c r="A7" s="294">
        <v>3</v>
      </c>
      <c r="B7" s="294" t="s">
        <v>320</v>
      </c>
      <c r="C7" s="294" t="s">
        <v>317</v>
      </c>
      <c r="D7" s="294">
        <v>10</v>
      </c>
      <c r="E7" s="294">
        <v>25000</v>
      </c>
      <c r="F7" s="295" t="s">
        <v>319</v>
      </c>
      <c r="G7" s="294">
        <v>250000</v>
      </c>
    </row>
    <row r="8" spans="1:7">
      <c r="A8" s="294">
        <v>4</v>
      </c>
      <c r="B8" s="294" t="s">
        <v>180</v>
      </c>
      <c r="C8" s="294" t="s">
        <v>317</v>
      </c>
      <c r="D8" s="294">
        <v>10</v>
      </c>
      <c r="E8" s="294">
        <v>25000</v>
      </c>
      <c r="F8" s="295" t="s">
        <v>321</v>
      </c>
      <c r="G8" s="294">
        <v>250000</v>
      </c>
    </row>
    <row r="9" spans="1:7">
      <c r="A9" s="294">
        <v>5</v>
      </c>
      <c r="B9" s="294" t="s">
        <v>260</v>
      </c>
      <c r="C9" s="294" t="s">
        <v>317</v>
      </c>
      <c r="D9" s="294">
        <v>10</v>
      </c>
      <c r="E9" s="294">
        <v>80000</v>
      </c>
      <c r="F9" s="295" t="s">
        <v>321</v>
      </c>
      <c r="G9" s="294">
        <v>800000</v>
      </c>
    </row>
    <row r="10" spans="1:7">
      <c r="A10" s="294">
        <v>7</v>
      </c>
      <c r="B10" s="294" t="s">
        <v>264</v>
      </c>
      <c r="C10" s="294" t="s">
        <v>322</v>
      </c>
      <c r="D10" s="294">
        <v>300</v>
      </c>
      <c r="E10" s="294">
        <v>450</v>
      </c>
      <c r="F10" s="295" t="s">
        <v>323</v>
      </c>
      <c r="G10" s="294">
        <v>135000</v>
      </c>
    </row>
    <row r="11" spans="1:7">
      <c r="A11" s="294">
        <v>8</v>
      </c>
      <c r="B11" s="294" t="s">
        <v>182</v>
      </c>
      <c r="C11" s="294" t="s">
        <v>317</v>
      </c>
      <c r="D11" s="294">
        <v>10</v>
      </c>
      <c r="E11" s="294">
        <v>75000</v>
      </c>
      <c r="F11" s="295" t="s">
        <v>324</v>
      </c>
      <c r="G11" s="294">
        <v>750000</v>
      </c>
    </row>
    <row r="12" spans="1:7">
      <c r="A12" s="294">
        <v>9</v>
      </c>
      <c r="B12" s="294" t="s">
        <v>265</v>
      </c>
      <c r="C12" s="294" t="s">
        <v>317</v>
      </c>
      <c r="D12" s="294">
        <v>10</v>
      </c>
      <c r="E12" s="294">
        <v>25000</v>
      </c>
      <c r="F12" s="295" t="s">
        <v>319</v>
      </c>
      <c r="G12" s="294">
        <v>250000</v>
      </c>
    </row>
    <row r="13" spans="1:7">
      <c r="A13" s="294">
        <v>10</v>
      </c>
      <c r="B13" s="294" t="s">
        <v>266</v>
      </c>
      <c r="C13" s="294" t="s">
        <v>317</v>
      </c>
      <c r="D13" s="294">
        <v>20</v>
      </c>
      <c r="E13" s="294">
        <v>50000</v>
      </c>
      <c r="F13" s="295" t="s">
        <v>325</v>
      </c>
      <c r="G13" s="294">
        <v>1000000</v>
      </c>
    </row>
    <row r="14" spans="1:7">
      <c r="A14" s="294">
        <v>11</v>
      </c>
      <c r="B14" s="294" t="s">
        <v>184</v>
      </c>
      <c r="C14" s="294" t="s">
        <v>317</v>
      </c>
      <c r="D14" s="294">
        <v>20</v>
      </c>
      <c r="E14" s="294">
        <v>30000</v>
      </c>
      <c r="F14" s="295" t="s">
        <v>326</v>
      </c>
      <c r="G14" s="294">
        <v>600000</v>
      </c>
    </row>
    <row r="15" spans="1:7">
      <c r="A15" s="294">
        <v>12</v>
      </c>
      <c r="B15" s="294" t="s">
        <v>186</v>
      </c>
      <c r="C15" s="294" t="s">
        <v>66</v>
      </c>
      <c r="D15" s="294">
        <v>20</v>
      </c>
      <c r="E15" s="294">
        <v>15000</v>
      </c>
      <c r="F15" s="295" t="s">
        <v>326</v>
      </c>
      <c r="G15" s="294">
        <v>300000</v>
      </c>
    </row>
    <row r="16" spans="1:7">
      <c r="A16" s="294">
        <v>13</v>
      </c>
      <c r="B16" s="294" t="s">
        <v>188</v>
      </c>
      <c r="C16" s="294" t="s">
        <v>317</v>
      </c>
      <c r="D16" s="294">
        <v>10</v>
      </c>
      <c r="E16" s="294">
        <v>25000</v>
      </c>
      <c r="F16" s="295" t="s">
        <v>326</v>
      </c>
      <c r="G16" s="294">
        <v>250000</v>
      </c>
    </row>
    <row r="17" spans="1:7">
      <c r="A17" s="294">
        <v>14</v>
      </c>
      <c r="B17" s="294" t="s">
        <v>267</v>
      </c>
      <c r="C17" s="294" t="s">
        <v>317</v>
      </c>
      <c r="D17" s="294">
        <v>10</v>
      </c>
      <c r="E17" s="294">
        <v>120000</v>
      </c>
      <c r="F17" s="295" t="s">
        <v>327</v>
      </c>
      <c r="G17" s="294">
        <v>1200000</v>
      </c>
    </row>
    <row r="18" spans="1:7">
      <c r="A18" s="294">
        <v>15</v>
      </c>
      <c r="B18" s="294" t="s">
        <v>268</v>
      </c>
      <c r="C18" s="294" t="s">
        <v>317</v>
      </c>
      <c r="D18" s="294">
        <v>10</v>
      </c>
      <c r="E18" s="294">
        <v>15000</v>
      </c>
      <c r="F18" s="295" t="s">
        <v>319</v>
      </c>
      <c r="G18" s="294">
        <v>150000</v>
      </c>
    </row>
    <row r="19" spans="1:7">
      <c r="A19" s="294">
        <v>16</v>
      </c>
      <c r="B19" s="294" t="s">
        <v>261</v>
      </c>
      <c r="C19" s="294" t="s">
        <v>317</v>
      </c>
      <c r="D19" s="294">
        <v>10</v>
      </c>
      <c r="E19" s="294">
        <v>100000</v>
      </c>
      <c r="F19" s="295" t="s">
        <v>327</v>
      </c>
      <c r="G19" s="294">
        <v>1000000</v>
      </c>
    </row>
    <row r="20" spans="1:7">
      <c r="A20" s="294">
        <v>17</v>
      </c>
      <c r="B20" s="294" t="s">
        <v>269</v>
      </c>
      <c r="C20" s="294" t="s">
        <v>317</v>
      </c>
      <c r="D20" s="294">
        <v>20</v>
      </c>
      <c r="E20" s="294">
        <v>15000</v>
      </c>
      <c r="F20" s="295" t="s">
        <v>319</v>
      </c>
      <c r="G20" s="294">
        <v>300000</v>
      </c>
    </row>
    <row r="21" spans="1:7">
      <c r="A21" s="294">
        <v>18</v>
      </c>
      <c r="B21" s="294" t="s">
        <v>189</v>
      </c>
      <c r="C21" s="294" t="s">
        <v>328</v>
      </c>
      <c r="D21" s="294">
        <v>10</v>
      </c>
      <c r="E21" s="294">
        <v>20000</v>
      </c>
      <c r="F21" s="295" t="s">
        <v>329</v>
      </c>
      <c r="G21" s="294">
        <v>200000</v>
      </c>
    </row>
    <row r="22" spans="1:7">
      <c r="A22" s="294">
        <v>19</v>
      </c>
      <c r="B22" s="294" t="s">
        <v>191</v>
      </c>
      <c r="C22" s="294" t="s">
        <v>317</v>
      </c>
      <c r="D22" s="294">
        <v>10</v>
      </c>
      <c r="E22" s="294">
        <v>25000</v>
      </c>
      <c r="F22" s="295" t="s">
        <v>323</v>
      </c>
      <c r="G22" s="294">
        <v>250000</v>
      </c>
    </row>
    <row r="23" spans="1:7">
      <c r="A23" s="294">
        <v>20</v>
      </c>
      <c r="B23" s="294" t="s">
        <v>270</v>
      </c>
      <c r="C23" s="294" t="s">
        <v>317</v>
      </c>
      <c r="D23" s="294">
        <v>10</v>
      </c>
      <c r="E23" s="294">
        <v>10000</v>
      </c>
      <c r="F23" s="295" t="s">
        <v>323</v>
      </c>
      <c r="G23" s="294">
        <v>100000</v>
      </c>
    </row>
    <row r="24" spans="1:7" ht="15" thickBot="1">
      <c r="A24" s="296">
        <v>21</v>
      </c>
      <c r="B24" s="296" t="s">
        <v>192</v>
      </c>
      <c r="C24" s="296" t="s">
        <v>317</v>
      </c>
      <c r="D24" s="296">
        <v>20</v>
      </c>
      <c r="E24" s="296">
        <v>5000</v>
      </c>
      <c r="F24" s="297" t="s">
        <v>330</v>
      </c>
      <c r="G24" s="296">
        <v>100000</v>
      </c>
    </row>
    <row r="25" spans="1:7" ht="15" thickBot="1">
      <c r="A25" s="429" t="s">
        <v>331</v>
      </c>
      <c r="B25" s="430"/>
      <c r="C25" s="430"/>
      <c r="D25" s="430"/>
      <c r="E25" s="430"/>
      <c r="F25" s="431"/>
      <c r="G25" s="298">
        <v>8665000</v>
      </c>
    </row>
  </sheetData>
  <mergeCells count="2">
    <mergeCell ref="A1:G3"/>
    <mergeCell ref="A25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1"/>
  <sheetViews>
    <sheetView workbookViewId="0">
      <selection activeCell="J6" sqref="J6"/>
    </sheetView>
  </sheetViews>
  <sheetFormatPr defaultRowHeight="14.4"/>
  <cols>
    <col min="9" max="9" width="18.33203125" bestFit="1" customWidth="1"/>
  </cols>
  <sheetData>
    <row r="1" spans="1:9">
      <c r="A1" s="404" t="s">
        <v>332</v>
      </c>
      <c r="B1" s="433"/>
      <c r="C1" s="433"/>
      <c r="D1" s="433"/>
      <c r="E1" s="433"/>
      <c r="F1" s="433"/>
      <c r="G1" s="433"/>
      <c r="H1" s="433"/>
      <c r="I1" s="405"/>
    </row>
    <row r="2" spans="1:9">
      <c r="A2" s="406"/>
      <c r="B2" s="434"/>
      <c r="C2" s="434"/>
      <c r="D2" s="434"/>
      <c r="E2" s="434"/>
      <c r="F2" s="434"/>
      <c r="G2" s="434"/>
      <c r="H2" s="434"/>
      <c r="I2" s="407"/>
    </row>
    <row r="3" spans="1:9" ht="15" thickBot="1">
      <c r="A3" s="435"/>
      <c r="B3" s="436"/>
      <c r="C3" s="436"/>
      <c r="D3" s="436"/>
      <c r="E3" s="436"/>
      <c r="F3" s="436"/>
      <c r="G3" s="436"/>
      <c r="H3" s="436"/>
      <c r="I3" s="437"/>
    </row>
    <row r="4" spans="1:9" ht="15" thickBot="1">
      <c r="A4" s="383" t="s">
        <v>77</v>
      </c>
      <c r="B4" s="384"/>
      <c r="C4" s="384"/>
      <c r="D4" s="385"/>
      <c r="F4" s="383" t="s">
        <v>81</v>
      </c>
      <c r="G4" s="384"/>
      <c r="H4" s="384"/>
      <c r="I4" s="385"/>
    </row>
    <row r="5" spans="1:9" ht="15" thickBot="1">
      <c r="A5" s="114" t="s">
        <v>29</v>
      </c>
      <c r="B5" s="115" t="s">
        <v>253</v>
      </c>
      <c r="C5" s="116" t="s">
        <v>333</v>
      </c>
      <c r="D5" s="115" t="s">
        <v>334</v>
      </c>
      <c r="F5" s="114" t="s">
        <v>29</v>
      </c>
      <c r="G5" s="115" t="s">
        <v>253</v>
      </c>
      <c r="H5" s="116" t="s">
        <v>333</v>
      </c>
      <c r="I5" s="115" t="s">
        <v>334</v>
      </c>
    </row>
    <row r="6" spans="1:9" ht="27">
      <c r="A6" s="117">
        <v>1</v>
      </c>
      <c r="B6" s="118" t="s">
        <v>178</v>
      </c>
      <c r="C6" s="119" t="s">
        <v>335</v>
      </c>
      <c r="D6" s="120">
        <v>1000</v>
      </c>
      <c r="F6" s="117">
        <v>1</v>
      </c>
      <c r="G6" s="118" t="s">
        <v>178</v>
      </c>
      <c r="H6" s="119" t="s">
        <v>335</v>
      </c>
      <c r="I6" s="120">
        <v>1000</v>
      </c>
    </row>
    <row r="7" spans="1:9" ht="27">
      <c r="A7" s="66">
        <v>2</v>
      </c>
      <c r="B7" s="121" t="s">
        <v>262</v>
      </c>
      <c r="C7" s="122" t="s">
        <v>336</v>
      </c>
      <c r="D7" s="123">
        <v>1000</v>
      </c>
      <c r="F7" s="66">
        <v>2</v>
      </c>
      <c r="G7" s="121" t="s">
        <v>234</v>
      </c>
      <c r="H7" s="122" t="s">
        <v>337</v>
      </c>
      <c r="I7" s="123">
        <v>500</v>
      </c>
    </row>
    <row r="8" spans="1:9" ht="27">
      <c r="A8" s="66">
        <v>3</v>
      </c>
      <c r="B8" s="121" t="s">
        <v>338</v>
      </c>
      <c r="C8" s="122" t="s">
        <v>337</v>
      </c>
      <c r="D8" s="123">
        <v>500</v>
      </c>
      <c r="F8" s="66">
        <v>3</v>
      </c>
      <c r="G8" s="121" t="s">
        <v>265</v>
      </c>
      <c r="H8" s="122" t="s">
        <v>339</v>
      </c>
      <c r="I8" s="123">
        <v>500</v>
      </c>
    </row>
    <row r="9" spans="1:9" ht="40.200000000000003">
      <c r="A9" s="66">
        <v>4</v>
      </c>
      <c r="B9" s="121" t="s">
        <v>180</v>
      </c>
      <c r="C9" s="122" t="s">
        <v>340</v>
      </c>
      <c r="D9" s="123">
        <v>1000</v>
      </c>
      <c r="F9" s="66">
        <v>4</v>
      </c>
      <c r="G9" s="121" t="s">
        <v>341</v>
      </c>
      <c r="H9" s="122" t="s">
        <v>342</v>
      </c>
      <c r="I9" s="123">
        <v>100</v>
      </c>
    </row>
    <row r="10" spans="1:9" ht="40.799999999999997" thickBot="1">
      <c r="A10" s="66">
        <v>5</v>
      </c>
      <c r="B10" s="121" t="s">
        <v>260</v>
      </c>
      <c r="C10" s="122" t="s">
        <v>337</v>
      </c>
      <c r="D10" s="123">
        <v>500</v>
      </c>
      <c r="F10" s="124">
        <v>5</v>
      </c>
      <c r="G10" s="125" t="s">
        <v>180</v>
      </c>
      <c r="H10" s="126" t="s">
        <v>337</v>
      </c>
      <c r="I10" s="127">
        <v>500</v>
      </c>
    </row>
    <row r="11" spans="1:9" ht="15" thickBot="1">
      <c r="A11" s="66">
        <v>6</v>
      </c>
      <c r="B11" s="121" t="s">
        <v>343</v>
      </c>
      <c r="C11" s="122" t="s">
        <v>344</v>
      </c>
      <c r="D11" s="123">
        <v>500</v>
      </c>
      <c r="F11" s="424" t="s">
        <v>331</v>
      </c>
      <c r="G11" s="432"/>
      <c r="H11" s="425"/>
      <c r="I11" s="128">
        <f>SUM(I6:I10)</f>
        <v>2600</v>
      </c>
    </row>
    <row r="12" spans="1:9">
      <c r="A12" s="66">
        <v>7</v>
      </c>
      <c r="B12" s="121" t="s">
        <v>264</v>
      </c>
      <c r="C12" s="122" t="s">
        <v>345</v>
      </c>
      <c r="D12" s="123">
        <v>2000</v>
      </c>
      <c r="F12" s="129"/>
      <c r="G12" s="130"/>
      <c r="H12" s="130"/>
      <c r="I12" s="131"/>
    </row>
    <row r="13" spans="1:9" ht="15" thickBot="1">
      <c r="A13" s="66">
        <v>8</v>
      </c>
      <c r="B13" s="121" t="s">
        <v>182</v>
      </c>
      <c r="C13" s="122" t="s">
        <v>340</v>
      </c>
      <c r="D13" s="123">
        <v>2000</v>
      </c>
      <c r="F13" s="129"/>
      <c r="G13" s="130"/>
      <c r="H13" s="130"/>
      <c r="I13" s="131"/>
    </row>
    <row r="14" spans="1:9" ht="27.6" thickBot="1">
      <c r="A14" s="124">
        <v>9</v>
      </c>
      <c r="B14" s="125" t="s">
        <v>265</v>
      </c>
      <c r="C14" s="126" t="s">
        <v>339</v>
      </c>
      <c r="D14" s="127">
        <v>500</v>
      </c>
      <c r="F14" s="438" t="s">
        <v>83</v>
      </c>
      <c r="G14" s="439"/>
      <c r="H14" s="439"/>
      <c r="I14" s="440"/>
    </row>
    <row r="15" spans="1:9" ht="15" thickBot="1">
      <c r="A15" s="441" t="s">
        <v>331</v>
      </c>
      <c r="B15" s="442"/>
      <c r="C15" s="443"/>
      <c r="D15" s="70">
        <f>SUM(D6:D14)</f>
        <v>9000</v>
      </c>
      <c r="F15" s="114" t="s">
        <v>29</v>
      </c>
      <c r="G15" s="115" t="s">
        <v>253</v>
      </c>
      <c r="H15" s="115" t="s">
        <v>333</v>
      </c>
      <c r="I15" s="132" t="s">
        <v>334</v>
      </c>
    </row>
    <row r="16" spans="1:9" ht="27.6" thickBot="1">
      <c r="A16" s="133"/>
      <c r="F16" s="134">
        <v>1</v>
      </c>
      <c r="G16" s="118" t="s">
        <v>178</v>
      </c>
      <c r="H16" s="118" t="s">
        <v>335</v>
      </c>
      <c r="I16" s="135">
        <v>1000</v>
      </c>
    </row>
    <row r="17" spans="1:9" ht="15" thickBot="1">
      <c r="A17" s="383" t="s">
        <v>79</v>
      </c>
      <c r="B17" s="384"/>
      <c r="C17" s="384"/>
      <c r="D17" s="385"/>
      <c r="F17" s="66">
        <v>2</v>
      </c>
      <c r="G17" s="121" t="s">
        <v>261</v>
      </c>
      <c r="H17" s="121" t="s">
        <v>340</v>
      </c>
      <c r="I17" s="136">
        <v>2000</v>
      </c>
    </row>
    <row r="18" spans="1:9" ht="15" thickBot="1">
      <c r="A18" s="137" t="s">
        <v>29</v>
      </c>
      <c r="B18" s="115" t="s">
        <v>253</v>
      </c>
      <c r="C18" s="115" t="s">
        <v>333</v>
      </c>
      <c r="D18" s="115" t="s">
        <v>334</v>
      </c>
      <c r="F18" s="66">
        <v>3</v>
      </c>
      <c r="G18" s="121" t="s">
        <v>269</v>
      </c>
      <c r="H18" s="121" t="s">
        <v>344</v>
      </c>
      <c r="I18" s="136">
        <v>200</v>
      </c>
    </row>
    <row r="19" spans="1:9" ht="27">
      <c r="A19" s="117">
        <v>1</v>
      </c>
      <c r="B19" s="118" t="s">
        <v>178</v>
      </c>
      <c r="C19" s="118" t="s">
        <v>335</v>
      </c>
      <c r="D19" s="120">
        <v>1000</v>
      </c>
      <c r="F19" s="66">
        <v>4</v>
      </c>
      <c r="G19" s="121" t="s">
        <v>189</v>
      </c>
      <c r="H19" s="121" t="s">
        <v>346</v>
      </c>
      <c r="I19" s="136">
        <v>500</v>
      </c>
    </row>
    <row r="20" spans="1:9">
      <c r="A20" s="66">
        <v>2</v>
      </c>
      <c r="B20" s="121" t="s">
        <v>347</v>
      </c>
      <c r="C20" s="121" t="s">
        <v>348</v>
      </c>
      <c r="D20" s="123">
        <v>2000</v>
      </c>
      <c r="F20" s="66">
        <v>5</v>
      </c>
      <c r="G20" s="121" t="s">
        <v>191</v>
      </c>
      <c r="H20" s="121" t="s">
        <v>344</v>
      </c>
      <c r="I20" s="136">
        <v>200</v>
      </c>
    </row>
    <row r="21" spans="1:9" ht="15" thickBot="1">
      <c r="A21" s="66">
        <v>3</v>
      </c>
      <c r="B21" s="121" t="s">
        <v>269</v>
      </c>
      <c r="C21" s="121" t="s">
        <v>344</v>
      </c>
      <c r="D21" s="123">
        <v>200</v>
      </c>
      <c r="F21" s="124">
        <v>6</v>
      </c>
      <c r="G21" s="125" t="s">
        <v>349</v>
      </c>
      <c r="H21" s="125" t="s">
        <v>342</v>
      </c>
      <c r="I21" s="138">
        <v>100</v>
      </c>
    </row>
    <row r="22" spans="1:9" ht="80.400000000000006" thickBot="1">
      <c r="A22" s="124">
        <v>4</v>
      </c>
      <c r="B22" s="125" t="s">
        <v>350</v>
      </c>
      <c r="C22" s="125" t="s">
        <v>336</v>
      </c>
      <c r="D22" s="139">
        <v>3000</v>
      </c>
      <c r="F22" s="424" t="s">
        <v>331</v>
      </c>
      <c r="G22" s="432"/>
      <c r="H22" s="425"/>
      <c r="I22" s="70">
        <f>SUM(I16:I21)</f>
        <v>4000</v>
      </c>
    </row>
    <row r="23" spans="1:9" ht="15" thickBot="1">
      <c r="A23" s="424" t="s">
        <v>331</v>
      </c>
      <c r="B23" s="432"/>
      <c r="C23" s="425"/>
      <c r="D23" s="70">
        <f>SUM(D19:D22)</f>
        <v>6200</v>
      </c>
      <c r="I23" s="140"/>
    </row>
    <row r="24" spans="1:9" ht="15" thickBot="1">
      <c r="A24" s="133"/>
      <c r="F24" s="383" t="s">
        <v>85</v>
      </c>
      <c r="G24" s="384"/>
      <c r="H24" s="384"/>
      <c r="I24" s="385"/>
    </row>
    <row r="25" spans="1:9" ht="15" thickBot="1">
      <c r="A25" s="383" t="s">
        <v>89</v>
      </c>
      <c r="B25" s="384"/>
      <c r="C25" s="384"/>
      <c r="D25" s="385"/>
      <c r="F25" s="114" t="s">
        <v>29</v>
      </c>
      <c r="G25" s="115" t="s">
        <v>253</v>
      </c>
      <c r="H25" s="115" t="s">
        <v>333</v>
      </c>
      <c r="I25" s="132" t="s">
        <v>334</v>
      </c>
    </row>
    <row r="26" spans="1:9" ht="15" thickBot="1">
      <c r="A26" s="137" t="s">
        <v>29</v>
      </c>
      <c r="B26" s="115" t="s">
        <v>253</v>
      </c>
      <c r="C26" s="115" t="s">
        <v>333</v>
      </c>
      <c r="D26" s="132" t="s">
        <v>334</v>
      </c>
      <c r="F26" s="117">
        <v>1</v>
      </c>
      <c r="G26" s="72" t="s">
        <v>266</v>
      </c>
      <c r="H26" s="72" t="s">
        <v>337</v>
      </c>
      <c r="I26" s="78">
        <v>1000</v>
      </c>
    </row>
    <row r="27" spans="1:9" ht="27">
      <c r="A27" s="72">
        <v>1</v>
      </c>
      <c r="B27" s="118" t="s">
        <v>178</v>
      </c>
      <c r="C27" s="118" t="s">
        <v>335</v>
      </c>
      <c r="D27" s="135">
        <v>1000</v>
      </c>
      <c r="F27" s="66">
        <v>2</v>
      </c>
      <c r="G27" s="121" t="s">
        <v>178</v>
      </c>
      <c r="H27" s="121" t="s">
        <v>335</v>
      </c>
      <c r="I27" s="136">
        <v>1000</v>
      </c>
    </row>
    <row r="28" spans="1:9" ht="27">
      <c r="A28" s="74">
        <v>2</v>
      </c>
      <c r="B28" s="121" t="s">
        <v>262</v>
      </c>
      <c r="C28" s="121" t="s">
        <v>336</v>
      </c>
      <c r="D28" s="136">
        <v>1000</v>
      </c>
      <c r="F28" s="66">
        <v>3</v>
      </c>
      <c r="G28" s="121" t="s">
        <v>262</v>
      </c>
      <c r="H28" s="121" t="s">
        <v>336</v>
      </c>
      <c r="I28" s="136">
        <v>1000</v>
      </c>
    </row>
    <row r="29" spans="1:9">
      <c r="A29" s="74">
        <v>3</v>
      </c>
      <c r="B29" s="121" t="s">
        <v>338</v>
      </c>
      <c r="C29" s="121" t="s">
        <v>337</v>
      </c>
      <c r="D29" s="136">
        <v>500</v>
      </c>
      <c r="F29" s="66">
        <v>4</v>
      </c>
      <c r="G29" s="121" t="s">
        <v>338</v>
      </c>
      <c r="H29" s="121" t="s">
        <v>337</v>
      </c>
      <c r="I29" s="136">
        <v>500</v>
      </c>
    </row>
    <row r="30" spans="1:9" ht="40.200000000000003">
      <c r="A30" s="74">
        <v>4</v>
      </c>
      <c r="B30" s="121" t="s">
        <v>180</v>
      </c>
      <c r="C30" s="121" t="s">
        <v>340</v>
      </c>
      <c r="D30" s="136">
        <v>1000</v>
      </c>
      <c r="F30" s="66">
        <v>5</v>
      </c>
      <c r="G30" s="121" t="s">
        <v>180</v>
      </c>
      <c r="H30" s="121" t="s">
        <v>340</v>
      </c>
      <c r="I30" s="136">
        <v>1000</v>
      </c>
    </row>
    <row r="31" spans="1:9">
      <c r="A31" s="74">
        <v>5</v>
      </c>
      <c r="B31" s="121" t="s">
        <v>260</v>
      </c>
      <c r="C31" s="121" t="s">
        <v>337</v>
      </c>
      <c r="D31" s="136">
        <v>500</v>
      </c>
      <c r="F31" s="66">
        <v>6</v>
      </c>
      <c r="G31" s="121" t="s">
        <v>260</v>
      </c>
      <c r="H31" s="121" t="s">
        <v>337</v>
      </c>
      <c r="I31" s="136">
        <v>500</v>
      </c>
    </row>
    <row r="32" spans="1:9">
      <c r="A32" s="74">
        <v>6</v>
      </c>
      <c r="B32" s="121" t="s">
        <v>234</v>
      </c>
      <c r="C32" s="121" t="s">
        <v>344</v>
      </c>
      <c r="D32" s="136">
        <v>500</v>
      </c>
      <c r="F32" s="66">
        <v>7</v>
      </c>
      <c r="G32" s="121" t="s">
        <v>234</v>
      </c>
      <c r="H32" s="121" t="s">
        <v>344</v>
      </c>
      <c r="I32" s="136">
        <v>500</v>
      </c>
    </row>
    <row r="33" spans="1:9">
      <c r="A33" s="74">
        <v>7</v>
      </c>
      <c r="B33" s="121" t="s">
        <v>264</v>
      </c>
      <c r="C33" s="121" t="s">
        <v>345</v>
      </c>
      <c r="D33" s="136">
        <v>2000</v>
      </c>
      <c r="F33" s="66">
        <v>8</v>
      </c>
      <c r="G33" s="121" t="s">
        <v>264</v>
      </c>
      <c r="H33" s="121" t="s">
        <v>345</v>
      </c>
      <c r="I33" s="136">
        <v>2000</v>
      </c>
    </row>
    <row r="34" spans="1:9">
      <c r="A34" s="74">
        <v>8</v>
      </c>
      <c r="B34" s="121" t="s">
        <v>182</v>
      </c>
      <c r="C34" s="121" t="s">
        <v>340</v>
      </c>
      <c r="D34" s="136">
        <v>2000</v>
      </c>
      <c r="F34" s="66">
        <v>9</v>
      </c>
      <c r="G34" s="121" t="s">
        <v>182</v>
      </c>
      <c r="H34" s="121" t="s">
        <v>340</v>
      </c>
      <c r="I34" s="136">
        <v>2000</v>
      </c>
    </row>
    <row r="35" spans="1:9" ht="27.6" thickBot="1">
      <c r="A35" s="74">
        <v>9</v>
      </c>
      <c r="B35" s="121" t="s">
        <v>265</v>
      </c>
      <c r="C35" s="121" t="s">
        <v>339</v>
      </c>
      <c r="D35" s="136">
        <v>500</v>
      </c>
      <c r="F35" s="124">
        <v>10</v>
      </c>
      <c r="G35" s="125" t="s">
        <v>265</v>
      </c>
      <c r="H35" s="125" t="s">
        <v>339</v>
      </c>
      <c r="I35" s="138">
        <v>500</v>
      </c>
    </row>
    <row r="36" spans="1:9" ht="27.6" thickBot="1">
      <c r="A36" s="141">
        <v>10</v>
      </c>
      <c r="B36" s="125" t="s">
        <v>184</v>
      </c>
      <c r="C36" s="125" t="s">
        <v>340</v>
      </c>
      <c r="D36" s="138">
        <v>3000</v>
      </c>
      <c r="F36" s="424" t="s">
        <v>331</v>
      </c>
      <c r="G36" s="432"/>
      <c r="H36" s="425"/>
      <c r="I36" s="70">
        <f>SUM(I26:I35)</f>
        <v>10000</v>
      </c>
    </row>
    <row r="37" spans="1:9" ht="15" thickBot="1">
      <c r="A37" s="424" t="s">
        <v>331</v>
      </c>
      <c r="B37" s="432"/>
      <c r="C37" s="425"/>
      <c r="D37" s="70">
        <f>SUM(D27:D36)</f>
        <v>12000</v>
      </c>
      <c r="I37" s="140"/>
    </row>
    <row r="38" spans="1:9" ht="15" thickBot="1">
      <c r="A38" s="133"/>
      <c r="F38" s="383" t="s">
        <v>87</v>
      </c>
      <c r="G38" s="384"/>
      <c r="H38" s="384"/>
      <c r="I38" s="385"/>
    </row>
    <row r="39" spans="1:9" ht="15" thickBot="1">
      <c r="A39" s="383" t="s">
        <v>91</v>
      </c>
      <c r="B39" s="384"/>
      <c r="C39" s="384"/>
      <c r="D39" s="385"/>
      <c r="F39" s="114" t="s">
        <v>29</v>
      </c>
      <c r="G39" s="115" t="s">
        <v>253</v>
      </c>
      <c r="H39" s="115" t="s">
        <v>333</v>
      </c>
      <c r="I39" s="132" t="s">
        <v>334</v>
      </c>
    </row>
    <row r="40" spans="1:9" ht="15" thickBot="1">
      <c r="A40" s="137" t="s">
        <v>29</v>
      </c>
      <c r="B40" s="115" t="s">
        <v>253</v>
      </c>
      <c r="C40" s="115" t="s">
        <v>333</v>
      </c>
      <c r="D40" s="132" t="s">
        <v>334</v>
      </c>
      <c r="F40" s="117">
        <v>1</v>
      </c>
      <c r="G40" s="72" t="s">
        <v>351</v>
      </c>
      <c r="H40" s="72" t="s">
        <v>352</v>
      </c>
      <c r="I40" s="78">
        <v>1500</v>
      </c>
    </row>
    <row r="41" spans="1:9" ht="27">
      <c r="A41" s="72">
        <v>1</v>
      </c>
      <c r="B41" s="118" t="s">
        <v>178</v>
      </c>
      <c r="C41" s="118" t="s">
        <v>335</v>
      </c>
      <c r="D41" s="135">
        <v>1000</v>
      </c>
      <c r="F41" s="66">
        <v>2</v>
      </c>
      <c r="G41" s="74" t="s">
        <v>353</v>
      </c>
      <c r="H41" s="74" t="s">
        <v>346</v>
      </c>
      <c r="I41" s="79">
        <v>500</v>
      </c>
    </row>
    <row r="42" spans="1:9" ht="40.200000000000003">
      <c r="A42" s="74">
        <v>2</v>
      </c>
      <c r="B42" s="121" t="s">
        <v>262</v>
      </c>
      <c r="C42" s="121" t="s">
        <v>336</v>
      </c>
      <c r="D42" s="136">
        <v>1000</v>
      </c>
      <c r="F42" s="66">
        <v>3</v>
      </c>
      <c r="G42" s="121" t="s">
        <v>180</v>
      </c>
      <c r="H42" s="121" t="s">
        <v>337</v>
      </c>
      <c r="I42" s="136">
        <v>500</v>
      </c>
    </row>
    <row r="43" spans="1:9">
      <c r="A43" s="74">
        <v>3</v>
      </c>
      <c r="B43" s="121" t="s">
        <v>338</v>
      </c>
      <c r="C43" s="121" t="s">
        <v>337</v>
      </c>
      <c r="D43" s="136">
        <v>500</v>
      </c>
      <c r="F43" s="66">
        <v>4</v>
      </c>
      <c r="G43" s="121" t="s">
        <v>260</v>
      </c>
      <c r="H43" s="121" t="s">
        <v>344</v>
      </c>
      <c r="I43" s="136">
        <v>200</v>
      </c>
    </row>
    <row r="44" spans="1:9" ht="40.200000000000003">
      <c r="A44" s="74">
        <v>4</v>
      </c>
      <c r="B44" s="121" t="s">
        <v>180</v>
      </c>
      <c r="C44" s="121" t="s">
        <v>340</v>
      </c>
      <c r="D44" s="136">
        <v>1000</v>
      </c>
      <c r="F44" s="66">
        <v>5</v>
      </c>
      <c r="G44" s="121" t="s">
        <v>354</v>
      </c>
      <c r="H44" s="121" t="s">
        <v>340</v>
      </c>
      <c r="I44" s="136">
        <v>500</v>
      </c>
    </row>
    <row r="45" spans="1:9">
      <c r="A45" s="74">
        <v>5</v>
      </c>
      <c r="B45" s="121" t="s">
        <v>260</v>
      </c>
      <c r="C45" s="121" t="s">
        <v>337</v>
      </c>
      <c r="D45" s="136">
        <v>500</v>
      </c>
      <c r="F45" s="66">
        <v>6</v>
      </c>
      <c r="G45" s="121" t="s">
        <v>182</v>
      </c>
      <c r="H45" s="121" t="s">
        <v>337</v>
      </c>
      <c r="I45" s="136">
        <v>1000</v>
      </c>
    </row>
    <row r="46" spans="1:9" ht="15" thickBot="1">
      <c r="A46" s="74">
        <v>6</v>
      </c>
      <c r="B46" s="121" t="s">
        <v>234</v>
      </c>
      <c r="C46" s="121" t="s">
        <v>344</v>
      </c>
      <c r="D46" s="136">
        <v>500</v>
      </c>
      <c r="F46" s="124">
        <v>7</v>
      </c>
      <c r="G46" s="125" t="s">
        <v>355</v>
      </c>
      <c r="H46" s="125" t="s">
        <v>337</v>
      </c>
      <c r="I46" s="138">
        <v>1000</v>
      </c>
    </row>
    <row r="47" spans="1:9" ht="15" thickBot="1">
      <c r="A47" s="74">
        <v>7</v>
      </c>
      <c r="B47" s="121" t="s">
        <v>264</v>
      </c>
      <c r="C47" s="121" t="s">
        <v>345</v>
      </c>
      <c r="D47" s="136">
        <v>2000</v>
      </c>
      <c r="F47" s="424" t="s">
        <v>331</v>
      </c>
      <c r="G47" s="432"/>
      <c r="H47" s="425"/>
      <c r="I47" s="70">
        <f>SUM(I40:I46)</f>
        <v>5200</v>
      </c>
    </row>
    <row r="48" spans="1:9">
      <c r="A48" s="74">
        <v>8</v>
      </c>
      <c r="B48" s="121" t="s">
        <v>182</v>
      </c>
      <c r="C48" s="121" t="s">
        <v>340</v>
      </c>
      <c r="D48" s="136">
        <v>2000</v>
      </c>
      <c r="I48" s="140"/>
    </row>
    <row r="49" spans="1:9" ht="27">
      <c r="A49" s="74">
        <v>9</v>
      </c>
      <c r="B49" s="121" t="s">
        <v>265</v>
      </c>
      <c r="C49" s="121" t="s">
        <v>339</v>
      </c>
      <c r="D49" s="136">
        <v>500</v>
      </c>
      <c r="I49" s="140"/>
    </row>
    <row r="50" spans="1:9" ht="27.6" thickBot="1">
      <c r="A50" s="141">
        <v>10</v>
      </c>
      <c r="B50" s="125" t="s">
        <v>186</v>
      </c>
      <c r="C50" s="125" t="s">
        <v>337</v>
      </c>
      <c r="D50" s="138">
        <v>1000</v>
      </c>
      <c r="I50" s="140"/>
    </row>
    <row r="51" spans="1:9" ht="15" thickBot="1">
      <c r="A51" s="424" t="s">
        <v>331</v>
      </c>
      <c r="B51" s="432"/>
      <c r="C51" s="425"/>
      <c r="D51" s="70">
        <f>SUM(D41:D50)</f>
        <v>10000</v>
      </c>
      <c r="I51" s="140"/>
    </row>
  </sheetData>
  <mergeCells count="17">
    <mergeCell ref="F36:H36"/>
    <mergeCell ref="A1:I3"/>
    <mergeCell ref="A4:D4"/>
    <mergeCell ref="F4:I4"/>
    <mergeCell ref="F11:H11"/>
    <mergeCell ref="F14:I14"/>
    <mergeCell ref="A15:C15"/>
    <mergeCell ref="A17:D17"/>
    <mergeCell ref="F22:H22"/>
    <mergeCell ref="A23:C23"/>
    <mergeCell ref="F24:I24"/>
    <mergeCell ref="A25:D25"/>
    <mergeCell ref="A37:C37"/>
    <mergeCell ref="F38:I38"/>
    <mergeCell ref="A39:D39"/>
    <mergeCell ref="F47:H47"/>
    <mergeCell ref="A51:C5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BEE64518B0F02F4A9372AEB48674D108" ma:contentTypeVersion="11" ma:contentTypeDescription="Tạo tài liệu mới." ma:contentTypeScope="" ma:versionID="5ec72fd73405d59b789ba9ff320fd90d">
  <xsd:schema xmlns:xsd="http://www.w3.org/2001/XMLSchema" xmlns:xs="http://www.w3.org/2001/XMLSchema" xmlns:p="http://schemas.microsoft.com/office/2006/metadata/properties" xmlns:ns3="bd5d138d-8740-4a43-ba52-d183c139f168" xmlns:ns4="db66208d-8128-4b2e-a837-aedb0add30f2" targetNamespace="http://schemas.microsoft.com/office/2006/metadata/properties" ma:root="true" ma:fieldsID="40f2dfc5af661316770ee496a09807b0" ns3:_="" ns4:_="">
    <xsd:import namespace="bd5d138d-8740-4a43-ba52-d183c139f168"/>
    <xsd:import namespace="db66208d-8128-4b2e-a837-aedb0add30f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AutoTags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d138d-8740-4a43-ba52-d183c139f1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àm băm Gợi ý Chia sẻ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6208d-8128-4b2e-a837-aedb0add30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66208d-8128-4b2e-a837-aedb0add30f2" xsi:nil="true"/>
  </documentManagement>
</p:properties>
</file>

<file path=customXml/itemProps1.xml><?xml version="1.0" encoding="utf-8"?>
<ds:datastoreItem xmlns:ds="http://schemas.openxmlformats.org/officeDocument/2006/customXml" ds:itemID="{04F2BBDF-E387-43D5-8524-C24E2E211B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635FA3-C701-4260-AC93-075B51875E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d138d-8740-4a43-ba52-d183c139f168"/>
    <ds:schemaRef ds:uri="db66208d-8128-4b2e-a837-aedb0add30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4D1335-19DF-4E5A-9B5B-4BE83CC1D691}">
  <ds:schemaRefs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db66208d-8128-4b2e-a837-aedb0add30f2"/>
    <ds:schemaRef ds:uri="http://schemas.microsoft.com/office/infopath/2007/PartnerControls"/>
    <ds:schemaRef ds:uri="bd5d138d-8740-4a43-ba52-d183c139f168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FC+VC</vt:lpstr>
      <vt:lpstr>DỰ ĐOÁN DOANH THU LỢI NHUẬN</vt:lpstr>
      <vt:lpstr>EOQ</vt:lpstr>
      <vt:lpstr>Chuẩn Đo Lường</vt:lpstr>
      <vt:lpstr>ELS</vt:lpstr>
      <vt:lpstr>Safety Stock</vt:lpstr>
      <vt:lpstr>Chi Phí Cố Định</vt:lpstr>
      <vt:lpstr>Chi Phí Nguyên Liệu</vt:lpstr>
      <vt:lpstr>Giá NVL Bánh Tráng</vt:lpstr>
      <vt:lpstr>Giá NVL muối tôm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Sơn Nguyễn Thanh</cp:lastModifiedBy>
  <cp:revision/>
  <dcterms:created xsi:type="dcterms:W3CDTF">2024-05-20T13:46:42Z</dcterms:created>
  <dcterms:modified xsi:type="dcterms:W3CDTF">2024-05-31T15:09:51Z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0x010100BEE64518B0F02F4A9372AEB48674D108</vt:lpwstr>
  </property>
</Properties>
</file>