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Data\"/>
    </mc:Choice>
  </mc:AlternateContent>
  <xr:revisionPtr revIDLastSave="0" documentId="13_ncr:1_{578C9EA2-1F1E-419D-BEB7-600A929D8756}" xr6:coauthVersionLast="47" xr6:coauthVersionMax="47" xr10:uidLastSave="{00000000-0000-0000-0000-000000000000}"/>
  <bookViews>
    <workbookView xWindow="450" yWindow="20" windowWidth="18750" windowHeight="10180" xr2:uid="{00000000-000D-0000-FFFF-FFFF00000000}"/>
  </bookViews>
  <sheets>
    <sheet name="Dashboard" sheetId="2" r:id="rId1"/>
    <sheet name="Data" sheetId="1" r:id="rId2"/>
  </sheets>
  <definedNames>
    <definedName name="_xlnm._FilterDatabase" localSheetId="1" hidden="1">Data!$A$43:$A$47</definedName>
    <definedName name="OLE_LINK1" localSheetId="0">Dashboard!$B$38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1" l="1"/>
  <c r="S26" i="1"/>
  <c r="S27" i="1"/>
  <c r="S28" i="1"/>
  <c r="S24" i="1"/>
  <c r="P41" i="1"/>
  <c r="F41" i="1"/>
  <c r="P39" i="1"/>
  <c r="P40" i="1"/>
  <c r="F40" i="1"/>
  <c r="F39" i="1"/>
  <c r="L40" i="1"/>
  <c r="L41" i="1"/>
  <c r="L42" i="1"/>
  <c r="L39" i="1"/>
  <c r="B40" i="1"/>
  <c r="B39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4" i="2" l="1"/>
  <c r="D4" i="2"/>
  <c r="H38" i="1"/>
  <c r="I38" i="1"/>
  <c r="C39" i="1"/>
  <c r="C40" i="1"/>
</calcChain>
</file>

<file path=xl/sharedStrings.xml><?xml version="1.0" encoding="utf-8"?>
<sst xmlns="http://schemas.openxmlformats.org/spreadsheetml/2006/main" count="325" uniqueCount="79">
  <si>
    <t>Admission</t>
  </si>
  <si>
    <t>Discharge</t>
  </si>
  <si>
    <t>First_Warfarin</t>
  </si>
  <si>
    <t>INR_prior_to_start</t>
  </si>
  <si>
    <t>First_Elevated_INR</t>
  </si>
  <si>
    <t>INR</t>
  </si>
  <si>
    <t>Goal_INR</t>
  </si>
  <si>
    <t>Intervention</t>
  </si>
  <si>
    <t>Reversal_Agent</t>
  </si>
  <si>
    <t>Pharmacy_Consult</t>
  </si>
  <si>
    <t>PTA</t>
  </si>
  <si>
    <t>DDI</t>
  </si>
  <si>
    <t>2.5 - 3.5</t>
  </si>
  <si>
    <t>No</t>
  </si>
  <si>
    <t>Yes</t>
  </si>
  <si>
    <t>Zosyn</t>
  </si>
  <si>
    <t>Vit K 1 mg PO</t>
  </si>
  <si>
    <t>Amiodarone</t>
  </si>
  <si>
    <t>Escitalopram</t>
  </si>
  <si>
    <t>3.5 - 4.5</t>
  </si>
  <si>
    <t>Vit K 10 mg IVPB</t>
  </si>
  <si>
    <t>Ceftriaxone</t>
  </si>
  <si>
    <t>Vit K 1 mg IVPB</t>
  </si>
  <si>
    <t>Vit K 5 mg IVPB</t>
  </si>
  <si>
    <t>Prednisone</t>
  </si>
  <si>
    <t>None</t>
  </si>
  <si>
    <t>Vit K 5 mg PO</t>
  </si>
  <si>
    <t>Allopurinol</t>
  </si>
  <si>
    <t>Acetaminophen</t>
  </si>
  <si>
    <t>Metronidazole</t>
  </si>
  <si>
    <t>Erythromycin</t>
  </si>
  <si>
    <t xml:space="preserve">Carbamazepine </t>
  </si>
  <si>
    <t>Fluconazole</t>
  </si>
  <si>
    <t>2.0 - 3.0</t>
  </si>
  <si>
    <t>2.0 - 2.5</t>
  </si>
  <si>
    <t>Aspirin</t>
  </si>
  <si>
    <t>Levothyroxine</t>
  </si>
  <si>
    <t>DDI #2</t>
  </si>
  <si>
    <t>DDI #3</t>
  </si>
  <si>
    <t>Ciprofloxacin</t>
  </si>
  <si>
    <t>Atorvastatin</t>
  </si>
  <si>
    <t>Drug</t>
  </si>
  <si>
    <t>Rate</t>
  </si>
  <si>
    <t>Percentage</t>
  </si>
  <si>
    <t>Change_in _INR</t>
  </si>
  <si>
    <t>Time_to_Elevated_INR (days)</t>
  </si>
  <si>
    <t>Insights:</t>
  </si>
  <si>
    <t>1 Drug</t>
  </si>
  <si>
    <t>2+ Drugs</t>
  </si>
  <si>
    <t>Number of Drugs</t>
  </si>
  <si>
    <t>Number of Drugs in Interaction:</t>
  </si>
  <si>
    <t>WARFARIN DRUG INTERACTION</t>
  </si>
  <si>
    <t>AVERAGE DAYS TO ELEVATED INR</t>
  </si>
  <si>
    <t>AVERAGE INR INCREASE</t>
  </si>
  <si>
    <t>Amiodarone, Escitalopram, Levothyroxine</t>
  </si>
  <si>
    <t>Amiodarone, Acetaminophen, Zosyn</t>
  </si>
  <si>
    <t>Amiodarone, Aspirin</t>
  </si>
  <si>
    <t>Amiodarone,</t>
  </si>
  <si>
    <t>Allopurinol, Ciprofloxacin</t>
  </si>
  <si>
    <t>Aspirin, Amiodarone</t>
  </si>
  <si>
    <t>Acetaminophen, Atorvastatin</t>
  </si>
  <si>
    <t>Metronidazole, Ceftriaxone</t>
  </si>
  <si>
    <t>Levothyroxine, Acetaminophen</t>
  </si>
  <si>
    <t>Zosyn, Atorvastatin</t>
  </si>
  <si>
    <t>Carbamazepine</t>
  </si>
  <si>
    <t>DDI #1</t>
  </si>
  <si>
    <t>1) Amiodarone, an antiarrhythmic drug, is seen in nearly 30% of the increased INR cases. Patients on this medication as well as warfarin should be monitored more frequently to ensure they are not at risk for bleeding.</t>
  </si>
  <si>
    <t>REQUIRED VITAMIN K INTERVENTION</t>
  </si>
  <si>
    <t>List of Drugs:</t>
  </si>
  <si>
    <t>2) Although pharmacy consult was needed for all INR increases, only 50% of the cases had a risk of bleeding and required use of Vitamin K. The other 50% most likely had warfarin withheld for 1-2 days following guidelines.</t>
  </si>
  <si>
    <t>Avg INR Increase:</t>
  </si>
  <si>
    <t>Avg Days to Elevated INR:</t>
  </si>
  <si>
    <t>INR Goals</t>
  </si>
  <si>
    <t>Required Vit. K</t>
  </si>
  <si>
    <t>INR Goals and Interventions:</t>
  </si>
  <si>
    <t>Total Intervention Needed:</t>
  </si>
  <si>
    <t># Drugs and Interventions:</t>
  </si>
  <si>
    <t>Observations:
1) 88% of INR increases involved at least one interacting drug.
2) Amiodarone, an antiarrhythmic drug, is seen in nearly 30% of the increased INR cases.
3) The lowest dose of Vit. K in oral form was most commonly used.
Actionable Insights:
Pharmacists that are monitoring warfarin will need to focus on patients on amiodarone. If amiodarone was initiated in hospital, decrease warfarin dose by 30-50% to avoid increase in INR. If INR increase is not due to interacting drugs while in hospital, discuss with patients to determine changes since their admission, such as a change in their diet. Be aware of symptoms of bleeding, such as severe headache or dizziness, dark or bloody stools, or unexplained bruising. Keep a larger supply of oral vitamin K 1 mg as that dose is needed the most with increased INR.</t>
  </si>
  <si>
    <t>List of Antidote: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</si>
</sst>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409]m/d/yy\ h:mm\ AM/PM;@"/>
    <numFmt numFmtId="166" formatCode="0.0%"/>
  </numFmts>
  <fonts count="25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4"/>
      <color rgb="FF006100"/>
      <name val="Calibri"/>
      <family val="2"/>
      <scheme val="minor"/>
    </font>
    <font>
      <sz val="14"/>
      <color rgb="FF9C0006"/>
      <name val="Calibri"/>
      <family val="2"/>
      <scheme val="minor"/>
    </font>
    <font>
      <sz val="14"/>
      <color rgb="FF9C5700"/>
      <name val="Calibri"/>
      <family val="2"/>
      <scheme val="minor"/>
    </font>
    <font>
      <sz val="14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4"/>
      <color rgb="FFFA7D00"/>
      <name val="Calibri"/>
      <family val="2"/>
      <scheme val="minor"/>
    </font>
    <font>
      <sz val="14"/>
      <color rgb="FFFA7D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i/>
      <sz val="14"/>
      <color rgb="FF7F7F7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sz val="36"/>
      <color theme="0"/>
      <name val="Bookman Old Style"/>
      <family val="1"/>
    </font>
    <font>
      <sz val="16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A2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8"/>
      </left>
      <right style="thin">
        <color theme="8"/>
      </right>
      <top style="double">
        <color theme="8"/>
      </top>
      <bottom style="thin">
        <color theme="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2" fontId="0" fillId="0" borderId="0" xfId="0" applyNumberFormat="1"/>
    <xf numFmtId="1" fontId="0" fillId="0" borderId="0" xfId="0" applyNumberFormat="1"/>
    <xf numFmtId="166" fontId="0" fillId="0" borderId="0" xfId="0" applyNumberFormat="1"/>
    <xf numFmtId="165" fontId="16" fillId="0" borderId="0" xfId="0" applyNumberFormat="1" applyFont="1"/>
    <xf numFmtId="9" fontId="0" fillId="0" borderId="0" xfId="0" applyNumberFormat="1"/>
    <xf numFmtId="0" fontId="19" fillId="0" borderId="0" xfId="0" applyFont="1"/>
    <xf numFmtId="164" fontId="20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/>
    </xf>
    <xf numFmtId="9" fontId="20" fillId="0" borderId="0" xfId="0" applyNumberFormat="1" applyFont="1" applyAlignment="1">
      <alignment horizontal="center" vertical="center"/>
    </xf>
    <xf numFmtId="10" fontId="0" fillId="0" borderId="0" xfId="0" applyNumberFormat="1"/>
    <xf numFmtId="0" fontId="16" fillId="0" borderId="0" xfId="0" applyFont="1"/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49" fontId="0" fillId="0" borderId="0" xfId="0" applyNumberFormat="1" applyAlignment="1">
      <alignment vertical="top"/>
    </xf>
    <xf numFmtId="0" fontId="0" fillId="33" borderId="0" xfId="0" applyFill="1"/>
    <xf numFmtId="1" fontId="16" fillId="0" borderId="0" xfId="0" applyNumberFormat="1" applyFont="1"/>
    <xf numFmtId="164" fontId="0" fillId="0" borderId="10" xfId="0" applyNumberFormat="1" applyBorder="1"/>
    <xf numFmtId="1" fontId="0" fillId="0" borderId="10" xfId="0" applyNumberFormat="1" applyBorder="1"/>
    <xf numFmtId="0" fontId="22" fillId="0" borderId="0" xfId="0" applyFont="1" applyAlignment="1">
      <alignment horizontal="center"/>
    </xf>
    <xf numFmtId="10" fontId="22" fillId="0" borderId="0" xfId="0" applyNumberFormat="1" applyFont="1" applyAlignment="1">
      <alignment horizontal="center"/>
    </xf>
    <xf numFmtId="0" fontId="23" fillId="33" borderId="0" xfId="0" applyFont="1" applyFill="1" applyAlignment="1">
      <alignment horizontal="center"/>
    </xf>
    <xf numFmtId="165" fontId="17" fillId="33" borderId="0" xfId="0" applyNumberFormat="1" applyFont="1" applyFill="1" applyAlignment="1">
      <alignment vertical="top" wrapText="1"/>
    </xf>
    <xf numFmtId="165" fontId="17" fillId="0" borderId="0" xfId="0" applyNumberFormat="1" applyFont="1" applyAlignment="1">
      <alignment vertical="top" wrapText="1"/>
    </xf>
    <xf numFmtId="165" fontId="24" fillId="33" borderId="0" xfId="0" applyNumberFormat="1" applyFont="1" applyFill="1" applyAlignment="1">
      <alignment horizontal="justify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numFmt numFmtId="1" formatCode="0"/>
    </dxf>
    <dxf>
      <numFmt numFmtId="1" formatCode="0"/>
    </dxf>
    <dxf>
      <numFmt numFmtId="164" formatCode="0.0"/>
    </dxf>
    <dxf>
      <numFmt numFmtId="30" formatCode="@"/>
    </dxf>
    <dxf>
      <numFmt numFmtId="30" formatCode="@"/>
    </dxf>
    <dxf>
      <numFmt numFmtId="164" formatCode="0.0"/>
    </dxf>
    <dxf>
      <numFmt numFmtId="164" formatCode="0.0"/>
    </dxf>
    <dxf>
      <numFmt numFmtId="165" formatCode="[$-409]m/d/yy\ h:mm\ AM/PM;@"/>
    </dxf>
    <dxf>
      <numFmt numFmtId="165" formatCode="[$-409]m/d/yy\ h:mm\ AM/PM;@"/>
    </dxf>
    <dxf>
      <numFmt numFmtId="164" formatCode="0.0"/>
    </dxf>
    <dxf>
      <numFmt numFmtId="164" formatCode="0.0"/>
    </dxf>
    <dxf>
      <numFmt numFmtId="165" formatCode="[$-409]m/d/yy\ h:mm\ AM/PM;@"/>
    </dxf>
    <dxf>
      <numFmt numFmtId="165" formatCode="[$-409]m/d/yy\ h:mm\ AM/PM;@"/>
    </dxf>
    <dxf>
      <numFmt numFmtId="165" formatCode="[$-409]m/d/yy\ h:mm\ AM/PM;@"/>
    </dxf>
    <dxf>
      <numFmt numFmtId="165" formatCode="[$-409]m/d/yy\ h:mm\ AM/PM;@"/>
    </dxf>
    <dxf>
      <numFmt numFmtId="165" formatCode="[$-409]m/d/yy\ h:mm\ AM/PM;@"/>
    </dxf>
    <dxf>
      <numFmt numFmtId="165" formatCode="[$-409]m/d/yy\ h:mm\ AM/PM;@"/>
    </dxf>
  </dxfs>
  <tableStyles count="0" defaultTableStyle="TableStyleMedium2" defaultPivotStyle="PivotStyleLight16"/>
  <colors>
    <mruColors>
      <color rgb="FFA20000"/>
      <color rgb="FF824A4A"/>
      <color rgb="FFA43B00"/>
      <color rgb="FF9A5858"/>
      <color rgb="FFB43C00"/>
      <color rgb="FFC04000"/>
      <color rgb="FFCC0000"/>
      <color rgb="FFD04500"/>
      <color rgb="FFB88282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Drugs Involved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23459742512539E-2"/>
          <c:y val="0.14655830332766193"/>
          <c:w val="0.9177685218034316"/>
          <c:h val="0.447770069817760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7627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A2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DBC5-4302-8270-A83A16E37679}"/>
              </c:ext>
            </c:extLst>
          </c:dPt>
          <c:dPt>
            <c:idx val="2"/>
            <c:invertIfNegative val="0"/>
            <c:bubble3D val="0"/>
            <c:spPr>
              <a:solidFill>
                <a:srgbClr val="B43C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BC5-4302-8270-A83A16E37679}"/>
              </c:ext>
            </c:extLst>
          </c:dPt>
          <c:dPt>
            <c:idx val="3"/>
            <c:invertIfNegative val="0"/>
            <c:bubble3D val="0"/>
            <c:spPr>
              <a:solidFill>
                <a:srgbClr val="B43C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BC5-4302-8270-A83A16E37679}"/>
              </c:ext>
            </c:extLst>
          </c:dPt>
          <c:dPt>
            <c:idx val="4"/>
            <c:invertIfNegative val="0"/>
            <c:bubble3D val="0"/>
            <c:spPr>
              <a:solidFill>
                <a:srgbClr val="824A4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BC5-4302-8270-A83A16E37679}"/>
              </c:ext>
            </c:extLst>
          </c:dPt>
          <c:dPt>
            <c:idx val="5"/>
            <c:invertIfNegative val="0"/>
            <c:bubble3D val="0"/>
            <c:spPr>
              <a:solidFill>
                <a:srgbClr val="9A585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BC5-4302-8270-A83A16E37679}"/>
              </c:ext>
            </c:extLst>
          </c:dPt>
          <c:dPt>
            <c:idx val="6"/>
            <c:invertIfNegative val="0"/>
            <c:bubble3D val="0"/>
            <c:spPr>
              <a:solidFill>
                <a:srgbClr val="9A585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BC5-4302-8270-A83A16E37679}"/>
              </c:ext>
            </c:extLst>
          </c:dPt>
          <c:dPt>
            <c:idx val="7"/>
            <c:invertIfNegative val="0"/>
            <c:bubble3D val="0"/>
            <c:spPr>
              <a:solidFill>
                <a:srgbClr val="9A585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BC5-4302-8270-A83A16E37679}"/>
              </c:ext>
            </c:extLst>
          </c:dPt>
          <c:dPt>
            <c:idx val="8"/>
            <c:invertIfNegative val="0"/>
            <c:bubble3D val="0"/>
            <c:spPr>
              <a:solidFill>
                <a:srgbClr val="9A585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BC5-4302-8270-A83A16E37679}"/>
              </c:ext>
            </c:extLst>
          </c:dPt>
          <c:dPt>
            <c:idx val="9"/>
            <c:invertIfNegative val="0"/>
            <c:bubble3D val="0"/>
            <c:spPr>
              <a:solidFill>
                <a:srgbClr val="9A585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DBC5-4302-8270-A83A16E37679}"/>
              </c:ext>
            </c:extLst>
          </c:dPt>
          <c:dPt>
            <c:idx val="10"/>
            <c:invertIfNegative val="0"/>
            <c:bubble3D val="0"/>
            <c:spPr>
              <a:solidFill>
                <a:srgbClr val="9A585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BC5-4302-8270-A83A16E37679}"/>
              </c:ext>
            </c:extLst>
          </c:dPt>
          <c:dPt>
            <c:idx val="11"/>
            <c:invertIfNegative val="0"/>
            <c:bubble3D val="0"/>
            <c:spPr>
              <a:solidFill>
                <a:srgbClr val="9A585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BC5-4302-8270-A83A16E37679}"/>
              </c:ext>
            </c:extLst>
          </c:dPt>
          <c:dPt>
            <c:idx val="12"/>
            <c:invertIfNegative val="0"/>
            <c:bubble3D val="0"/>
            <c:spPr>
              <a:solidFill>
                <a:srgbClr val="B8828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BC5-4302-8270-A83A16E37679}"/>
              </c:ext>
            </c:extLst>
          </c:dPt>
          <c:dPt>
            <c:idx val="13"/>
            <c:invertIfNegative val="0"/>
            <c:bubble3D val="0"/>
            <c:spPr>
              <a:solidFill>
                <a:srgbClr val="B8828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BC5-4302-8270-A83A16E37679}"/>
              </c:ext>
            </c:extLst>
          </c:dPt>
          <c:dPt>
            <c:idx val="14"/>
            <c:invertIfNegative val="0"/>
            <c:bubble3D val="0"/>
            <c:spPr>
              <a:solidFill>
                <a:srgbClr val="B8828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BC5-4302-8270-A83A16E37679}"/>
              </c:ext>
            </c:extLst>
          </c:dPt>
          <c:dPt>
            <c:idx val="15"/>
            <c:invertIfNegative val="0"/>
            <c:bubble3D val="0"/>
            <c:spPr>
              <a:solidFill>
                <a:srgbClr val="B8828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BC5-4302-8270-A83A16E376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Data!$R$4:$R$19</c:f>
              <c:strCache>
                <c:ptCount val="16"/>
                <c:pt idx="0">
                  <c:v>Amiodarone</c:v>
                </c:pt>
                <c:pt idx="1">
                  <c:v>Zosyn</c:v>
                </c:pt>
                <c:pt idx="2">
                  <c:v>None</c:v>
                </c:pt>
                <c:pt idx="3">
                  <c:v>Acetaminophen</c:v>
                </c:pt>
                <c:pt idx="4">
                  <c:v>Ceftriaxone</c:v>
                </c:pt>
                <c:pt idx="5">
                  <c:v>Aspirin</c:v>
                </c:pt>
                <c:pt idx="6">
                  <c:v>Escitalopram</c:v>
                </c:pt>
                <c:pt idx="7">
                  <c:v>Levothyroxine</c:v>
                </c:pt>
                <c:pt idx="8">
                  <c:v>Allopurinol</c:v>
                </c:pt>
                <c:pt idx="9">
                  <c:v>Atorvastatin</c:v>
                </c:pt>
                <c:pt idx="10">
                  <c:v>Metronidazole</c:v>
                </c:pt>
                <c:pt idx="11">
                  <c:v>Erythromycin</c:v>
                </c:pt>
                <c:pt idx="12">
                  <c:v>Ciprofloxacin</c:v>
                </c:pt>
                <c:pt idx="13">
                  <c:v>Prednisone</c:v>
                </c:pt>
                <c:pt idx="14">
                  <c:v>Carbamazepine </c:v>
                </c:pt>
                <c:pt idx="15">
                  <c:v>Fluconazole</c:v>
                </c:pt>
              </c:strCache>
            </c:strRef>
          </c:cat>
          <c:val>
            <c:numRef>
              <c:f>Data!$S$4:$S$19</c:f>
              <c:numCache>
                <c:formatCode>0.0%</c:formatCode>
                <c:ptCount val="16"/>
                <c:pt idx="0">
                  <c:v>0.29411764705882354</c:v>
                </c:pt>
                <c:pt idx="1">
                  <c:v>0.17647058823529413</c:v>
                </c:pt>
                <c:pt idx="2">
                  <c:v>0.11764705882352941</c:v>
                </c:pt>
                <c:pt idx="3">
                  <c:v>0.11764705882352941</c:v>
                </c:pt>
                <c:pt idx="4">
                  <c:v>8.8235294117647065E-2</c:v>
                </c:pt>
                <c:pt idx="5">
                  <c:v>5.8823529411764705E-2</c:v>
                </c:pt>
                <c:pt idx="6">
                  <c:v>5.8823529411764705E-2</c:v>
                </c:pt>
                <c:pt idx="7">
                  <c:v>5.8823529411764705E-2</c:v>
                </c:pt>
                <c:pt idx="8">
                  <c:v>5.8823529411764705E-2</c:v>
                </c:pt>
                <c:pt idx="9">
                  <c:v>5.8823529411764705E-2</c:v>
                </c:pt>
                <c:pt idx="10">
                  <c:v>5.8823529411764705E-2</c:v>
                </c:pt>
                <c:pt idx="11">
                  <c:v>5.8823529411764705E-2</c:v>
                </c:pt>
                <c:pt idx="12">
                  <c:v>2.9411764705882353E-2</c:v>
                </c:pt>
                <c:pt idx="13">
                  <c:v>2.9411764705882353E-2</c:v>
                </c:pt>
                <c:pt idx="14">
                  <c:v>2.9411764705882353E-2</c:v>
                </c:pt>
                <c:pt idx="15">
                  <c:v>2.9411764705882353E-2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F1-4D98-BE16-3565BF7E4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43183856"/>
        <c:axId val="643195376"/>
      </c:barChart>
      <c:catAx>
        <c:axId val="64318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95376"/>
        <c:crosses val="autoZero"/>
        <c:auto val="1"/>
        <c:lblAlgn val="ctr"/>
        <c:lblOffset val="100"/>
        <c:noMultiLvlLbl val="0"/>
      </c:catAx>
      <c:valAx>
        <c:axId val="64319537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crossAx val="64318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1855465614896"/>
          <c:y val="0.11663535915296896"/>
          <c:w val="0.57907317487980303"/>
          <c:h val="0.8532640238831099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bg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6A3-4617-8F3D-4C52A9CE88C1}"/>
              </c:ext>
            </c:extLst>
          </c:dPt>
          <c:dPt>
            <c:idx val="1"/>
            <c:bubble3D val="0"/>
            <c:spPr>
              <a:solidFill>
                <a:srgbClr val="6C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6A3-4617-8F3D-4C52A9CE88C1}"/>
              </c:ext>
            </c:extLst>
          </c:dPt>
          <c:dPt>
            <c:idx val="2"/>
            <c:bubble3D val="0"/>
            <c:spPr>
              <a:solidFill>
                <a:srgbClr val="A2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6A3-4617-8F3D-4C52A9CE88C1}"/>
              </c:ext>
            </c:extLst>
          </c:dPt>
          <c:dLbls>
            <c:dLbl>
              <c:idx val="0"/>
              <c:layout>
                <c:manualLayout>
                  <c:x val="-0.15355739354261735"/>
                  <c:y val="-0.17887378126835732"/>
                </c:manualLayout>
              </c:layout>
              <c:numFmt formatCode="0.0%" sourceLinked="0"/>
              <c:spPr>
                <a:xfrm>
                  <a:off x="896489" y="104758"/>
                  <a:ext cx="390447" cy="377781"/>
                </a:xfrm>
                <a:solidFill>
                  <a:sysClr val="window" lastClr="FFFFFF"/>
                </a:solidFill>
                <a:ln w="9525" cap="flat" cmpd="sng" algn="ctr">
                  <a:noFill/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borderCallout1">
                      <a:avLst>
                        <a:gd name="adj1" fmla="val 111831"/>
                        <a:gd name="adj2" fmla="val 190943"/>
                        <a:gd name="adj3" fmla="val 52754"/>
                        <a:gd name="adj4" fmla="val 104813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0463450400532542"/>
                      <c:h val="0.1267618961016911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56A3-4617-8F3D-4C52A9CE88C1}"/>
                </c:ext>
              </c:extLst>
            </c:dLbl>
            <c:dLbl>
              <c:idx val="1"/>
              <c:layout>
                <c:manualLayout>
                  <c:x val="0.11642426639760906"/>
                  <c:y val="-0.48725789472016995"/>
                </c:manualLayout>
              </c:layout>
              <c:numFmt formatCode="0.0%" sourceLinked="0"/>
              <c:spPr>
                <a:solidFill>
                  <a:sysClr val="window" lastClr="FFFFFF"/>
                </a:solidFill>
                <a:ln w="9525" cap="flat" cmpd="sng" algn="ctr">
                  <a:noFill/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borderCallout1">
                      <a:avLst>
                        <a:gd name="adj1" fmla="val 43538"/>
                        <a:gd name="adj2" fmla="val -10790"/>
                        <a:gd name="adj3" fmla="val 100813"/>
                        <a:gd name="adj4" fmla="val -57118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56A3-4617-8F3D-4C52A9CE88C1}"/>
                </c:ext>
              </c:extLst>
            </c:dLbl>
            <c:dLbl>
              <c:idx val="2"/>
              <c:layout>
                <c:manualLayout>
                  <c:x val="-0.15010471844496931"/>
                  <c:y val="0.29300876293612738"/>
                </c:manualLayout>
              </c:layout>
              <c:numFmt formatCode="0.0%" sourceLinked="0"/>
              <c:spPr>
                <a:solidFill>
                  <a:sysClr val="window" lastClr="FFFFFF"/>
                </a:solidFill>
                <a:ln w="9525" cap="flat" cmpd="sng" algn="ctr">
                  <a:noFill/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borderCallout1">
                      <a:avLst>
                        <a:gd name="adj1" fmla="val -32951"/>
                        <a:gd name="adj2" fmla="val 140691"/>
                        <a:gd name="adj3" fmla="val -4789"/>
                        <a:gd name="adj4" fmla="val 101533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56A3-4617-8F3D-4C52A9CE88C1}"/>
                </c:ext>
              </c:extLst>
            </c:dLbl>
            <c:numFmt formatCode="0.0%" sourceLinked="0"/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borderCallout1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Data!$E$39:$E$41</c:f>
              <c:strCache>
                <c:ptCount val="3"/>
                <c:pt idx="0">
                  <c:v>None</c:v>
                </c:pt>
                <c:pt idx="1">
                  <c:v>1 Drug</c:v>
                </c:pt>
                <c:pt idx="2">
                  <c:v>2+ Drugs</c:v>
                </c:pt>
              </c:strCache>
            </c:strRef>
          </c:cat>
          <c:val>
            <c:numRef>
              <c:f>Data!$F$39:$F$41</c:f>
              <c:numCache>
                <c:formatCode>0%</c:formatCode>
                <c:ptCount val="3"/>
                <c:pt idx="0" formatCode="0.00%">
                  <c:v>0.11764705882352941</c:v>
                </c:pt>
                <c:pt idx="1">
                  <c:v>0.61764705882352944</c:v>
                </c:pt>
                <c:pt idx="2" formatCode="0.00%">
                  <c:v>0.26470588235294118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6A3-4617-8F3D-4C52A9CE8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319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Specific</a:t>
            </a:r>
            <a:r>
              <a:rPr lang="en-US" baseline="0"/>
              <a:t> Vit. K Interventions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A43B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53D-4A3A-A1BC-F54966CB5204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53D-4A3A-A1BC-F54966CB5204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53D-4A3A-A1BC-F54966CB5204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53D-4A3A-A1BC-F54966CB5204}"/>
              </c:ext>
            </c:extLst>
          </c:dPt>
          <c:dPt>
            <c:idx val="4"/>
            <c:invertIfNegative val="0"/>
            <c:bubble3D val="0"/>
            <c:spPr>
              <a:solidFill>
                <a:srgbClr val="824A4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53D-4A3A-A1BC-F54966CB5204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Data!$R$24:$R$28</c:f>
              <c:strCache>
                <c:ptCount val="5"/>
                <c:pt idx="0">
                  <c:v>Vit K 10 mg IVPB</c:v>
                </c:pt>
                <c:pt idx="1">
                  <c:v>Vit K 5 mg IVPB</c:v>
                </c:pt>
                <c:pt idx="2">
                  <c:v>Vit K 1 mg IVPB</c:v>
                </c:pt>
                <c:pt idx="3">
                  <c:v>Vit K 5 mg PO</c:v>
                </c:pt>
                <c:pt idx="4">
                  <c:v>Vit K 1 mg PO</c:v>
                </c:pt>
              </c:strCache>
            </c:strRef>
          </c:cat>
          <c:val>
            <c:numRef>
              <c:f>Data!$S$24:$S$28</c:f>
              <c:numCache>
                <c:formatCode>0.00%</c:formatCode>
                <c:ptCount val="5"/>
                <c:pt idx="0">
                  <c:v>0.29411764705882354</c:v>
                </c:pt>
                <c:pt idx="1">
                  <c:v>5.8823529411764705E-2</c:v>
                </c:pt>
                <c:pt idx="2">
                  <c:v>5.8823529411764705E-2</c:v>
                </c:pt>
                <c:pt idx="3">
                  <c:v>0.11764705882352941</c:v>
                </c:pt>
                <c:pt idx="4">
                  <c:v>0.47058823529411764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3D-4A3A-A1BC-F54966CB5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58998175"/>
        <c:axId val="1918343375"/>
      </c:barChart>
      <c:catAx>
        <c:axId val="11589981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343375"/>
        <c:crosses val="autoZero"/>
        <c:auto val="1"/>
        <c:lblAlgn val="ctr"/>
        <c:lblOffset val="100"/>
        <c:noMultiLvlLbl val="0"/>
      </c:catAx>
      <c:valAx>
        <c:axId val="1918343375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158998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140606</xdr:colOff>
      <xdr:row>5</xdr:row>
      <xdr:rowOff>29028</xdr:rowOff>
    </xdr:from>
    <xdr:to>
      <xdr:col>13</xdr:col>
      <xdr:colOff>2268</xdr:colOff>
      <xdr:row>18</xdr:row>
      <xdr:rowOff>176892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584C98-E31F-4D20-837B-DA7319EDF0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231322</xdr:colOff>
      <xdr:row>19</xdr:row>
      <xdr:rowOff>23132</xdr:rowOff>
    </xdr:from>
    <xdr:to>
      <xdr:col>6</xdr:col>
      <xdr:colOff>145143</xdr:colOff>
      <xdr:row>33</xdr:row>
      <xdr:rowOff>56241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E659C253-3907-69D0-51DF-4DFE5405411B}"/>
            </a:ext>
          </a:extLst>
        </xdr:cNvPr>
        <xdr:cNvGrpSpPr/>
      </xdr:nvGrpSpPr>
      <xdr:grpSpPr>
        <a:xfrm>
          <a:off x="231322" y="5293632"/>
          <a:ext cx="4186464" cy="3335109"/>
          <a:chOff x="20772" y="5136545"/>
          <a:chExt cx="3834580" cy="3093213"/>
        </a:xfrm>
      </xdr:grpSpPr>
      <xdr:graphicFrame macro="">
        <xdr:nvGraphicFramePr>
          <xdr:cNvPr id="11" name="Chart 10">
            <a:extLst>
              <a:ext uri="{FF2B5EF4-FFF2-40B4-BE49-F238E27FC236}">
                <a16:creationId xmlns:a16="http://schemas.microsoft.com/office/drawing/2014/main" id="{E64FD59F-60C5-4A82-81A5-0832FE63C1EB}"/>
              </a:ext>
            </a:extLst>
          </xdr:cNvPr>
          <xdr:cNvGraphicFramePr>
            <a:graphicFrameLocks/>
          </xdr:cNvGraphicFramePr>
        </xdr:nvGraphicFramePr>
        <xdr:xfrm>
          <a:off x="20772" y="5594658"/>
          <a:ext cx="3834580" cy="26351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2" name="TextBox 1">
            <a:extLst>
              <a:ext uri="{FF2B5EF4-FFF2-40B4-BE49-F238E27FC236}">
                <a16:creationId xmlns:a16="http://schemas.microsoft.com/office/drawing/2014/main" id="{D69EB05B-0BF0-DC31-FCEE-E7EE26F2AB48}"/>
              </a:ext>
            </a:extLst>
          </xdr:cNvPr>
          <xdr:cNvSpPr txBox="1"/>
        </xdr:nvSpPr>
        <xdr:spPr>
          <a:xfrm>
            <a:off x="379212" y="5136545"/>
            <a:ext cx="3452099" cy="5270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0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Number of Drugs Given to a Patient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0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Causing INR Increase</a:t>
            </a:r>
            <a:endParaRPr lang="en-US" sz="1400">
              <a:effectLst/>
            </a:endParaRPr>
          </a:p>
          <a:p>
            <a:endParaRPr lang="en-US" sz="1100"/>
          </a:p>
        </xdr:txBody>
      </xdr:sp>
    </xdr:grpSp>
    <xdr:clientData/>
  </xdr:twoCellAnchor>
  <xdr:twoCellAnchor>
    <xdr:from>
      <xdr:col>1</xdr:col>
      <xdr:colOff>15875</xdr:colOff>
      <xdr:row>4</xdr:row>
      <xdr:rowOff>177800</xdr:rowOff>
    </xdr:from>
    <xdr:to>
      <xdr:col>13</xdr:col>
      <xdr:colOff>12700</xdr:colOff>
      <xdr:row>4</xdr:row>
      <xdr:rowOff>231775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28B340E-76A7-1058-113E-2E5012A4E06E}"/>
            </a:ext>
          </a:extLst>
        </xdr:cNvPr>
        <xdr:cNvCxnSpPr/>
      </xdr:nvCxnSpPr>
      <xdr:spPr>
        <a:xfrm>
          <a:off x="15875" y="1619250"/>
          <a:ext cx="10140950" cy="539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290285</xdr:colOff>
      <xdr:row>18</xdr:row>
      <xdr:rowOff>213179</xdr:rowOff>
    </xdr:from>
    <xdr:to>
      <xdr:col>12</xdr:col>
      <xdr:colOff>772582</xdr:colOff>
      <xdr:row>33</xdr:row>
      <xdr:rowOff>222250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905A35A-D992-4883-AA15-73929623E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344714</xdr:colOff>
      <xdr:row>22</xdr:row>
      <xdr:rowOff>131536</xdr:rowOff>
    </xdr:from>
    <xdr:to>
      <xdr:col>2</xdr:col>
      <xdr:colOff>562428</xdr:colOff>
      <xdr:row>23</xdr:row>
      <xdr:rowOff>54428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B90DB0B1-A81D-AB92-99F1-659403C3873C}"/>
            </a:ext>
          </a:extLst>
        </xdr:cNvPr>
        <xdr:cNvCxnSpPr/>
      </xdr:nvCxnSpPr>
      <xdr:spPr>
        <a:xfrm>
          <a:off x="1460500" y="6109607"/>
          <a:ext cx="217714" cy="1587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512536</xdr:colOff>
      <xdr:row>23</xdr:row>
      <xdr:rowOff>226785</xdr:rowOff>
    </xdr:from>
    <xdr:to>
      <xdr:col>4</xdr:col>
      <xdr:colOff>716643</xdr:colOff>
      <xdr:row>24</xdr:row>
      <xdr:rowOff>172357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1E89FA6-3BFF-45AA-B03F-4DEE66AF2A02}"/>
            </a:ext>
          </a:extLst>
        </xdr:cNvPr>
        <xdr:cNvCxnSpPr/>
      </xdr:nvCxnSpPr>
      <xdr:spPr>
        <a:xfrm flipV="1">
          <a:off x="3206750" y="6440714"/>
          <a:ext cx="204107" cy="181429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0.16592</cdr:x>
      <cdr:y>0.7251</cdr:y>
    </cdr:from>
    <cdr:to>
      <cdr:x>0.22062</cdr:x>
      <cdr:y>0.78895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1E89FA6-3BFF-45AA-B03F-4DEE66AF2A02}"/>
            </a:ext>
          </a:extLst>
        </cdr:cNvPr>
        <cdr:cNvCxnSpPr/>
      </cdr:nvCxnSpPr>
      <cdr:spPr>
        <a:xfrm xmlns:a="http://schemas.openxmlformats.org/drawingml/2006/main" flipV="1">
          <a:off x="694619" y="2060123"/>
          <a:ext cx="228991" cy="18142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P36" totalsRowCount="1">
  <autoFilter ref="A1:P35" xr:uid="{00000000-0009-0000-0100-000002000000}"/>
  <tableColumns count="16">
    <tableColumn id="1" xr3:uid="{00000000-0010-0000-0000-000001000000}" name="Admission" dataDxfId="16" totalsRowDxfId="15"/>
    <tableColumn id="2" xr3:uid="{00000000-0010-0000-0000-000002000000}" name="Discharge" dataDxfId="14" totalsRowDxfId="13"/>
    <tableColumn id="3" xr3:uid="{00000000-0010-0000-0000-000003000000}" name="First_Warfarin" dataDxfId="12" totalsRowDxfId="11"/>
    <tableColumn id="4" xr3:uid="{00000000-0010-0000-0000-000004000000}" name="INR_prior_to_start" dataDxfId="10" totalsRowDxfId="9"/>
    <tableColumn id="5" xr3:uid="{00000000-0010-0000-0000-000005000000}" name="First_Elevated_INR" dataDxfId="8" totalsRowDxfId="7"/>
    <tableColumn id="6" xr3:uid="{00000000-0010-0000-0000-000006000000}" name="INR" dataDxfId="6" totalsRowDxfId="5"/>
    <tableColumn id="7" xr3:uid="{00000000-0010-0000-0000-000007000000}" name="Goal_INR" dataDxfId="4" totalsRowDxfId="3"/>
    <tableColumn id="15" xr3:uid="{64D28738-F2BC-4452-891E-90891D034F30}" name="Change_in _INR" dataDxfId="2">
      <calculatedColumnFormula>(F2-D2)</calculatedColumnFormula>
    </tableColumn>
    <tableColumn id="16" xr3:uid="{C3B908EF-56CE-4707-80C5-0C9E65285C5E}" name="Time_to_Elevated_INR (days)" dataDxfId="1" totalsRowDxfId="0">
      <calculatedColumnFormula>DATEDIF(C2,E2,"D")</calculatedColumnFormula>
    </tableColumn>
    <tableColumn id="8" xr3:uid="{00000000-0010-0000-0000-000008000000}" name="Intervention"/>
    <tableColumn id="9" xr3:uid="{00000000-0010-0000-0000-000009000000}" name="Reversal_Agent"/>
    <tableColumn id="10" xr3:uid="{00000000-0010-0000-0000-00000A000000}" name="Pharmacy_Consult"/>
    <tableColumn id="11" xr3:uid="{00000000-0010-0000-0000-00000B000000}" name="PTA"/>
    <tableColumn id="12" xr3:uid="{00000000-0010-0000-0000-00000C000000}" name="DDI #1"/>
    <tableColumn id="13" xr3:uid="{00000000-0010-0000-0000-00000D000000}" name="DDI #2"/>
    <tableColumn id="14" xr3:uid="{00000000-0010-0000-0000-00000E000000}" name="DDI #3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4">
      <a:dk1>
        <a:srgbClr val="000000"/>
      </a:dk1>
      <a:lt1>
        <a:sysClr val="window" lastClr="FFFFFF"/>
      </a:lt1>
      <a:dk2>
        <a:srgbClr val="44546A"/>
      </a:dk2>
      <a:lt2>
        <a:srgbClr val="E7E6E6"/>
      </a:lt2>
      <a:accent1>
        <a:srgbClr val="990000"/>
      </a:accent1>
      <a:accent2>
        <a:srgbClr val="954F72"/>
      </a:accent2>
      <a:accent3>
        <a:srgbClr val="C00000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Custom 4">
    <a:dk1>
      <a:srgbClr val="000000"/>
    </a:dk1>
    <a:lt1>
      <a:sysClr val="window" lastClr="FFFFFF"/>
    </a:lt1>
    <a:dk2>
      <a:srgbClr val="44546A"/>
    </a:dk2>
    <a:lt2>
      <a:srgbClr val="E7E6E6"/>
    </a:lt2>
    <a:accent1>
      <a:srgbClr val="990000"/>
    </a:accent1>
    <a:accent2>
      <a:srgbClr val="954F72"/>
    </a:accent2>
    <a:accent3>
      <a:srgbClr val="C00000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29D6E-E97F-40EF-8F50-99D95694FA20}">
  <dimension ref="A1:N57"/>
  <sheetViews>
    <sheetView showGridLines="0" tabSelected="1" zoomScale="70" zoomScaleNormal="70" workbookViewId="0">
      <selection activeCell="R29" sqref="R29"/>
    </sheetView>
  </sheetViews>
  <sheetFormatPr defaultRowHeight="18.5" x14ac:dyDescent="0.9"/>
  <cols>
    <col min="1" max="1" width="3.67578125" customWidth="1"/>
    <col min="8" max="8" width="8.85546875" customWidth="1"/>
    <col min="9" max="9" width="11.5703125" customWidth="1"/>
    <col min="10" max="10" width="16.67578125" customWidth="1"/>
    <col min="14" max="14" width="3.67578125" customWidth="1"/>
  </cols>
  <sheetData>
    <row r="1" spans="1:14" ht="45" x14ac:dyDescent="1.8">
      <c r="A1" s="19"/>
      <c r="B1" s="19"/>
      <c r="C1" s="19"/>
      <c r="D1" s="19"/>
      <c r="E1" s="19"/>
      <c r="F1" s="19"/>
      <c r="G1" s="19"/>
      <c r="H1" s="25" t="s">
        <v>51</v>
      </c>
      <c r="I1" s="19"/>
      <c r="J1" s="19"/>
      <c r="K1" s="19"/>
      <c r="L1" s="19"/>
      <c r="M1" s="19"/>
      <c r="N1" s="19"/>
    </row>
    <row r="2" spans="1:14" ht="23.5" x14ac:dyDescent="1.1000000000000001">
      <c r="G2" s="9"/>
    </row>
    <row r="3" spans="1:14" ht="23.5" x14ac:dyDescent="1.1000000000000001">
      <c r="D3" s="16" t="s">
        <v>52</v>
      </c>
      <c r="H3" s="15" t="s">
        <v>53</v>
      </c>
      <c r="K3" s="17" t="s">
        <v>67</v>
      </c>
    </row>
    <row r="4" spans="1:14" ht="31.25" x14ac:dyDescent="1.45">
      <c r="D4" s="11">
        <f>AVERAGE(Table2[Time_to_Elevated_INR (days)])</f>
        <v>2.6176470588235294</v>
      </c>
      <c r="H4" s="10">
        <f>AVERAGE(Table2[Change_in _INR])</f>
        <v>4.5176470588235293</v>
      </c>
      <c r="K4" s="12">
        <v>0.5</v>
      </c>
    </row>
    <row r="5" spans="1:14" ht="31.25" x14ac:dyDescent="1.45">
      <c r="C5" s="10"/>
      <c r="G5" s="11"/>
      <c r="K5" s="12"/>
    </row>
    <row r="37" spans="1:14" x14ac:dyDescent="0.9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</row>
    <row r="38" spans="1:14" ht="21" customHeight="1" x14ac:dyDescent="0.9">
      <c r="A38" s="19"/>
      <c r="B38" s="28" t="s">
        <v>77</v>
      </c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19"/>
    </row>
    <row r="39" spans="1:14" ht="21" customHeight="1" x14ac:dyDescent="0.9">
      <c r="A39" s="19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19"/>
    </row>
    <row r="40" spans="1:14" ht="21" customHeight="1" x14ac:dyDescent="0.9">
      <c r="A40" s="19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19"/>
    </row>
    <row r="41" spans="1:14" ht="21" customHeight="1" x14ac:dyDescent="0.9">
      <c r="A41" s="19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19"/>
    </row>
    <row r="42" spans="1:14" ht="21" customHeight="1" x14ac:dyDescent="0.9">
      <c r="A42" s="19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19"/>
    </row>
    <row r="43" spans="1:14" ht="21" customHeight="1" x14ac:dyDescent="0.9">
      <c r="A43" s="19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19"/>
    </row>
    <row r="44" spans="1:14" ht="21" customHeight="1" x14ac:dyDescent="0.9">
      <c r="A44" s="19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19"/>
    </row>
    <row r="45" spans="1:14" ht="21" customHeight="1" x14ac:dyDescent="0.9">
      <c r="A45" s="19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19"/>
    </row>
    <row r="46" spans="1:14" ht="21" customHeight="1" x14ac:dyDescent="0.9">
      <c r="A46" s="19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19"/>
    </row>
    <row r="47" spans="1:14" ht="21" customHeight="1" x14ac:dyDescent="0.9">
      <c r="A47" s="19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19"/>
    </row>
    <row r="48" spans="1:14" ht="21" customHeight="1" x14ac:dyDescent="0.9">
      <c r="A48" s="19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19"/>
    </row>
    <row r="49" spans="1:14" ht="21" customHeight="1" x14ac:dyDescent="0.9">
      <c r="A49" s="19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19"/>
    </row>
    <row r="50" spans="1:14" x14ac:dyDescent="0.9"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</row>
    <row r="51" spans="1:14" x14ac:dyDescent="0.9"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</row>
    <row r="52" spans="1:14" x14ac:dyDescent="0.9"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</row>
    <row r="53" spans="1:14" x14ac:dyDescent="0.9"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</row>
    <row r="54" spans="1:14" x14ac:dyDescent="0.9"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</row>
    <row r="55" spans="1:14" x14ac:dyDescent="0.9"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</row>
    <row r="56" spans="1:14" x14ac:dyDescent="0.9"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</row>
    <row r="57" spans="1:14" x14ac:dyDescent="0.9"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</row>
  </sheetData>
  <mergeCells count="1">
    <mergeCell ref="B38:M48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5"/>
  <sheetViews>
    <sheetView zoomScale="80" zoomScaleNormal="80" workbookViewId="0">
      <pane ySplit="1" topLeftCell="A35" activePane="bottomLeft" state="frozen"/>
      <selection activeCell="D1" sqref="D1"/>
      <selection pane="bottomLeft" activeCell="R34" sqref="R34"/>
    </sheetView>
  </sheetViews>
  <sheetFormatPr defaultRowHeight="18.5" x14ac:dyDescent="0.9"/>
  <cols>
    <col min="1" max="1" width="17.0703125" style="2" customWidth="1"/>
    <col min="2" max="2" width="15.85546875" style="2" bestFit="1" customWidth="1"/>
    <col min="3" max="3" width="15.85546875" style="2" customWidth="1"/>
    <col min="4" max="4" width="17.67578125" style="1" customWidth="1"/>
    <col min="5" max="5" width="17.78515625" style="2" customWidth="1"/>
    <col min="6" max="6" width="9.8203125" style="1" bestFit="1" customWidth="1"/>
    <col min="7" max="7" width="10.25" style="3" bestFit="1" customWidth="1"/>
    <col min="8" max="8" width="15.640625" customWidth="1"/>
    <col min="9" max="9" width="28.25" style="5" customWidth="1"/>
    <col min="10" max="10" width="12.35546875" customWidth="1"/>
    <col min="11" max="11" width="15.03515625" customWidth="1"/>
    <col min="12" max="12" width="17.53515625" customWidth="1"/>
    <col min="13" max="13" width="8.85546875" hidden="1" customWidth="1"/>
    <col min="14" max="14" width="35" customWidth="1"/>
    <col min="15" max="15" width="21.35546875" customWidth="1"/>
    <col min="16" max="16" width="15.35546875" customWidth="1"/>
    <col min="18" max="18" width="15.42578125" customWidth="1"/>
    <col min="19" max="19" width="12.92578125" style="13" customWidth="1"/>
    <col min="20" max="20" width="35" hidden="1" customWidth="1"/>
    <col min="21" max="21" width="35" customWidth="1"/>
  </cols>
  <sheetData>
    <row r="1" spans="1:20" x14ac:dyDescent="0.9">
      <c r="A1" s="2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t="s">
        <v>44</v>
      </c>
      <c r="I1" s="5" t="s">
        <v>45</v>
      </c>
      <c r="J1" t="s">
        <v>7</v>
      </c>
      <c r="K1" t="s">
        <v>8</v>
      </c>
      <c r="L1" t="s">
        <v>9</v>
      </c>
      <c r="M1" t="s">
        <v>10</v>
      </c>
      <c r="N1" t="s">
        <v>65</v>
      </c>
      <c r="O1" t="s">
        <v>37</v>
      </c>
      <c r="P1" t="s">
        <v>38</v>
      </c>
      <c r="T1" t="s">
        <v>11</v>
      </c>
    </row>
    <row r="2" spans="1:20" x14ac:dyDescent="0.9">
      <c r="A2" s="2">
        <v>44570.15902777778</v>
      </c>
      <c r="B2" s="2">
        <v>44583.938888888886</v>
      </c>
      <c r="C2" s="2">
        <v>44570.058333333334</v>
      </c>
      <c r="D2" s="1">
        <v>2.2999999999999998</v>
      </c>
      <c r="E2" s="2">
        <v>44572.424305555556</v>
      </c>
      <c r="F2" s="1">
        <v>6.6</v>
      </c>
      <c r="G2" s="3" t="s">
        <v>12</v>
      </c>
      <c r="H2" s="1">
        <f t="shared" ref="H2:H35" si="0">(F2-D2)</f>
        <v>4.3</v>
      </c>
      <c r="I2" s="5">
        <f t="shared" ref="I2:I35" si="1">DATEDIF(C2,E2,"D")</f>
        <v>2</v>
      </c>
      <c r="J2" t="s">
        <v>13</v>
      </c>
      <c r="K2" t="s">
        <v>13</v>
      </c>
      <c r="L2" t="s">
        <v>14</v>
      </c>
      <c r="M2" t="s">
        <v>13</v>
      </c>
      <c r="N2" s="3" t="s">
        <v>15</v>
      </c>
      <c r="R2" s="14" t="s">
        <v>68</v>
      </c>
      <c r="T2" t="s">
        <v>15</v>
      </c>
    </row>
    <row r="3" spans="1:20" x14ac:dyDescent="0.9">
      <c r="A3" s="2">
        <v>44576.225694444445</v>
      </c>
      <c r="B3" s="2">
        <v>44587.55</v>
      </c>
      <c r="C3" s="2">
        <v>44578.367361111108</v>
      </c>
      <c r="D3" s="1">
        <v>2</v>
      </c>
      <c r="E3" s="2">
        <v>44579.46597222222</v>
      </c>
      <c r="F3" s="1">
        <v>6.4</v>
      </c>
      <c r="G3" s="3" t="s">
        <v>33</v>
      </c>
      <c r="H3" s="1">
        <f t="shared" si="0"/>
        <v>4.4000000000000004</v>
      </c>
      <c r="I3" s="5">
        <f t="shared" si="1"/>
        <v>1</v>
      </c>
      <c r="J3" t="s">
        <v>14</v>
      </c>
      <c r="K3" t="s">
        <v>16</v>
      </c>
      <c r="L3" t="s">
        <v>14</v>
      </c>
      <c r="M3" t="s">
        <v>13</v>
      </c>
      <c r="N3" s="3" t="s">
        <v>17</v>
      </c>
      <c r="O3" t="s">
        <v>35</v>
      </c>
      <c r="R3" s="23" t="s">
        <v>41</v>
      </c>
      <c r="S3" s="24" t="s">
        <v>42</v>
      </c>
      <c r="T3" t="s">
        <v>56</v>
      </c>
    </row>
    <row r="4" spans="1:20" x14ac:dyDescent="0.9">
      <c r="A4" s="2">
        <v>44578.15902777778</v>
      </c>
      <c r="B4" s="2">
        <v>44584.938888888886</v>
      </c>
      <c r="C4" s="2">
        <v>44579.394444444442</v>
      </c>
      <c r="D4" s="1">
        <v>2.8</v>
      </c>
      <c r="E4" s="2">
        <v>44580.421527777777</v>
      </c>
      <c r="F4" s="1">
        <v>6.5</v>
      </c>
      <c r="G4" s="3" t="s">
        <v>12</v>
      </c>
      <c r="H4" s="1">
        <f t="shared" si="0"/>
        <v>3.7</v>
      </c>
      <c r="I4" s="5">
        <f t="shared" si="1"/>
        <v>1</v>
      </c>
      <c r="J4" t="s">
        <v>13</v>
      </c>
      <c r="K4" t="s">
        <v>13</v>
      </c>
      <c r="L4" t="s">
        <v>14</v>
      </c>
      <c r="M4" t="s">
        <v>13</v>
      </c>
      <c r="N4" s="3" t="s">
        <v>17</v>
      </c>
      <c r="R4" t="s">
        <v>17</v>
      </c>
      <c r="S4" s="6">
        <v>0.29411764705882354</v>
      </c>
      <c r="T4" t="s">
        <v>57</v>
      </c>
    </row>
    <row r="5" spans="1:20" x14ac:dyDescent="0.9">
      <c r="A5" s="2">
        <v>44581.15902777778</v>
      </c>
      <c r="B5" s="2">
        <v>44591.353472222225</v>
      </c>
      <c r="C5" s="2">
        <v>44582.375</v>
      </c>
      <c r="D5" s="1">
        <v>2.2000000000000002</v>
      </c>
      <c r="E5" s="2">
        <v>44584.818749999999</v>
      </c>
      <c r="F5" s="1">
        <v>6.9</v>
      </c>
      <c r="G5" s="3" t="s">
        <v>33</v>
      </c>
      <c r="H5" s="1">
        <f t="shared" si="0"/>
        <v>4.7</v>
      </c>
      <c r="I5" s="5">
        <f t="shared" si="1"/>
        <v>2</v>
      </c>
      <c r="J5" t="s">
        <v>14</v>
      </c>
      <c r="K5" t="s">
        <v>16</v>
      </c>
      <c r="L5" t="s">
        <v>14</v>
      </c>
      <c r="M5" t="s">
        <v>13</v>
      </c>
      <c r="N5" s="3" t="s">
        <v>18</v>
      </c>
      <c r="R5" t="s">
        <v>15</v>
      </c>
      <c r="S5" s="6">
        <v>0.17647058823529413</v>
      </c>
      <c r="T5" t="s">
        <v>18</v>
      </c>
    </row>
    <row r="6" spans="1:20" x14ac:dyDescent="0.9">
      <c r="A6" s="2">
        <v>44587.15902777778</v>
      </c>
      <c r="B6" s="2">
        <v>44606.581944444442</v>
      </c>
      <c r="C6" s="2">
        <v>44588.349305555559</v>
      </c>
      <c r="D6" s="1">
        <v>4</v>
      </c>
      <c r="E6" s="2">
        <v>44589.656944444447</v>
      </c>
      <c r="F6" s="1">
        <v>10.8</v>
      </c>
      <c r="G6" s="3" t="s">
        <v>19</v>
      </c>
      <c r="H6" s="1">
        <f t="shared" si="0"/>
        <v>6.8000000000000007</v>
      </c>
      <c r="I6" s="5">
        <f t="shared" si="1"/>
        <v>1</v>
      </c>
      <c r="J6" t="s">
        <v>14</v>
      </c>
      <c r="K6" t="s">
        <v>20</v>
      </c>
      <c r="L6" t="s">
        <v>14</v>
      </c>
      <c r="M6" t="s">
        <v>13</v>
      </c>
      <c r="N6" s="3" t="s">
        <v>17</v>
      </c>
      <c r="R6" t="s">
        <v>25</v>
      </c>
      <c r="S6" s="6">
        <v>0.11764705882352941</v>
      </c>
      <c r="T6" t="s">
        <v>17</v>
      </c>
    </row>
    <row r="7" spans="1:20" x14ac:dyDescent="0.9">
      <c r="A7" s="2">
        <v>44601.15902777778</v>
      </c>
      <c r="B7" s="2">
        <v>44614.938888888886</v>
      </c>
      <c r="C7" s="2">
        <v>44601.058333333334</v>
      </c>
      <c r="D7" s="1">
        <v>2.2999999999999998</v>
      </c>
      <c r="E7" s="2">
        <v>44602.424305555556</v>
      </c>
      <c r="F7" s="1">
        <v>6.6</v>
      </c>
      <c r="G7" s="3" t="s">
        <v>12</v>
      </c>
      <c r="H7" s="1">
        <f t="shared" si="0"/>
        <v>4.3</v>
      </c>
      <c r="I7" s="5">
        <f t="shared" si="1"/>
        <v>1</v>
      </c>
      <c r="J7" t="s">
        <v>13</v>
      </c>
      <c r="K7" t="s">
        <v>13</v>
      </c>
      <c r="L7" t="s">
        <v>14</v>
      </c>
      <c r="M7" t="s">
        <v>14</v>
      </c>
      <c r="N7" s="3" t="s">
        <v>15</v>
      </c>
      <c r="R7" t="s">
        <v>28</v>
      </c>
      <c r="S7" s="6">
        <v>0.11764705882352941</v>
      </c>
      <c r="T7" t="s">
        <v>15</v>
      </c>
    </row>
    <row r="8" spans="1:20" x14ac:dyDescent="0.9">
      <c r="A8" s="2">
        <v>44602.980555555558</v>
      </c>
      <c r="B8" s="2">
        <v>44681.352083333331</v>
      </c>
      <c r="C8" s="2">
        <v>44621.013194444444</v>
      </c>
      <c r="D8" s="1">
        <v>0.9</v>
      </c>
      <c r="E8" s="2">
        <v>44621.287499999999</v>
      </c>
      <c r="F8" s="1">
        <v>6.5</v>
      </c>
      <c r="G8" s="3" t="s">
        <v>34</v>
      </c>
      <c r="H8" s="1">
        <f t="shared" si="0"/>
        <v>5.6</v>
      </c>
      <c r="I8" s="5">
        <f t="shared" si="1"/>
        <v>0</v>
      </c>
      <c r="J8" t="s">
        <v>13</v>
      </c>
      <c r="K8" t="s">
        <v>13</v>
      </c>
      <c r="L8" t="s">
        <v>14</v>
      </c>
      <c r="M8" t="s">
        <v>13</v>
      </c>
      <c r="N8" s="3" t="s">
        <v>17</v>
      </c>
      <c r="O8" t="s">
        <v>18</v>
      </c>
      <c r="P8" t="s">
        <v>36</v>
      </c>
      <c r="R8" t="s">
        <v>21</v>
      </c>
      <c r="S8" s="6">
        <v>8.8235294117647065E-2</v>
      </c>
      <c r="T8" t="s">
        <v>54</v>
      </c>
    </row>
    <row r="9" spans="1:20" x14ac:dyDescent="0.9">
      <c r="A9" s="2">
        <v>44611.515277777777</v>
      </c>
      <c r="B9" s="2">
        <v>44618.912499999999</v>
      </c>
      <c r="C9" s="2">
        <v>44612.018750000003</v>
      </c>
      <c r="D9" s="1">
        <v>0.9</v>
      </c>
      <c r="E9" s="2">
        <v>44616.404166666667</v>
      </c>
      <c r="F9" s="1">
        <v>6.7</v>
      </c>
      <c r="G9" s="3" t="s">
        <v>33</v>
      </c>
      <c r="H9" s="1">
        <f t="shared" si="0"/>
        <v>5.8</v>
      </c>
      <c r="I9" s="5">
        <f t="shared" si="1"/>
        <v>4</v>
      </c>
      <c r="J9" t="s">
        <v>13</v>
      </c>
      <c r="K9" t="s">
        <v>13</v>
      </c>
      <c r="L9" t="s">
        <v>14</v>
      </c>
      <c r="M9" t="s">
        <v>14</v>
      </c>
      <c r="N9" s="3" t="s">
        <v>21</v>
      </c>
      <c r="R9" t="s">
        <v>35</v>
      </c>
      <c r="S9" s="6">
        <v>5.8823529411764705E-2</v>
      </c>
      <c r="T9" t="s">
        <v>21</v>
      </c>
    </row>
    <row r="10" spans="1:20" x14ac:dyDescent="0.9">
      <c r="A10" s="2">
        <v>44615.373611111114</v>
      </c>
      <c r="B10" s="2">
        <v>44620.809027777781</v>
      </c>
      <c r="C10" s="2">
        <v>44615.009027777778</v>
      </c>
      <c r="D10" s="1">
        <v>4.5</v>
      </c>
      <c r="E10" s="2">
        <v>44616.604166666664</v>
      </c>
      <c r="F10" s="1">
        <v>7.2</v>
      </c>
      <c r="G10" s="3" t="s">
        <v>19</v>
      </c>
      <c r="H10" s="1">
        <f t="shared" si="0"/>
        <v>2.7</v>
      </c>
      <c r="I10" s="5">
        <f t="shared" si="1"/>
        <v>1</v>
      </c>
      <c r="J10" t="s">
        <v>13</v>
      </c>
      <c r="K10" t="s">
        <v>13</v>
      </c>
      <c r="L10" t="s">
        <v>14</v>
      </c>
      <c r="M10" t="s">
        <v>13</v>
      </c>
      <c r="N10" s="3" t="s">
        <v>21</v>
      </c>
      <c r="R10" t="s">
        <v>18</v>
      </c>
      <c r="S10" s="6">
        <v>5.8823529411764705E-2</v>
      </c>
      <c r="T10" t="s">
        <v>21</v>
      </c>
    </row>
    <row r="11" spans="1:20" x14ac:dyDescent="0.9">
      <c r="A11" s="2">
        <v>44620.707638888889</v>
      </c>
      <c r="B11" s="2">
        <v>44643.980555555558</v>
      </c>
      <c r="C11" s="2">
        <v>44622.052083333336</v>
      </c>
      <c r="D11" s="1">
        <v>1.2</v>
      </c>
      <c r="E11" s="2">
        <v>44632.333333333336</v>
      </c>
      <c r="F11" s="1">
        <v>6.4</v>
      </c>
      <c r="G11" s="3" t="s">
        <v>33</v>
      </c>
      <c r="H11" s="1">
        <f t="shared" si="0"/>
        <v>5.2</v>
      </c>
      <c r="I11" s="5">
        <f t="shared" si="1"/>
        <v>10</v>
      </c>
      <c r="J11" t="s">
        <v>14</v>
      </c>
      <c r="K11" t="s">
        <v>22</v>
      </c>
      <c r="L11" t="s">
        <v>14</v>
      </c>
      <c r="M11" t="s">
        <v>14</v>
      </c>
      <c r="N11" s="3" t="s">
        <v>27</v>
      </c>
      <c r="O11" t="s">
        <v>39</v>
      </c>
      <c r="R11" t="s">
        <v>36</v>
      </c>
      <c r="S11" s="6">
        <v>5.8823529411764705E-2</v>
      </c>
      <c r="T11" t="s">
        <v>58</v>
      </c>
    </row>
    <row r="12" spans="1:20" x14ac:dyDescent="0.9">
      <c r="A12" s="2">
        <v>44640.647916666669</v>
      </c>
      <c r="B12" s="2">
        <v>44648.774305555555</v>
      </c>
      <c r="C12" s="2">
        <v>44640.081944444442</v>
      </c>
      <c r="D12" s="1">
        <v>2.4</v>
      </c>
      <c r="E12" s="2">
        <v>44642.383333333331</v>
      </c>
      <c r="F12" s="1">
        <v>6.9</v>
      </c>
      <c r="G12" s="3" t="s">
        <v>33</v>
      </c>
      <c r="H12" s="1">
        <f t="shared" si="0"/>
        <v>4.5</v>
      </c>
      <c r="I12" s="5">
        <f t="shared" si="1"/>
        <v>2</v>
      </c>
      <c r="J12" t="s">
        <v>14</v>
      </c>
      <c r="K12" t="s">
        <v>23</v>
      </c>
      <c r="L12" t="s">
        <v>14</v>
      </c>
      <c r="M12" t="s">
        <v>14</v>
      </c>
      <c r="N12" s="3" t="s">
        <v>24</v>
      </c>
      <c r="R12" t="s">
        <v>27</v>
      </c>
      <c r="S12" s="6">
        <v>5.8823529411764705E-2</v>
      </c>
      <c r="T12" t="s">
        <v>24</v>
      </c>
    </row>
    <row r="13" spans="1:20" x14ac:dyDescent="0.9">
      <c r="A13" s="2">
        <v>44644.805555555555</v>
      </c>
      <c r="B13" s="2">
        <v>44660.726388888892</v>
      </c>
      <c r="C13" s="2">
        <v>44646.072222222225</v>
      </c>
      <c r="D13" s="1">
        <v>1.4</v>
      </c>
      <c r="E13" s="2">
        <v>44658.344444444447</v>
      </c>
      <c r="F13" s="1">
        <v>7.1</v>
      </c>
      <c r="G13" s="3" t="s">
        <v>33</v>
      </c>
      <c r="H13" s="1">
        <f t="shared" si="0"/>
        <v>5.6999999999999993</v>
      </c>
      <c r="I13" s="5">
        <f t="shared" si="1"/>
        <v>12</v>
      </c>
      <c r="J13" t="s">
        <v>13</v>
      </c>
      <c r="K13" t="s">
        <v>13</v>
      </c>
      <c r="L13" t="s">
        <v>14</v>
      </c>
      <c r="M13" t="s">
        <v>14</v>
      </c>
      <c r="N13" s="3" t="s">
        <v>35</v>
      </c>
      <c r="O13" t="s">
        <v>17</v>
      </c>
      <c r="R13" t="s">
        <v>40</v>
      </c>
      <c r="S13" s="6">
        <v>5.8823529411764705E-2</v>
      </c>
      <c r="T13" t="s">
        <v>59</v>
      </c>
    </row>
    <row r="14" spans="1:20" x14ac:dyDescent="0.9">
      <c r="A14" s="2">
        <v>44644.5</v>
      </c>
      <c r="B14" s="2">
        <v>44661.685416666667</v>
      </c>
      <c r="C14" s="2">
        <v>44648.98541666667</v>
      </c>
      <c r="D14" s="1">
        <v>1.2</v>
      </c>
      <c r="E14" s="2">
        <v>44654.261111111111</v>
      </c>
      <c r="F14" s="1">
        <v>8.4</v>
      </c>
      <c r="G14" s="3" t="s">
        <v>33</v>
      </c>
      <c r="H14" s="1">
        <f t="shared" si="0"/>
        <v>7.2</v>
      </c>
      <c r="I14" s="5">
        <f t="shared" si="1"/>
        <v>6</v>
      </c>
      <c r="J14" t="s">
        <v>14</v>
      </c>
      <c r="K14" t="s">
        <v>20</v>
      </c>
      <c r="L14" t="s">
        <v>14</v>
      </c>
      <c r="M14" t="s">
        <v>13</v>
      </c>
      <c r="N14" s="3" t="s">
        <v>25</v>
      </c>
      <c r="R14" t="s">
        <v>29</v>
      </c>
      <c r="S14" s="6">
        <v>5.8823529411764705E-2</v>
      </c>
      <c r="T14" t="s">
        <v>25</v>
      </c>
    </row>
    <row r="15" spans="1:20" x14ac:dyDescent="0.9">
      <c r="A15" s="2">
        <v>44656.375694444447</v>
      </c>
      <c r="B15" s="2">
        <v>44687.10833333333</v>
      </c>
      <c r="C15" s="2">
        <v>44658.978472222225</v>
      </c>
      <c r="D15" s="1">
        <v>1.3</v>
      </c>
      <c r="E15" s="2">
        <v>44666.416666666664</v>
      </c>
      <c r="F15" s="1">
        <v>6.2</v>
      </c>
      <c r="G15" s="3" t="s">
        <v>12</v>
      </c>
      <c r="H15" s="1">
        <f t="shared" si="0"/>
        <v>4.9000000000000004</v>
      </c>
      <c r="I15" s="5">
        <f t="shared" si="1"/>
        <v>8</v>
      </c>
      <c r="J15" t="s">
        <v>14</v>
      </c>
      <c r="K15" t="s">
        <v>20</v>
      </c>
      <c r="L15" t="s">
        <v>14</v>
      </c>
      <c r="M15" t="s">
        <v>13</v>
      </c>
      <c r="N15" s="3" t="s">
        <v>25</v>
      </c>
      <c r="R15" t="s">
        <v>30</v>
      </c>
      <c r="S15" s="6">
        <v>5.8823529411764705E-2</v>
      </c>
      <c r="T15" t="s">
        <v>25</v>
      </c>
    </row>
    <row r="16" spans="1:20" x14ac:dyDescent="0.9">
      <c r="A16" s="2">
        <v>44656.818749999999</v>
      </c>
      <c r="B16" s="2">
        <v>44744.643055555556</v>
      </c>
      <c r="C16" s="2">
        <v>44658.024305555555</v>
      </c>
      <c r="D16" s="1">
        <v>3.7</v>
      </c>
      <c r="E16" s="2">
        <v>44660.329861111109</v>
      </c>
      <c r="F16" s="1">
        <v>6.9</v>
      </c>
      <c r="G16" s="3" t="s">
        <v>34</v>
      </c>
      <c r="H16" s="1">
        <f t="shared" si="0"/>
        <v>3.2</v>
      </c>
      <c r="I16" s="5">
        <f t="shared" si="1"/>
        <v>2</v>
      </c>
      <c r="J16" t="s">
        <v>14</v>
      </c>
      <c r="K16" t="s">
        <v>26</v>
      </c>
      <c r="L16" t="s">
        <v>14</v>
      </c>
      <c r="M16" t="s">
        <v>14</v>
      </c>
      <c r="N16" s="3" t="s">
        <v>17</v>
      </c>
      <c r="R16" t="s">
        <v>39</v>
      </c>
      <c r="S16" s="6">
        <v>2.9411764705882353E-2</v>
      </c>
      <c r="T16" t="s">
        <v>17</v>
      </c>
    </row>
    <row r="17" spans="1:20" x14ac:dyDescent="0.9">
      <c r="A17" s="2">
        <v>44670.563194444447</v>
      </c>
      <c r="B17" s="2">
        <v>44682.583333333336</v>
      </c>
      <c r="C17" s="2">
        <v>44671.006249999999</v>
      </c>
      <c r="D17" s="1">
        <v>3.3</v>
      </c>
      <c r="E17" s="2">
        <v>44676.327777777777</v>
      </c>
      <c r="F17" s="1">
        <v>6</v>
      </c>
      <c r="G17" s="3" t="s">
        <v>33</v>
      </c>
      <c r="H17" s="1">
        <f t="shared" si="0"/>
        <v>2.7</v>
      </c>
      <c r="I17" s="5">
        <f t="shared" si="1"/>
        <v>5</v>
      </c>
      <c r="J17" t="s">
        <v>13</v>
      </c>
      <c r="K17" t="s">
        <v>13</v>
      </c>
      <c r="L17" t="s">
        <v>14</v>
      </c>
      <c r="M17" t="s">
        <v>14</v>
      </c>
      <c r="N17" s="3" t="s">
        <v>27</v>
      </c>
      <c r="R17" t="s">
        <v>24</v>
      </c>
      <c r="S17" s="6">
        <v>2.9411764705882353E-2</v>
      </c>
      <c r="T17" t="s">
        <v>27</v>
      </c>
    </row>
    <row r="18" spans="1:20" x14ac:dyDescent="0.9">
      <c r="A18" s="2">
        <v>44671.618750000001</v>
      </c>
      <c r="B18" s="2">
        <v>44679.663888888892</v>
      </c>
      <c r="C18" s="2">
        <v>44673.556944444441</v>
      </c>
      <c r="D18" s="1">
        <v>2.7</v>
      </c>
      <c r="E18" s="2">
        <v>44675.283333333333</v>
      </c>
      <c r="F18" s="1">
        <v>6.2</v>
      </c>
      <c r="G18" s="3" t="s">
        <v>33</v>
      </c>
      <c r="H18" s="1">
        <f t="shared" si="0"/>
        <v>3.5</v>
      </c>
      <c r="I18" s="5">
        <f t="shared" si="1"/>
        <v>2</v>
      </c>
      <c r="J18" t="s">
        <v>13</v>
      </c>
      <c r="K18" t="s">
        <v>13</v>
      </c>
      <c r="L18" t="s">
        <v>14</v>
      </c>
      <c r="M18" t="s">
        <v>13</v>
      </c>
      <c r="N18" s="3" t="s">
        <v>28</v>
      </c>
      <c r="R18" t="s">
        <v>31</v>
      </c>
      <c r="S18" s="6">
        <v>2.9411764705882353E-2</v>
      </c>
      <c r="T18" t="s">
        <v>28</v>
      </c>
    </row>
    <row r="19" spans="1:20" x14ac:dyDescent="0.9">
      <c r="A19" s="2">
        <v>44674.341666666667</v>
      </c>
      <c r="B19" s="2">
        <v>44684.59097222222</v>
      </c>
      <c r="C19" s="2">
        <v>44675.981249999997</v>
      </c>
      <c r="D19" s="1">
        <v>1</v>
      </c>
      <c r="E19" s="2">
        <v>44678.315972222219</v>
      </c>
      <c r="F19" s="1">
        <v>6.3</v>
      </c>
      <c r="G19" s="3" t="s">
        <v>34</v>
      </c>
      <c r="H19" s="1">
        <f t="shared" si="0"/>
        <v>5.3</v>
      </c>
      <c r="I19" s="5">
        <f t="shared" si="1"/>
        <v>3</v>
      </c>
      <c r="J19" t="s">
        <v>14</v>
      </c>
      <c r="K19" t="s">
        <v>16</v>
      </c>
      <c r="L19" t="s">
        <v>14</v>
      </c>
      <c r="M19" t="s">
        <v>13</v>
      </c>
      <c r="N19" s="3" t="s">
        <v>28</v>
      </c>
      <c r="O19" t="s">
        <v>40</v>
      </c>
      <c r="R19" t="s">
        <v>32</v>
      </c>
      <c r="S19" s="6">
        <v>2.9411764705882353E-2</v>
      </c>
      <c r="T19" t="s">
        <v>60</v>
      </c>
    </row>
    <row r="20" spans="1:20" x14ac:dyDescent="0.9">
      <c r="A20" s="2">
        <v>44675.631944444445</v>
      </c>
      <c r="B20" s="2">
        <v>44680.008333333331</v>
      </c>
      <c r="C20" s="2">
        <v>44675.109722222223</v>
      </c>
      <c r="D20" s="1">
        <v>3.2</v>
      </c>
      <c r="E20" s="2">
        <v>44677.372916666667</v>
      </c>
      <c r="F20" s="1">
        <v>7.1</v>
      </c>
      <c r="G20" s="3" t="s">
        <v>33</v>
      </c>
      <c r="H20" s="1">
        <f t="shared" si="0"/>
        <v>3.8999999999999995</v>
      </c>
      <c r="I20" s="5">
        <f t="shared" si="1"/>
        <v>2</v>
      </c>
      <c r="J20" t="s">
        <v>14</v>
      </c>
      <c r="K20" t="s">
        <v>26</v>
      </c>
      <c r="L20" t="s">
        <v>14</v>
      </c>
      <c r="M20" t="s">
        <v>14</v>
      </c>
      <c r="N20" s="3" t="s">
        <v>29</v>
      </c>
      <c r="O20" t="s">
        <v>21</v>
      </c>
      <c r="T20" t="s">
        <v>61</v>
      </c>
    </row>
    <row r="21" spans="1:20" x14ac:dyDescent="0.9">
      <c r="A21" s="2">
        <v>44660.933333333334</v>
      </c>
      <c r="B21" s="2">
        <v>44738.615277777775</v>
      </c>
      <c r="C21" s="2">
        <v>44680.974305555559</v>
      </c>
      <c r="D21" s="1">
        <v>1.3</v>
      </c>
      <c r="E21" s="2">
        <v>44683.711805555555</v>
      </c>
      <c r="F21" s="1">
        <v>6.9</v>
      </c>
      <c r="G21" s="3" t="s">
        <v>34</v>
      </c>
      <c r="H21" s="1">
        <f t="shared" si="0"/>
        <v>5.6000000000000005</v>
      </c>
      <c r="I21" s="5">
        <f t="shared" si="1"/>
        <v>3</v>
      </c>
      <c r="J21" t="s">
        <v>13</v>
      </c>
      <c r="K21" t="s">
        <v>13</v>
      </c>
      <c r="L21" t="s">
        <v>14</v>
      </c>
      <c r="M21" t="s">
        <v>13</v>
      </c>
      <c r="N21" s="3" t="s">
        <v>17</v>
      </c>
      <c r="O21" t="s">
        <v>28</v>
      </c>
      <c r="P21" t="s">
        <v>15</v>
      </c>
      <c r="T21" t="s">
        <v>55</v>
      </c>
    </row>
    <row r="22" spans="1:20" x14ac:dyDescent="0.9">
      <c r="A22" s="2">
        <v>44661.408333333333</v>
      </c>
      <c r="B22" s="2">
        <v>44706.341666666667</v>
      </c>
      <c r="C22" s="2">
        <v>44688.995833333334</v>
      </c>
      <c r="D22" s="1">
        <v>1.1000000000000001</v>
      </c>
      <c r="E22" s="2">
        <v>44690.82708333333</v>
      </c>
      <c r="F22" s="1">
        <v>6.5</v>
      </c>
      <c r="G22" s="3" t="s">
        <v>33</v>
      </c>
      <c r="H22" s="1">
        <f t="shared" si="0"/>
        <v>5.4</v>
      </c>
      <c r="I22" s="5">
        <f t="shared" si="1"/>
        <v>2</v>
      </c>
      <c r="J22" t="s">
        <v>13</v>
      </c>
      <c r="K22" t="s">
        <v>13</v>
      </c>
      <c r="L22" t="s">
        <v>14</v>
      </c>
      <c r="M22" t="s">
        <v>13</v>
      </c>
      <c r="N22" s="3" t="s">
        <v>15</v>
      </c>
      <c r="T22" t="s">
        <v>15</v>
      </c>
    </row>
    <row r="23" spans="1:20" x14ac:dyDescent="0.9">
      <c r="A23" s="2">
        <v>44677.800694444442</v>
      </c>
      <c r="B23" s="2">
        <v>44696.656944444447</v>
      </c>
      <c r="C23" s="2">
        <v>44678.5</v>
      </c>
      <c r="D23" s="1">
        <v>2.2999999999999998</v>
      </c>
      <c r="E23" s="2">
        <v>44681.55972222222</v>
      </c>
      <c r="F23" s="1">
        <v>6.3</v>
      </c>
      <c r="G23" s="3" t="s">
        <v>33</v>
      </c>
      <c r="H23" s="1">
        <f t="shared" si="0"/>
        <v>4</v>
      </c>
      <c r="I23" s="5">
        <f t="shared" si="1"/>
        <v>3</v>
      </c>
      <c r="J23" t="s">
        <v>14</v>
      </c>
      <c r="K23" t="s">
        <v>16</v>
      </c>
      <c r="L23" t="s">
        <v>14</v>
      </c>
      <c r="M23" t="s">
        <v>13</v>
      </c>
      <c r="N23" s="3" t="s">
        <v>17</v>
      </c>
      <c r="R23" s="14" t="s">
        <v>78</v>
      </c>
      <c r="T23" t="s">
        <v>17</v>
      </c>
    </row>
    <row r="24" spans="1:20" x14ac:dyDescent="0.9">
      <c r="A24" s="2">
        <v>44679.677777777775</v>
      </c>
      <c r="B24" s="2">
        <v>44693.55972222222</v>
      </c>
      <c r="C24" s="2">
        <v>44680.376388888886</v>
      </c>
      <c r="D24" s="1">
        <v>2</v>
      </c>
      <c r="E24" s="2">
        <v>44681.469444444447</v>
      </c>
      <c r="F24" s="1">
        <v>6.7</v>
      </c>
      <c r="G24" s="3" t="s">
        <v>12</v>
      </c>
      <c r="H24" s="1">
        <f t="shared" si="0"/>
        <v>4.7</v>
      </c>
      <c r="I24" s="5">
        <f t="shared" si="1"/>
        <v>1</v>
      </c>
      <c r="J24" t="s">
        <v>14</v>
      </c>
      <c r="K24" t="s">
        <v>20</v>
      </c>
      <c r="L24" t="s">
        <v>14</v>
      </c>
      <c r="M24" t="s">
        <v>14</v>
      </c>
      <c r="N24" s="3" t="s">
        <v>17</v>
      </c>
      <c r="R24" t="s">
        <v>20</v>
      </c>
      <c r="S24" s="13">
        <f>COUNTIF(Table2[Reversal_Agent],R24)/(COUNTIF(Table2[Reversal_Agent],"&lt;&gt;*No*"))</f>
        <v>0.29411764705882354</v>
      </c>
      <c r="T24" t="s">
        <v>17</v>
      </c>
    </row>
    <row r="25" spans="1:20" x14ac:dyDescent="0.9">
      <c r="A25" s="2">
        <v>44680.649305555555</v>
      </c>
      <c r="B25" s="2">
        <v>44691.685416666667</v>
      </c>
      <c r="C25" s="2">
        <v>44681.353472222225</v>
      </c>
      <c r="D25" s="1">
        <v>2.2000000000000002</v>
      </c>
      <c r="E25" s="2">
        <v>44681.572916666664</v>
      </c>
      <c r="F25" s="1">
        <v>6.8</v>
      </c>
      <c r="G25" s="3" t="s">
        <v>33</v>
      </c>
      <c r="H25" s="1">
        <f t="shared" si="0"/>
        <v>4.5999999999999996</v>
      </c>
      <c r="I25" s="5">
        <f t="shared" si="1"/>
        <v>0</v>
      </c>
      <c r="J25" t="s">
        <v>13</v>
      </c>
      <c r="K25" t="s">
        <v>13</v>
      </c>
      <c r="L25" t="s">
        <v>14</v>
      </c>
      <c r="M25" t="s">
        <v>13</v>
      </c>
      <c r="N25" s="3" t="s">
        <v>15</v>
      </c>
      <c r="R25" t="s">
        <v>23</v>
      </c>
      <c r="S25" s="13">
        <f>COUNTIF(Table2[Reversal_Agent],R25)/(COUNTIF(Table2[Reversal_Agent],"&lt;&gt;*No*"))</f>
        <v>5.8823529411764705E-2</v>
      </c>
      <c r="T25" t="s">
        <v>15</v>
      </c>
    </row>
    <row r="26" spans="1:20" x14ac:dyDescent="0.9">
      <c r="A26" s="2">
        <v>44684.649305555555</v>
      </c>
      <c r="B26" s="2">
        <v>44696.850694444445</v>
      </c>
      <c r="C26" s="2">
        <v>44687.601388888892</v>
      </c>
      <c r="D26" s="1">
        <v>2.8</v>
      </c>
      <c r="E26" s="2">
        <v>44688.613194444442</v>
      </c>
      <c r="F26" s="1">
        <v>5.6</v>
      </c>
      <c r="G26" s="3" t="s">
        <v>12</v>
      </c>
      <c r="H26" s="1">
        <f t="shared" si="0"/>
        <v>2.8</v>
      </c>
      <c r="I26" s="5">
        <f t="shared" si="1"/>
        <v>1</v>
      </c>
      <c r="J26" t="s">
        <v>13</v>
      </c>
      <c r="K26" t="s">
        <v>13</v>
      </c>
      <c r="L26" t="s">
        <v>14</v>
      </c>
      <c r="M26" t="s">
        <v>13</v>
      </c>
      <c r="N26" s="3" t="s">
        <v>17</v>
      </c>
      <c r="R26" t="s">
        <v>22</v>
      </c>
      <c r="S26" s="13">
        <f>COUNTIF(Table2[Reversal_Agent],R26)/(COUNTIF(Table2[Reversal_Agent],"&lt;&gt;*No*"))</f>
        <v>5.8823529411764705E-2</v>
      </c>
      <c r="T26" t="s">
        <v>17</v>
      </c>
    </row>
    <row r="27" spans="1:20" x14ac:dyDescent="0.9">
      <c r="A27" s="2">
        <v>44690.849305555559</v>
      </c>
      <c r="B27" s="2">
        <v>44699.568055555559</v>
      </c>
      <c r="C27" s="2">
        <v>44691.691666666666</v>
      </c>
      <c r="D27" s="1">
        <v>2.6</v>
      </c>
      <c r="E27" s="2">
        <v>44692.790277777778</v>
      </c>
      <c r="F27" s="1">
        <v>7</v>
      </c>
      <c r="G27" s="3" t="s">
        <v>33</v>
      </c>
      <c r="H27" s="1">
        <f t="shared" si="0"/>
        <v>4.4000000000000004</v>
      </c>
      <c r="I27" s="5">
        <f t="shared" si="1"/>
        <v>1</v>
      </c>
      <c r="J27" t="s">
        <v>14</v>
      </c>
      <c r="K27" t="s">
        <v>16</v>
      </c>
      <c r="L27" t="s">
        <v>14</v>
      </c>
      <c r="M27" t="s">
        <v>13</v>
      </c>
      <c r="N27" s="3" t="s">
        <v>36</v>
      </c>
      <c r="O27" t="s">
        <v>28</v>
      </c>
      <c r="R27" t="s">
        <v>26</v>
      </c>
      <c r="S27" s="13">
        <f>COUNTIF(Table2[Reversal_Agent],R27)/(COUNTIF(Table2[Reversal_Agent],"&lt;&gt;*No*"))</f>
        <v>0.11764705882352941</v>
      </c>
      <c r="T27" t="s">
        <v>62</v>
      </c>
    </row>
    <row r="28" spans="1:20" x14ac:dyDescent="0.9">
      <c r="A28" s="2">
        <v>44702.600694444445</v>
      </c>
      <c r="B28" s="2">
        <v>44706.307638888888</v>
      </c>
      <c r="C28" s="2">
        <v>44703.353472222225</v>
      </c>
      <c r="D28" s="1">
        <v>2.1</v>
      </c>
      <c r="E28" s="2">
        <v>44703.803472222222</v>
      </c>
      <c r="F28" s="1">
        <v>6.4</v>
      </c>
      <c r="G28" s="3" t="s">
        <v>33</v>
      </c>
      <c r="H28" s="1">
        <f t="shared" si="0"/>
        <v>4.3000000000000007</v>
      </c>
      <c r="I28" s="5">
        <f t="shared" si="1"/>
        <v>0</v>
      </c>
      <c r="J28" t="s">
        <v>14</v>
      </c>
      <c r="K28" t="s">
        <v>16</v>
      </c>
      <c r="L28" t="s">
        <v>14</v>
      </c>
      <c r="M28" t="s">
        <v>13</v>
      </c>
      <c r="N28" s="3" t="s">
        <v>15</v>
      </c>
      <c r="O28" t="s">
        <v>40</v>
      </c>
      <c r="R28" t="s">
        <v>16</v>
      </c>
      <c r="S28" s="13">
        <f>COUNTIF(Table2[Reversal_Agent],R28)/(COUNTIF(Table2[Reversal_Agent],"&lt;&gt;*No*"))</f>
        <v>0.47058823529411764</v>
      </c>
      <c r="T28" t="s">
        <v>63</v>
      </c>
    </row>
    <row r="29" spans="1:20" x14ac:dyDescent="0.9">
      <c r="A29" s="2">
        <v>44706.393055555556</v>
      </c>
      <c r="B29" s="2">
        <v>44714.680555555555</v>
      </c>
      <c r="C29" s="2">
        <v>44708.367361111108</v>
      </c>
      <c r="D29" s="1">
        <v>3.3</v>
      </c>
      <c r="E29" s="2">
        <v>44709.561111111114</v>
      </c>
      <c r="F29" s="1">
        <v>6.6</v>
      </c>
      <c r="G29" s="3" t="s">
        <v>12</v>
      </c>
      <c r="H29" s="1">
        <f t="shared" si="0"/>
        <v>3.3</v>
      </c>
      <c r="I29" s="5">
        <f t="shared" si="1"/>
        <v>1</v>
      </c>
      <c r="J29" t="s">
        <v>13</v>
      </c>
      <c r="K29" t="s">
        <v>13</v>
      </c>
      <c r="L29" t="s">
        <v>14</v>
      </c>
      <c r="M29" t="s">
        <v>13</v>
      </c>
      <c r="N29" s="3" t="s">
        <v>29</v>
      </c>
      <c r="T29" t="s">
        <v>29</v>
      </c>
    </row>
    <row r="30" spans="1:20" x14ac:dyDescent="0.9">
      <c r="A30" s="2">
        <v>44717.897222222222</v>
      </c>
      <c r="B30" s="2">
        <v>44722.770138888889</v>
      </c>
      <c r="C30" s="2">
        <v>44718.359027777777</v>
      </c>
      <c r="D30" s="1">
        <v>2.8</v>
      </c>
      <c r="E30" s="2">
        <v>44720.604166666664</v>
      </c>
      <c r="F30" s="1">
        <v>6.9</v>
      </c>
      <c r="G30" s="3" t="s">
        <v>33</v>
      </c>
      <c r="H30" s="1">
        <f t="shared" si="0"/>
        <v>4.1000000000000005</v>
      </c>
      <c r="I30" s="5">
        <f t="shared" si="1"/>
        <v>2</v>
      </c>
      <c r="J30" t="s">
        <v>14</v>
      </c>
      <c r="K30" t="s">
        <v>16</v>
      </c>
      <c r="L30" t="s">
        <v>14</v>
      </c>
      <c r="M30" t="s">
        <v>13</v>
      </c>
      <c r="N30" s="3" t="s">
        <v>30</v>
      </c>
      <c r="T30" t="s">
        <v>30</v>
      </c>
    </row>
    <row r="31" spans="1:20" x14ac:dyDescent="0.9">
      <c r="A31" s="2">
        <v>44720.917361111111</v>
      </c>
      <c r="B31" s="2">
        <v>44736.61041666667</v>
      </c>
      <c r="C31" s="2">
        <v>44721.30972222222</v>
      </c>
      <c r="D31" s="1">
        <v>3</v>
      </c>
      <c r="E31" s="2">
        <v>44722.393750000003</v>
      </c>
      <c r="F31" s="1">
        <v>6.2</v>
      </c>
      <c r="G31" s="3" t="s">
        <v>12</v>
      </c>
      <c r="H31" s="1">
        <f t="shared" si="0"/>
        <v>3.2</v>
      </c>
      <c r="I31" s="5">
        <f t="shared" si="1"/>
        <v>1</v>
      </c>
      <c r="J31" t="s">
        <v>13</v>
      </c>
      <c r="K31" t="s">
        <v>13</v>
      </c>
      <c r="L31" t="s">
        <v>14</v>
      </c>
      <c r="M31" t="s">
        <v>13</v>
      </c>
      <c r="N31" s="3" t="s">
        <v>31</v>
      </c>
      <c r="T31" t="s">
        <v>64</v>
      </c>
    </row>
    <row r="32" spans="1:20" x14ac:dyDescent="0.9">
      <c r="A32" s="2">
        <v>44728.567361111112</v>
      </c>
      <c r="B32" s="2">
        <v>44740.408333333333</v>
      </c>
      <c r="C32" s="2">
        <v>44730.347916666666</v>
      </c>
      <c r="D32" s="1">
        <v>2.2000000000000002</v>
      </c>
      <c r="E32" s="2">
        <v>44731.43472222222</v>
      </c>
      <c r="F32" s="1">
        <v>6.3</v>
      </c>
      <c r="G32" s="3" t="s">
        <v>33</v>
      </c>
      <c r="H32" s="1">
        <f t="shared" si="0"/>
        <v>4.0999999999999996</v>
      </c>
      <c r="I32" s="5">
        <f t="shared" si="1"/>
        <v>1</v>
      </c>
      <c r="J32" t="s">
        <v>13</v>
      </c>
      <c r="K32" t="s">
        <v>13</v>
      </c>
      <c r="L32" t="s">
        <v>14</v>
      </c>
      <c r="M32" t="s">
        <v>13</v>
      </c>
      <c r="N32" s="3" t="s">
        <v>25</v>
      </c>
      <c r="T32" t="s">
        <v>25</v>
      </c>
    </row>
    <row r="33" spans="1:20" x14ac:dyDescent="0.9">
      <c r="A33" s="2">
        <v>44731.149305555555</v>
      </c>
      <c r="B33" s="2">
        <v>44743.375694444447</v>
      </c>
      <c r="C33" s="2">
        <v>44732.388888888891</v>
      </c>
      <c r="D33" s="1">
        <v>3.9</v>
      </c>
      <c r="E33" s="2">
        <v>44738.600694444445</v>
      </c>
      <c r="F33" s="1">
        <v>11</v>
      </c>
      <c r="G33" s="3" t="s">
        <v>19</v>
      </c>
      <c r="H33" s="1">
        <f t="shared" si="0"/>
        <v>7.1</v>
      </c>
      <c r="I33" s="5">
        <f t="shared" si="1"/>
        <v>6</v>
      </c>
      <c r="J33" t="s">
        <v>14</v>
      </c>
      <c r="K33" t="s">
        <v>20</v>
      </c>
      <c r="L33" t="s">
        <v>14</v>
      </c>
      <c r="M33" t="s">
        <v>13</v>
      </c>
      <c r="N33" s="3" t="s">
        <v>32</v>
      </c>
      <c r="T33" t="s">
        <v>32</v>
      </c>
    </row>
    <row r="34" spans="1:20" x14ac:dyDescent="0.9">
      <c r="A34" s="2">
        <v>44735.184027777781</v>
      </c>
      <c r="B34" s="2">
        <v>44758.443055555559</v>
      </c>
      <c r="C34" s="2">
        <v>44736.353472222225</v>
      </c>
      <c r="D34" s="1">
        <v>3.1</v>
      </c>
      <c r="E34" s="2">
        <v>44738.572916666664</v>
      </c>
      <c r="F34" s="1">
        <v>6</v>
      </c>
      <c r="G34" s="3" t="s">
        <v>12</v>
      </c>
      <c r="H34" s="1">
        <f t="shared" si="0"/>
        <v>2.9</v>
      </c>
      <c r="I34" s="5">
        <f t="shared" si="1"/>
        <v>2</v>
      </c>
      <c r="J34" t="s">
        <v>13</v>
      </c>
      <c r="K34" t="s">
        <v>13</v>
      </c>
      <c r="L34" t="s">
        <v>14</v>
      </c>
      <c r="M34" t="s">
        <v>13</v>
      </c>
      <c r="N34" s="3" t="s">
        <v>25</v>
      </c>
      <c r="T34" t="s">
        <v>25</v>
      </c>
    </row>
    <row r="35" spans="1:20" x14ac:dyDescent="0.9">
      <c r="A35" s="2">
        <v>44738.768750000003</v>
      </c>
      <c r="B35" s="2">
        <v>44756.319444444445</v>
      </c>
      <c r="C35" s="2">
        <v>44742.3125</v>
      </c>
      <c r="D35" s="1">
        <v>2.2000000000000002</v>
      </c>
      <c r="E35" s="2">
        <v>44742.697916666664</v>
      </c>
      <c r="F35" s="1">
        <v>6.9</v>
      </c>
      <c r="G35" s="3" t="s">
        <v>33</v>
      </c>
      <c r="H35" s="1">
        <f t="shared" si="0"/>
        <v>4.7</v>
      </c>
      <c r="I35" s="5">
        <f t="shared" si="1"/>
        <v>0</v>
      </c>
      <c r="J35" t="s">
        <v>14</v>
      </c>
      <c r="K35" t="s">
        <v>16</v>
      </c>
      <c r="L35" t="s">
        <v>14</v>
      </c>
      <c r="M35" t="s">
        <v>13</v>
      </c>
      <c r="N35" s="3" t="s">
        <v>30</v>
      </c>
      <c r="T35" t="s">
        <v>30</v>
      </c>
    </row>
    <row r="37" spans="1:20" ht="19.25" thickBot="1" x14ac:dyDescent="1.05">
      <c r="A37" s="7" t="s">
        <v>75</v>
      </c>
      <c r="B37" s="1"/>
      <c r="C37" s="3"/>
      <c r="E37" s="14" t="s">
        <v>50</v>
      </c>
      <c r="F37"/>
      <c r="H37" s="14" t="s">
        <v>70</v>
      </c>
      <c r="I37" s="20" t="s">
        <v>71</v>
      </c>
      <c r="K37" s="14" t="s">
        <v>74</v>
      </c>
      <c r="L37" s="13"/>
      <c r="O37" s="14" t="s">
        <v>76</v>
      </c>
      <c r="P37" s="13"/>
    </row>
    <row r="38" spans="1:20" ht="19.25" thickTop="1" x14ac:dyDescent="0.9">
      <c r="A38" s="7"/>
      <c r="B38" s="1" t="s">
        <v>42</v>
      </c>
      <c r="C38" s="3" t="s">
        <v>43</v>
      </c>
      <c r="E38" t="s">
        <v>49</v>
      </c>
      <c r="F38" t="s">
        <v>43</v>
      </c>
      <c r="H38" s="21">
        <f>AVERAGE(Table2[Change_in _INR])</f>
        <v>4.5176470588235293</v>
      </c>
      <c r="I38" s="22">
        <f>AVERAGE(Table2[Time_to_Elevated_INR (days)])</f>
        <v>2.6176470588235294</v>
      </c>
      <c r="K38" s="23" t="s">
        <v>72</v>
      </c>
      <c r="L38" s="24" t="s">
        <v>73</v>
      </c>
      <c r="O38" s="23" t="s">
        <v>49</v>
      </c>
      <c r="P38" s="24" t="s">
        <v>73</v>
      </c>
    </row>
    <row r="39" spans="1:20" x14ac:dyDescent="0.9">
      <c r="A39" s="2" t="s">
        <v>14</v>
      </c>
      <c r="B39" s="5">
        <f>COUNTIF(Table2[Intervention],A39)</f>
        <v>17</v>
      </c>
      <c r="C39" s="8">
        <f>B39/(SUM(B39:B40))</f>
        <v>0.5</v>
      </c>
      <c r="D39" s="4"/>
      <c r="E39" t="s">
        <v>25</v>
      </c>
      <c r="F39" s="13">
        <f>COUNTIF(N2:N35,"None")/ROWS(N2:N35)</f>
        <v>0.11764705882352941</v>
      </c>
      <c r="K39" t="s">
        <v>34</v>
      </c>
      <c r="L39" s="6">
        <f>COUNTIFS(Table2[Intervention],"Yes",Table2[Goal_INR],K39)/COUNTIF(Table2[Goal_INR],K39)</f>
        <v>0.5</v>
      </c>
      <c r="O39" t="s">
        <v>25</v>
      </c>
      <c r="P39" s="6">
        <f>COUNTIFS(N2:N35,"None",Table2[Intervention],"Yes")/COUNTIF(Table2[DDI '#1],"None")</f>
        <v>0.5</v>
      </c>
    </row>
    <row r="40" spans="1:20" x14ac:dyDescent="0.9">
      <c r="A40" s="2" t="s">
        <v>13</v>
      </c>
      <c r="B40" s="5">
        <f>COUNTIF(Table2[Intervention],A40)</f>
        <v>17</v>
      </c>
      <c r="C40" s="8">
        <f>B40/(SUM(B39:B40))</f>
        <v>0.5</v>
      </c>
      <c r="D40" s="4"/>
      <c r="E40" t="s">
        <v>47</v>
      </c>
      <c r="F40" s="8">
        <f>(COUNTIFS(N2:N35,"&lt;&gt;*None*",O2:O35,""))/ROWS(N2:O35)</f>
        <v>0.61764705882352944</v>
      </c>
      <c r="K40" t="s">
        <v>33</v>
      </c>
      <c r="L40" s="6">
        <f>COUNTIFS(Table2[Intervention],"Yes",Table2[Goal_INR],K40)/COUNTIF(Table2[Goal_INR],K40)</f>
        <v>0.61111111111111116</v>
      </c>
      <c r="O40" t="s">
        <v>47</v>
      </c>
      <c r="P40" s="6">
        <f>(COUNTIFS(N2:N35,"&lt;&gt;*None*",O2:O35,"",Table2[Intervention],"Yes")/COUNTIFS(N2:N35,"&lt;&gt;*None*",O2:O35,""))</f>
        <v>0.42857142857142855</v>
      </c>
    </row>
    <row r="41" spans="1:20" x14ac:dyDescent="0.9">
      <c r="A41" s="5"/>
      <c r="B41"/>
      <c r="C41" s="6"/>
      <c r="D41" s="4"/>
      <c r="E41" t="s">
        <v>48</v>
      </c>
      <c r="F41" s="13">
        <f>COUNTA(O2:O35)/ROWS(O2:O35)</f>
        <v>0.26470588235294118</v>
      </c>
      <c r="K41" t="s">
        <v>12</v>
      </c>
      <c r="L41" s="6">
        <f>COUNTIFS(Table2[Intervention],"Yes",Table2[Goal_INR],K41)/COUNTIF(Table2[Goal_INR],K41)</f>
        <v>0.22222222222222221</v>
      </c>
      <c r="O41" t="s">
        <v>48</v>
      </c>
      <c r="P41" s="6">
        <f>COUNTIFS(Table2[DDI '#2],"&lt;&gt;"&amp;"",Table2[Intervention],"Yes")/(COUNTA(Table2[DDI '#2]))</f>
        <v>0.66666666666666663</v>
      </c>
    </row>
    <row r="42" spans="1:20" x14ac:dyDescent="0.9">
      <c r="K42" t="s">
        <v>19</v>
      </c>
      <c r="L42" s="6">
        <f>COUNTIFS(Table2[Intervention],"Yes",Table2[Goal_INR],K42)/COUNTIF(Table2[Goal_INR],K42)</f>
        <v>0.66666666666666663</v>
      </c>
    </row>
    <row r="43" spans="1:20" x14ac:dyDescent="0.9">
      <c r="A43" s="2" t="s">
        <v>46</v>
      </c>
    </row>
    <row r="44" spans="1:20" x14ac:dyDescent="0.9">
      <c r="A44" s="2" t="s">
        <v>66</v>
      </c>
    </row>
    <row r="45" spans="1:20" ht="19.75" customHeight="1" x14ac:dyDescent="0.9">
      <c r="A45" s="18" t="s">
        <v>69</v>
      </c>
    </row>
  </sheetData>
  <sortState xmlns:xlrd2="http://schemas.microsoft.com/office/spreadsheetml/2017/richdata2" ref="R4:S19">
    <sortCondition descending="1" ref="S4:S19"/>
  </sortState>
  <dataConsolidate/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Dashboard</vt:lpstr>
      <vt:lpstr>Data</vt:lpstr>
      <vt:lpstr>Dashboard!OLE_LINK1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Trang Tran</cp:lastModifiedBy>
  <cp:lastPrinted>2023-04-19T04:13:25Z</cp:lastPrinted>
  <dcterms:created xsi:type="dcterms:W3CDTF">2023-04-10T20:19:21Z</dcterms:created>
  <dcterms:modified xsi:type="dcterms:W3CDTF">2023-04-24T18:22:27Z</dcterms:modified>
</cp:coreProperties>
</file>