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Course\算法设计与分析\22222222222222222222222222222222222222025\实验\实验五 图论（桥）\"/>
    </mc:Choice>
  </mc:AlternateContent>
  <xr:revisionPtr revIDLastSave="0" documentId="13_ncr:1_{EC04F491-ABDD-43CE-9E18-1D2E0B256DD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1" l="1"/>
  <c r="AK12" i="1"/>
  <c r="AK9" i="1"/>
  <c r="AL9" i="1" s="1"/>
  <c r="AH19" i="1"/>
  <c r="AH20" i="1" s="1"/>
  <c r="AH21" i="1" s="1"/>
  <c r="AK18" i="1"/>
  <c r="AL18" i="1" s="1"/>
  <c r="AI18" i="1"/>
  <c r="AI10" i="1"/>
  <c r="AI11" i="1" s="1"/>
  <c r="AI12" i="1" s="1"/>
  <c r="AI13" i="1" s="1"/>
  <c r="AI14" i="1" s="1"/>
  <c r="AH10" i="1"/>
  <c r="AH11" i="1" s="1"/>
  <c r="AU17" i="1"/>
  <c r="AV17" i="1" s="1"/>
  <c r="AU9" i="1"/>
  <c r="AV9" i="1" s="1"/>
  <c r="AR18" i="1"/>
  <c r="AR19" i="1" s="1"/>
  <c r="AS17" i="1"/>
  <c r="AS10" i="1"/>
  <c r="AS11" i="1" s="1"/>
  <c r="AS12" i="1" s="1"/>
  <c r="AS13" i="1" s="1"/>
  <c r="AS14" i="1" s="1"/>
  <c r="AR10" i="1"/>
  <c r="AR11" i="1" s="1"/>
  <c r="AR12" i="1" s="1"/>
  <c r="AR13" i="1" s="1"/>
  <c r="AR14" i="1" s="1"/>
  <c r="AD17" i="1"/>
  <c r="AE17" i="1" s="1"/>
  <c r="AE9" i="1"/>
  <c r="AA18" i="1"/>
  <c r="AA19" i="1" s="1"/>
  <c r="AB17" i="1"/>
  <c r="AB10" i="1"/>
  <c r="AB11" i="1" s="1"/>
  <c r="AB12" i="1" s="1"/>
  <c r="AB13" i="1" s="1"/>
  <c r="AB14" i="1" s="1"/>
  <c r="AA10" i="1"/>
  <c r="AA11" i="1" s="1"/>
  <c r="AA12" i="1" s="1"/>
  <c r="AA13" i="1" s="1"/>
  <c r="AA14" i="1" s="1"/>
  <c r="AD14" i="1" s="1"/>
  <c r="AE14" i="1" s="1"/>
  <c r="V17" i="1"/>
  <c r="U18" i="1"/>
  <c r="U19" i="1" s="1"/>
  <c r="X17" i="1"/>
  <c r="Y17" i="1" s="1"/>
  <c r="X9" i="1"/>
  <c r="V10" i="1"/>
  <c r="V11" i="1" s="1"/>
  <c r="V12" i="1" s="1"/>
  <c r="V13" i="1" s="1"/>
  <c r="V14" i="1" s="1"/>
  <c r="U10" i="1"/>
  <c r="U11" i="1" s="1"/>
  <c r="U12" i="1" s="1"/>
  <c r="U13" i="1" s="1"/>
  <c r="U14" i="1" s="1"/>
  <c r="AK19" i="1" l="1"/>
  <c r="AK21" i="1"/>
  <c r="AL21" i="1" s="1"/>
  <c r="AK20" i="1"/>
  <c r="AL19" i="1"/>
  <c r="AK14" i="1"/>
  <c r="AK10" i="1"/>
  <c r="AL10" i="1" s="1"/>
  <c r="AK13" i="1"/>
  <c r="AH12" i="1"/>
  <c r="AL11" i="1"/>
  <c r="AH22" i="1"/>
  <c r="AK22" i="1" s="1"/>
  <c r="AI21" i="1"/>
  <c r="AI20" i="1"/>
  <c r="AL20" i="1"/>
  <c r="AI19" i="1"/>
  <c r="AD19" i="1"/>
  <c r="AE19" i="1" s="1"/>
  <c r="AD18" i="1"/>
  <c r="AE18" i="1" s="1"/>
  <c r="AU18" i="1"/>
  <c r="AU10" i="1"/>
  <c r="AV10" i="1" s="1"/>
  <c r="AU14" i="1"/>
  <c r="AV14" i="1" s="1"/>
  <c r="AU13" i="1"/>
  <c r="AV13" i="1" s="1"/>
  <c r="AU12" i="1"/>
  <c r="AV12" i="1" s="1"/>
  <c r="AU11" i="1"/>
  <c r="AV11" i="1" s="1"/>
  <c r="AR20" i="1"/>
  <c r="AS19" i="1"/>
  <c r="AS18" i="1"/>
  <c r="AD10" i="1"/>
  <c r="AE10" i="1" s="1"/>
  <c r="AD13" i="1"/>
  <c r="AE13" i="1" s="1"/>
  <c r="AD12" i="1"/>
  <c r="AE12" i="1" s="1"/>
  <c r="AD11" i="1"/>
  <c r="AE11" i="1" s="1"/>
  <c r="AA20" i="1"/>
  <c r="AD20" i="1" s="1"/>
  <c r="AE20" i="1" s="1"/>
  <c r="AB19" i="1"/>
  <c r="AB18" i="1"/>
  <c r="X12" i="1"/>
  <c r="Y12" i="1" s="1"/>
  <c r="U20" i="1"/>
  <c r="X20" i="1" s="1"/>
  <c r="Y20" i="1" s="1"/>
  <c r="V19" i="1"/>
  <c r="Y9" i="1"/>
  <c r="X14" i="1"/>
  <c r="Y14" i="1" s="1"/>
  <c r="X13" i="1"/>
  <c r="Y13" i="1" s="1"/>
  <c r="X18" i="1"/>
  <c r="Y18" i="1" s="1"/>
  <c r="V18" i="1"/>
  <c r="X11" i="1"/>
  <c r="Y11" i="1" s="1"/>
  <c r="X10" i="1"/>
  <c r="Y10" i="1" s="1"/>
  <c r="X19" i="1"/>
  <c r="Y19" i="1" s="1"/>
  <c r="AH23" i="1" l="1"/>
  <c r="AK23" i="1" s="1"/>
  <c r="AL22" i="1"/>
  <c r="AI22" i="1"/>
  <c r="AH13" i="1"/>
  <c r="AL12" i="1"/>
  <c r="AV18" i="1"/>
  <c r="AU19" i="1"/>
  <c r="AS20" i="1"/>
  <c r="AR21" i="1"/>
  <c r="AA21" i="1"/>
  <c r="AD21" i="1" s="1"/>
  <c r="AE21" i="1" s="1"/>
  <c r="AB20" i="1"/>
  <c r="U21" i="1"/>
  <c r="V20" i="1"/>
  <c r="AH14" i="1" l="1"/>
  <c r="AL14" i="1" s="1"/>
  <c r="AL13" i="1"/>
  <c r="AL23" i="1"/>
  <c r="AI23" i="1"/>
  <c r="AU20" i="1"/>
  <c r="AV19" i="1"/>
  <c r="AR22" i="1"/>
  <c r="AS22" i="1" s="1"/>
  <c r="AS21" i="1"/>
  <c r="AA22" i="1"/>
  <c r="AB21" i="1"/>
  <c r="V21" i="1"/>
  <c r="U22" i="1"/>
  <c r="X21" i="1"/>
  <c r="Y21" i="1" s="1"/>
  <c r="AB22" i="1" l="1"/>
  <c r="AD22" i="1"/>
  <c r="AE22" i="1" s="1"/>
  <c r="AU21" i="1"/>
  <c r="AV20" i="1"/>
  <c r="V22" i="1"/>
  <c r="X22" i="1"/>
  <c r="Y22" i="1" s="1"/>
  <c r="AU22" i="1" l="1"/>
  <c r="AV22" i="1" s="1"/>
  <c r="AV21" i="1"/>
</calcChain>
</file>

<file path=xl/sharedStrings.xml><?xml version="1.0" encoding="utf-8"?>
<sst xmlns="http://schemas.openxmlformats.org/spreadsheetml/2006/main" count="126" uniqueCount="44">
  <si>
    <t>基准算法</t>
    <phoneticPr fontId="1" type="noConversion"/>
  </si>
  <si>
    <t>Small</t>
    <phoneticPr fontId="1" type="noConversion"/>
  </si>
  <si>
    <t>Medium</t>
    <phoneticPr fontId="1" type="noConversion"/>
  </si>
  <si>
    <t>Large</t>
    <phoneticPr fontId="1" type="noConversion"/>
  </si>
  <si>
    <t>朴素并查集</t>
    <phoneticPr fontId="1" type="noConversion"/>
  </si>
  <si>
    <t>μs</t>
    <phoneticPr fontId="1" type="noConversion"/>
  </si>
  <si>
    <t>∞</t>
    <phoneticPr fontId="1" type="noConversion"/>
  </si>
  <si>
    <t>691ms</t>
    <phoneticPr fontId="1" type="noConversion"/>
  </si>
  <si>
    <t>O2优化</t>
    <phoneticPr fontId="1" type="noConversion"/>
  </si>
  <si>
    <t>473ms</t>
    <phoneticPr fontId="1" type="noConversion"/>
  </si>
  <si>
    <t>561ms</t>
    <phoneticPr fontId="1" type="noConversion"/>
  </si>
  <si>
    <t>建树</t>
    <phoneticPr fontId="1" type="noConversion"/>
  </si>
  <si>
    <t>标记</t>
    <phoneticPr fontId="1" type="noConversion"/>
  </si>
  <si>
    <t>点数</t>
    <phoneticPr fontId="1" type="noConversion"/>
  </si>
  <si>
    <t>边数</t>
    <phoneticPr fontId="1" type="noConversion"/>
  </si>
  <si>
    <t>运行时间</t>
    <phoneticPr fontId="1" type="noConversion"/>
  </si>
  <si>
    <t>理论时间</t>
    <phoneticPr fontId="1" type="noConversion"/>
  </si>
  <si>
    <t>相对误差</t>
    <phoneticPr fontId="1" type="noConversion"/>
  </si>
  <si>
    <t>递归DFS+朴素并查集</t>
    <phoneticPr fontId="1" type="noConversion"/>
  </si>
  <si>
    <t>31.7s</t>
    <phoneticPr fontId="1" type="noConversion"/>
  </si>
  <si>
    <t>0.45s</t>
    <phoneticPr fontId="1" type="noConversion"/>
  </si>
  <si>
    <t>合并标记</t>
    <phoneticPr fontId="1" type="noConversion"/>
  </si>
  <si>
    <t>31.2s</t>
    <phoneticPr fontId="1" type="noConversion"/>
  </si>
  <si>
    <t>稀疏图</t>
    <phoneticPr fontId="1" type="noConversion"/>
  </si>
  <si>
    <t>稠密图</t>
    <phoneticPr fontId="1" type="noConversion"/>
  </si>
  <si>
    <t>建树算法</t>
    <phoneticPr fontId="1" type="noConversion"/>
  </si>
  <si>
    <t>DFS递归生成树</t>
  </si>
  <si>
    <t>464ms</t>
  </si>
  <si>
    <t>BFS生成树(容器)</t>
  </si>
  <si>
    <t>443ms</t>
  </si>
  <si>
    <t>BFS生成树(数组)</t>
  </si>
  <si>
    <t>357ms</t>
  </si>
  <si>
    <t>特殊的DFS生成树</t>
  </si>
  <si>
    <t>340ms</t>
  </si>
  <si>
    <t>递归DFS+路径压缩</t>
    <phoneticPr fontId="1" type="noConversion"/>
  </si>
  <si>
    <t>递推DFS+路径压缩</t>
    <phoneticPr fontId="1" type="noConversion"/>
  </si>
  <si>
    <t>O3优化</t>
    <phoneticPr fontId="1" type="noConversion"/>
  </si>
  <si>
    <t xml:space="preserve"> 342ms</t>
    <phoneticPr fontId="1" type="noConversion"/>
  </si>
  <si>
    <t>362ms</t>
    <phoneticPr fontId="1" type="noConversion"/>
  </si>
  <si>
    <t>建树时间(路径压缩)</t>
    <phoneticPr fontId="1" type="noConversion"/>
  </si>
  <si>
    <t>建树时间(简单合并)</t>
    <phoneticPr fontId="1" type="noConversion"/>
  </si>
  <si>
    <t>递推DFS+朴素并查集</t>
    <phoneticPr fontId="1" type="noConversion"/>
  </si>
  <si>
    <t>1.9s</t>
    <phoneticPr fontId="1" type="noConversion"/>
  </si>
  <si>
    <t>0.34s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</si>
</sst>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8000"/>
      <name val="Consolas"/>
      <family val="3"/>
    </font>
    <font>
      <b/>
      <sz val="11"/>
      <color rgb="FF0000CC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V26"/>
  <sheetViews>
    <sheetView tabSelected="1" topLeftCell="M1" zoomScale="160" zoomScaleNormal="160" workbookViewId="0">
      <selection activeCell="Z28" sqref="Z28"/>
    </sheetView>
  </sheetViews>
  <sheetFormatPr defaultRowHeight="14.25" x14ac:dyDescent="0.2"/>
  <cols>
    <col min="3" max="3" width="13.875" customWidth="1"/>
    <col min="4" max="4" width="13.75" customWidth="1"/>
    <col min="5" max="5" width="14" customWidth="1"/>
    <col min="6" max="6" width="15.375" customWidth="1"/>
    <col min="7" max="7" width="14.75" customWidth="1"/>
    <col min="8" max="8" width="12.75" customWidth="1"/>
    <col min="9" max="9" width="28.625" customWidth="1"/>
    <col min="10" max="10" width="18" customWidth="1"/>
    <col min="12" max="12" width="32.5" customWidth="1"/>
    <col min="15" max="15" width="10.625" customWidth="1"/>
    <col min="18" max="18" width="40.25" customWidth="1"/>
    <col min="20" max="20" width="14.875" customWidth="1"/>
    <col min="26" max="26" width="12.75" customWidth="1"/>
    <col min="27" max="27" width="17.5" customWidth="1"/>
    <col min="33" max="33" width="19.5" customWidth="1"/>
    <col min="34" max="34" width="16.75" customWidth="1"/>
    <col min="35" max="35" width="10.875" customWidth="1"/>
  </cols>
  <sheetData>
    <row r="6" spans="2:48" x14ac:dyDescent="0.2">
      <c r="B6" s="1" t="s">
        <v>5</v>
      </c>
      <c r="C6" s="1" t="s">
        <v>0</v>
      </c>
      <c r="E6" s="2"/>
      <c r="F6" s="1" t="s">
        <v>4</v>
      </c>
      <c r="H6" s="2"/>
      <c r="I6" s="1" t="s">
        <v>18</v>
      </c>
      <c r="K6" s="2"/>
      <c r="L6" s="1" t="s">
        <v>34</v>
      </c>
      <c r="N6" s="2"/>
      <c r="O6" s="1" t="s">
        <v>35</v>
      </c>
      <c r="Q6" s="2"/>
      <c r="R6" s="1"/>
      <c r="Z6" s="1"/>
      <c r="AG6" s="1"/>
    </row>
    <row r="7" spans="2:48" ht="15" x14ac:dyDescent="0.2">
      <c r="B7" s="1" t="s">
        <v>1</v>
      </c>
      <c r="C7" s="3">
        <v>5</v>
      </c>
      <c r="E7" s="1" t="s">
        <v>1</v>
      </c>
      <c r="F7" s="3">
        <v>3</v>
      </c>
      <c r="H7" s="1" t="s">
        <v>1</v>
      </c>
      <c r="I7" s="3">
        <v>1</v>
      </c>
      <c r="K7" s="1" t="s">
        <v>1</v>
      </c>
      <c r="L7" s="3">
        <v>4</v>
      </c>
      <c r="N7" s="1" t="s">
        <v>1</v>
      </c>
      <c r="O7" s="3">
        <v>8</v>
      </c>
      <c r="Q7" s="1"/>
      <c r="R7" s="3"/>
      <c r="U7" s="1" t="s">
        <v>0</v>
      </c>
      <c r="V7" s="1" t="s">
        <v>23</v>
      </c>
      <c r="W7" s="1" t="s">
        <v>5</v>
      </c>
      <c r="X7" s="1" t="s">
        <v>5</v>
      </c>
      <c r="AA7" s="1" t="s">
        <v>18</v>
      </c>
      <c r="AB7" s="1" t="s">
        <v>23</v>
      </c>
      <c r="AC7" s="1" t="s">
        <v>5</v>
      </c>
      <c r="AD7" s="1" t="s">
        <v>5</v>
      </c>
      <c r="AE7" s="1"/>
      <c r="AH7" s="1" t="s">
        <v>34</v>
      </c>
      <c r="AJ7" s="1" t="s">
        <v>5</v>
      </c>
      <c r="AK7" s="1" t="s">
        <v>5</v>
      </c>
      <c r="AL7" s="1"/>
      <c r="AR7" s="6" t="s">
        <v>35</v>
      </c>
      <c r="AS7" s="6"/>
      <c r="AT7" s="1" t="s">
        <v>5</v>
      </c>
      <c r="AU7" s="1" t="s">
        <v>5</v>
      </c>
      <c r="AV7" s="1" t="s">
        <v>23</v>
      </c>
    </row>
    <row r="8" spans="2:48" ht="15" x14ac:dyDescent="0.2">
      <c r="B8" s="1" t="s">
        <v>2</v>
      </c>
      <c r="C8" s="3">
        <v>173</v>
      </c>
      <c r="E8" s="1" t="s">
        <v>2</v>
      </c>
      <c r="F8" s="3">
        <v>439</v>
      </c>
      <c r="H8" s="1" t="s">
        <v>2</v>
      </c>
      <c r="I8" s="3">
        <v>15</v>
      </c>
      <c r="K8" s="1" t="s">
        <v>2</v>
      </c>
      <c r="L8" s="3">
        <v>12</v>
      </c>
      <c r="N8" s="1" t="s">
        <v>2</v>
      </c>
      <c r="O8" s="3">
        <v>18</v>
      </c>
      <c r="Q8" s="1"/>
      <c r="R8" s="3"/>
      <c r="U8" s="1" t="s">
        <v>13</v>
      </c>
      <c r="V8" s="1" t="s">
        <v>14</v>
      </c>
      <c r="W8" s="1" t="s">
        <v>15</v>
      </c>
      <c r="X8" s="1" t="s">
        <v>16</v>
      </c>
      <c r="Y8" s="1" t="s">
        <v>17</v>
      </c>
      <c r="AA8" s="1" t="s">
        <v>13</v>
      </c>
      <c r="AB8" s="1" t="s">
        <v>14</v>
      </c>
      <c r="AC8" s="1" t="s">
        <v>15</v>
      </c>
      <c r="AD8" s="1" t="s">
        <v>16</v>
      </c>
      <c r="AE8" s="1" t="s">
        <v>17</v>
      </c>
      <c r="AH8" s="1" t="s">
        <v>13</v>
      </c>
      <c r="AI8" s="1" t="s">
        <v>14</v>
      </c>
      <c r="AJ8" s="1" t="s">
        <v>15</v>
      </c>
      <c r="AK8" s="1" t="s">
        <v>16</v>
      </c>
      <c r="AL8" s="1" t="s">
        <v>17</v>
      </c>
      <c r="AR8" s="1" t="s">
        <v>13</v>
      </c>
      <c r="AS8" s="1" t="s">
        <v>14</v>
      </c>
      <c r="AT8" s="1" t="s">
        <v>15</v>
      </c>
      <c r="AU8" s="1" t="s">
        <v>16</v>
      </c>
      <c r="AV8" s="1" t="s">
        <v>17</v>
      </c>
    </row>
    <row r="9" spans="2:48" ht="15" x14ac:dyDescent="0.2">
      <c r="B9" s="1" t="s">
        <v>3</v>
      </c>
      <c r="C9" s="3" t="s">
        <v>6</v>
      </c>
      <c r="E9" s="1" t="s">
        <v>3</v>
      </c>
      <c r="F9" s="3" t="s">
        <v>6</v>
      </c>
      <c r="H9" s="1" t="s">
        <v>3</v>
      </c>
      <c r="I9" s="3" t="s">
        <v>19</v>
      </c>
      <c r="K9" s="1" t="s">
        <v>3</v>
      </c>
      <c r="L9" s="3" t="s">
        <v>7</v>
      </c>
      <c r="N9" s="1" t="s">
        <v>3</v>
      </c>
      <c r="O9" s="3" t="s">
        <v>10</v>
      </c>
      <c r="Q9" s="1"/>
      <c r="R9" s="3"/>
      <c r="U9" s="2">
        <v>1000</v>
      </c>
      <c r="V9" s="2">
        <v>1000</v>
      </c>
      <c r="W9" s="2">
        <v>33992</v>
      </c>
      <c r="X9" s="2">
        <f>W9</f>
        <v>33992</v>
      </c>
      <c r="Y9" s="2">
        <f>ABS(W9-X9)/X9*100</f>
        <v>0</v>
      </c>
      <c r="AA9" s="2">
        <v>1000</v>
      </c>
      <c r="AB9" s="2">
        <v>1000</v>
      </c>
      <c r="AC9" s="2">
        <v>112</v>
      </c>
      <c r="AD9" s="2">
        <v>118</v>
      </c>
      <c r="AE9" s="2">
        <f>ABS(AC9-AD9)/AD9*100</f>
        <v>5.0847457627118651</v>
      </c>
      <c r="AH9" s="2">
        <v>1000</v>
      </c>
      <c r="AI9" s="2">
        <v>1000</v>
      </c>
      <c r="AJ9" s="2">
        <v>78</v>
      </c>
      <c r="AK9" s="2">
        <f>AJ9</f>
        <v>78</v>
      </c>
      <c r="AL9" s="2">
        <f>ABS(AJ9-AK9)/AK9*100</f>
        <v>0</v>
      </c>
      <c r="AQ9" s="1" t="s">
        <v>23</v>
      </c>
      <c r="AR9" s="2">
        <v>1000</v>
      </c>
      <c r="AS9" s="2">
        <v>1000</v>
      </c>
      <c r="AT9" s="2">
        <v>74</v>
      </c>
      <c r="AU9" s="2">
        <f>AT9</f>
        <v>74</v>
      </c>
      <c r="AV9" s="2">
        <f>ABS(AT9-AU9)/AU9*100</f>
        <v>0</v>
      </c>
    </row>
    <row r="10" spans="2:48" ht="15" x14ac:dyDescent="0.2">
      <c r="H10" s="1" t="s">
        <v>11</v>
      </c>
      <c r="I10" s="3" t="s">
        <v>20</v>
      </c>
      <c r="N10" s="1" t="s">
        <v>11</v>
      </c>
      <c r="O10" s="3">
        <v>353</v>
      </c>
      <c r="U10" s="2">
        <f>U9+1000</f>
        <v>2000</v>
      </c>
      <c r="V10" s="2">
        <f>V9+1000</f>
        <v>2000</v>
      </c>
      <c r="W10" s="2">
        <v>140608</v>
      </c>
      <c r="X10" s="2">
        <f>$X$9*POWER(V10/$V$9,2)</f>
        <v>135968</v>
      </c>
      <c r="Y10" s="2">
        <f t="shared" ref="Y10:Y14" si="0">ABS(W10-X10)/X10*100</f>
        <v>3.4125676629795243</v>
      </c>
      <c r="AA10" s="2">
        <f>AA9+1000</f>
        <v>2000</v>
      </c>
      <c r="AB10" s="2">
        <f>AB9+1000</f>
        <v>2000</v>
      </c>
      <c r="AC10" s="2">
        <v>241</v>
      </c>
      <c r="AD10" s="2">
        <f>$AD$9*AA10/$AA$9</f>
        <v>236</v>
      </c>
      <c r="AE10" s="2">
        <f t="shared" ref="AE10:AE14" si="1">ABS(AC10-AD10)/AD10*100</f>
        <v>2.1186440677966099</v>
      </c>
      <c r="AH10" s="2">
        <f>AH9+1000</f>
        <v>2000</v>
      </c>
      <c r="AI10" s="2">
        <f>AI9+1000</f>
        <v>2000</v>
      </c>
      <c r="AJ10" s="2">
        <v>158</v>
      </c>
      <c r="AK10" s="2">
        <f>$AK$9*AH10/$AH$9</f>
        <v>156</v>
      </c>
      <c r="AL10" s="2">
        <f t="shared" ref="AL10:AL14" si="2">ABS(AJ10-AK10)/AK10*100</f>
        <v>1.2820512820512819</v>
      </c>
      <c r="AR10" s="2">
        <f>AR9+1000</f>
        <v>2000</v>
      </c>
      <c r="AS10" s="2">
        <f>AS9+1000</f>
        <v>2000</v>
      </c>
      <c r="AT10" s="2">
        <v>153</v>
      </c>
      <c r="AU10" s="2">
        <f>$AU$9*AS10/$AS$9</f>
        <v>148</v>
      </c>
      <c r="AV10" s="2">
        <f t="shared" ref="AV10:AV14" si="3">ABS(AT10-AU10)/AU10*100</f>
        <v>3.3783783783783785</v>
      </c>
    </row>
    <row r="11" spans="2:48" ht="15" x14ac:dyDescent="0.2">
      <c r="H11" s="1" t="s">
        <v>21</v>
      </c>
      <c r="I11" s="3" t="s">
        <v>22</v>
      </c>
      <c r="N11" s="1" t="s">
        <v>12</v>
      </c>
      <c r="O11" s="3">
        <v>222</v>
      </c>
      <c r="U11" s="2">
        <f t="shared" ref="U11:V14" si="4">U10+1000</f>
        <v>3000</v>
      </c>
      <c r="V11" s="2">
        <f t="shared" si="4"/>
        <v>3000</v>
      </c>
      <c r="W11" s="2">
        <v>308662</v>
      </c>
      <c r="X11" s="2">
        <f>$X$9*POWER(V11/$V$9,2)</f>
        <v>305928</v>
      </c>
      <c r="Y11" s="2">
        <f t="shared" si="0"/>
        <v>0.89367432860019347</v>
      </c>
      <c r="AA11" s="2">
        <f t="shared" ref="AA11:AA14" si="5">AA10+1000</f>
        <v>3000</v>
      </c>
      <c r="AB11" s="2">
        <f t="shared" ref="AB11:AB14" si="6">AB10+1000</f>
        <v>3000</v>
      </c>
      <c r="AC11" s="2">
        <v>377</v>
      </c>
      <c r="AD11" s="2">
        <f>$AD$9*AA11/$AA$9</f>
        <v>354</v>
      </c>
      <c r="AE11" s="2">
        <f t="shared" si="1"/>
        <v>6.4971751412429377</v>
      </c>
      <c r="AH11" s="2">
        <f t="shared" ref="AH11:AI14" si="7">AH10+1000</f>
        <v>3000</v>
      </c>
      <c r="AI11" s="2">
        <f t="shared" si="7"/>
        <v>3000</v>
      </c>
      <c r="AJ11" s="2">
        <v>240</v>
      </c>
      <c r="AK11" s="2">
        <f t="shared" ref="AK11:AK14" si="8">$AK$9*AH11/$AH$9</f>
        <v>234</v>
      </c>
      <c r="AL11" s="2">
        <f t="shared" si="2"/>
        <v>2.5641025641025639</v>
      </c>
      <c r="AR11" s="2">
        <f t="shared" ref="AR11:AS14" si="9">AR10+1000</f>
        <v>3000</v>
      </c>
      <c r="AS11" s="2">
        <f t="shared" si="9"/>
        <v>3000</v>
      </c>
      <c r="AT11" s="2">
        <v>222</v>
      </c>
      <c r="AU11" s="2">
        <f>$AU$9*AS11/$AS$9</f>
        <v>222</v>
      </c>
      <c r="AV11" s="2">
        <f t="shared" si="3"/>
        <v>0</v>
      </c>
    </row>
    <row r="12" spans="2:48" x14ac:dyDescent="0.2">
      <c r="L12" s="1" t="s">
        <v>8</v>
      </c>
      <c r="U12" s="2">
        <f t="shared" si="4"/>
        <v>4000</v>
      </c>
      <c r="V12" s="2">
        <f t="shared" si="4"/>
        <v>4000</v>
      </c>
      <c r="W12" s="2">
        <v>552229</v>
      </c>
      <c r="X12" s="2">
        <f>$X$9*POWER(V12/$V$9,2)</f>
        <v>543872</v>
      </c>
      <c r="Y12" s="2">
        <f t="shared" si="0"/>
        <v>1.5365747823017182</v>
      </c>
      <c r="AA12" s="2">
        <f t="shared" si="5"/>
        <v>4000</v>
      </c>
      <c r="AB12" s="2">
        <f t="shared" si="6"/>
        <v>4000</v>
      </c>
      <c r="AC12" s="2">
        <v>487</v>
      </c>
      <c r="AD12" s="2">
        <f>$AD$9*AA12/$AA$9</f>
        <v>472</v>
      </c>
      <c r="AE12" s="2">
        <f t="shared" si="1"/>
        <v>3.1779661016949152</v>
      </c>
      <c r="AH12" s="2">
        <f t="shared" si="7"/>
        <v>4000</v>
      </c>
      <c r="AI12" s="2">
        <f t="shared" si="7"/>
        <v>4000</v>
      </c>
      <c r="AJ12" s="2">
        <v>313</v>
      </c>
      <c r="AK12" s="2">
        <f t="shared" si="8"/>
        <v>312</v>
      </c>
      <c r="AL12" s="2">
        <f t="shared" si="2"/>
        <v>0.32051282051282048</v>
      </c>
      <c r="AR12" s="2">
        <f t="shared" si="9"/>
        <v>4000</v>
      </c>
      <c r="AS12" s="2">
        <f t="shared" si="9"/>
        <v>4000</v>
      </c>
      <c r="AT12" s="2">
        <v>301</v>
      </c>
      <c r="AU12" s="2">
        <f>$AU$9*AS12/$AS$9</f>
        <v>296</v>
      </c>
      <c r="AV12" s="2">
        <f t="shared" si="3"/>
        <v>1.6891891891891893</v>
      </c>
    </row>
    <row r="13" spans="2:48" ht="15" x14ac:dyDescent="0.2">
      <c r="K13" s="1" t="s">
        <v>3</v>
      </c>
      <c r="L13" s="3" t="s">
        <v>9</v>
      </c>
      <c r="O13" s="1" t="s">
        <v>8</v>
      </c>
      <c r="P13" s="1" t="s">
        <v>36</v>
      </c>
      <c r="U13" s="2">
        <f t="shared" si="4"/>
        <v>5000</v>
      </c>
      <c r="V13" s="2">
        <f t="shared" si="4"/>
        <v>5000</v>
      </c>
      <c r="W13" s="2">
        <v>882900</v>
      </c>
      <c r="X13" s="2">
        <f>$X$9*POWER(V13/$V$9,2)</f>
        <v>849800</v>
      </c>
      <c r="Y13" s="2">
        <f t="shared" si="0"/>
        <v>3.8950341256766294</v>
      </c>
      <c r="AA13" s="2">
        <f t="shared" si="5"/>
        <v>5000</v>
      </c>
      <c r="AB13" s="2">
        <f t="shared" si="6"/>
        <v>5000</v>
      </c>
      <c r="AC13" s="2">
        <v>600</v>
      </c>
      <c r="AD13" s="2">
        <f>$AD$9*AA13/$AA$9</f>
        <v>590</v>
      </c>
      <c r="AE13" s="2">
        <f t="shared" si="1"/>
        <v>1.6949152542372881</v>
      </c>
      <c r="AH13" s="2">
        <f t="shared" si="7"/>
        <v>5000</v>
      </c>
      <c r="AI13" s="2">
        <f t="shared" si="7"/>
        <v>5000</v>
      </c>
      <c r="AJ13" s="2">
        <v>390</v>
      </c>
      <c r="AK13" s="2">
        <f t="shared" si="8"/>
        <v>390</v>
      </c>
      <c r="AL13" s="2">
        <f t="shared" si="2"/>
        <v>0</v>
      </c>
      <c r="AR13" s="2">
        <f t="shared" si="9"/>
        <v>5000</v>
      </c>
      <c r="AS13" s="2">
        <f t="shared" si="9"/>
        <v>5000</v>
      </c>
      <c r="AT13" s="2">
        <v>374</v>
      </c>
      <c r="AU13" s="2">
        <f>$AU$9*AS13/$AS$9</f>
        <v>370</v>
      </c>
      <c r="AV13" s="2">
        <f t="shared" si="3"/>
        <v>1.0810810810810811</v>
      </c>
    </row>
    <row r="14" spans="2:48" ht="15" x14ac:dyDescent="0.2">
      <c r="H14" s="2"/>
      <c r="I14" s="1" t="s">
        <v>41</v>
      </c>
      <c r="N14" s="1" t="s">
        <v>3</v>
      </c>
      <c r="O14" s="3" t="s">
        <v>38</v>
      </c>
      <c r="P14" s="3" t="s">
        <v>37</v>
      </c>
      <c r="R14" s="1"/>
      <c r="U14" s="2">
        <f t="shared" si="4"/>
        <v>6000</v>
      </c>
      <c r="V14" s="2">
        <f t="shared" si="4"/>
        <v>6000</v>
      </c>
      <c r="W14" s="2">
        <v>1236425</v>
      </c>
      <c r="X14" s="2">
        <f>$X$9*POWER(V14/$V$9,2)</f>
        <v>1223712</v>
      </c>
      <c r="Y14" s="2">
        <f t="shared" si="0"/>
        <v>1.0388882351402946</v>
      </c>
      <c r="AA14" s="2">
        <f t="shared" si="5"/>
        <v>6000</v>
      </c>
      <c r="AB14" s="2">
        <f t="shared" si="6"/>
        <v>6000</v>
      </c>
      <c r="AC14" s="2">
        <v>738</v>
      </c>
      <c r="AD14" s="2">
        <f>$AD$9*AA14/$AA$9</f>
        <v>708</v>
      </c>
      <c r="AE14" s="2">
        <f t="shared" si="1"/>
        <v>4.2372881355932197</v>
      </c>
      <c r="AH14" s="2">
        <f t="shared" si="7"/>
        <v>6000</v>
      </c>
      <c r="AI14" s="2">
        <f t="shared" si="7"/>
        <v>6000</v>
      </c>
      <c r="AJ14" s="2">
        <v>482</v>
      </c>
      <c r="AK14" s="2">
        <f t="shared" si="8"/>
        <v>468</v>
      </c>
      <c r="AL14" s="2">
        <f t="shared" si="2"/>
        <v>2.9914529914529915</v>
      </c>
      <c r="AR14" s="2">
        <f t="shared" si="9"/>
        <v>6000</v>
      </c>
      <c r="AS14" s="2">
        <f t="shared" si="9"/>
        <v>6000</v>
      </c>
      <c r="AT14" s="2">
        <v>449</v>
      </c>
      <c r="AU14" s="2">
        <f>$AU$9*AS14/$AS$9</f>
        <v>444</v>
      </c>
      <c r="AV14" s="2">
        <f t="shared" si="3"/>
        <v>1.1261261261261262</v>
      </c>
    </row>
    <row r="15" spans="2:48" ht="15" x14ac:dyDescent="0.2">
      <c r="H15" s="1" t="s">
        <v>1</v>
      </c>
      <c r="I15" s="3">
        <v>1</v>
      </c>
      <c r="Q15" s="1"/>
      <c r="R15" s="3"/>
      <c r="U15" s="2"/>
      <c r="V15" s="2"/>
      <c r="W15" s="2"/>
      <c r="X15" s="2"/>
      <c r="Y15" s="2"/>
      <c r="AA15" s="1" t="s">
        <v>18</v>
      </c>
      <c r="AB15" s="1" t="s">
        <v>24</v>
      </c>
      <c r="AC15" s="1" t="s">
        <v>5</v>
      </c>
      <c r="AD15" s="1" t="s">
        <v>5</v>
      </c>
      <c r="AE15" s="1"/>
      <c r="AH15" s="2"/>
      <c r="AI15" s="2"/>
      <c r="AR15" s="6" t="s">
        <v>35</v>
      </c>
      <c r="AS15" s="6"/>
      <c r="AT15" s="1" t="s">
        <v>5</v>
      </c>
      <c r="AU15" s="1" t="s">
        <v>5</v>
      </c>
      <c r="AV15" s="1" t="s">
        <v>24</v>
      </c>
    </row>
    <row r="16" spans="2:48" ht="15" x14ac:dyDescent="0.2">
      <c r="H16" s="1" t="s">
        <v>2</v>
      </c>
      <c r="I16" s="3">
        <v>12</v>
      </c>
      <c r="U16" s="1" t="s">
        <v>0</v>
      </c>
      <c r="V16" s="1" t="s">
        <v>24</v>
      </c>
      <c r="W16" s="1" t="s">
        <v>5</v>
      </c>
      <c r="X16" s="1" t="s">
        <v>5</v>
      </c>
      <c r="AA16" s="1" t="s">
        <v>13</v>
      </c>
      <c r="AB16" s="1" t="s">
        <v>14</v>
      </c>
      <c r="AC16" s="1" t="s">
        <v>15</v>
      </c>
      <c r="AD16" s="1" t="s">
        <v>16</v>
      </c>
      <c r="AE16" s="1" t="s">
        <v>17</v>
      </c>
      <c r="AH16" s="1" t="s">
        <v>34</v>
      </c>
      <c r="AI16" s="1" t="s">
        <v>24</v>
      </c>
      <c r="AJ16" s="1" t="s">
        <v>5</v>
      </c>
      <c r="AK16" s="1" t="s">
        <v>5</v>
      </c>
      <c r="AL16" s="1"/>
      <c r="AR16" s="1" t="s">
        <v>13</v>
      </c>
      <c r="AS16" s="1" t="s">
        <v>14</v>
      </c>
      <c r="AT16" s="1" t="s">
        <v>15</v>
      </c>
      <c r="AU16" s="1" t="s">
        <v>16</v>
      </c>
      <c r="AV16" s="1" t="s">
        <v>17</v>
      </c>
    </row>
    <row r="17" spans="1:48" ht="15" x14ac:dyDescent="0.2">
      <c r="H17" s="1" t="s">
        <v>3</v>
      </c>
      <c r="I17" s="3" t="s">
        <v>42</v>
      </c>
      <c r="U17" s="2">
        <v>100</v>
      </c>
      <c r="V17" s="2">
        <f>U17*U17/4</f>
        <v>2500</v>
      </c>
      <c r="W17" s="2">
        <v>50.048000000000002</v>
      </c>
      <c r="X17" s="2">
        <f>W17</f>
        <v>50.048000000000002</v>
      </c>
      <c r="Y17" s="2">
        <f>ABS(W17-X17)/X17*100</f>
        <v>0</v>
      </c>
      <c r="AA17" s="2">
        <v>100</v>
      </c>
      <c r="AB17" s="2">
        <f>AA17*AA17/4</f>
        <v>2500</v>
      </c>
      <c r="AC17" s="2">
        <v>269</v>
      </c>
      <c r="AD17" s="2">
        <f>AC17</f>
        <v>269</v>
      </c>
      <c r="AE17" s="2">
        <f>ABS(AC17-AD17)/AD17*100</f>
        <v>0</v>
      </c>
      <c r="AH17" s="1" t="s">
        <v>13</v>
      </c>
      <c r="AI17" s="1" t="s">
        <v>14</v>
      </c>
      <c r="AJ17" s="1" t="s">
        <v>15</v>
      </c>
      <c r="AK17" s="1" t="s">
        <v>16</v>
      </c>
      <c r="AL17" s="1" t="s">
        <v>17</v>
      </c>
      <c r="AR17" s="2">
        <v>100</v>
      </c>
      <c r="AS17" s="2">
        <f>AR17*AR17/4</f>
        <v>2500</v>
      </c>
      <c r="AT17" s="2">
        <v>76</v>
      </c>
      <c r="AU17" s="2">
        <f>AT17</f>
        <v>76</v>
      </c>
      <c r="AV17" s="2">
        <f>ABS(AT17-AU17)/AU17*100</f>
        <v>0</v>
      </c>
    </row>
    <row r="18" spans="1:48" ht="15" x14ac:dyDescent="0.2">
      <c r="A18" s="5" t="s">
        <v>25</v>
      </c>
      <c r="B18" s="5"/>
      <c r="C18" s="4" t="s">
        <v>26</v>
      </c>
      <c r="D18" s="4" t="s">
        <v>28</v>
      </c>
      <c r="E18" s="4" t="s">
        <v>30</v>
      </c>
      <c r="F18" s="4" t="s">
        <v>32</v>
      </c>
      <c r="H18" s="1" t="s">
        <v>11</v>
      </c>
      <c r="I18" s="3" t="s">
        <v>43</v>
      </c>
      <c r="U18" s="2">
        <f>U17+100</f>
        <v>200</v>
      </c>
      <c r="V18" s="2">
        <f t="shared" ref="V18:V22" si="10">U18*U18/4</f>
        <v>10000</v>
      </c>
      <c r="W18" s="2">
        <v>674.47199999999998</v>
      </c>
      <c r="X18" s="2">
        <f>$X$17*POWER(U18/$U$17,4)</f>
        <v>800.76800000000003</v>
      </c>
      <c r="Y18" s="2">
        <f t="shared" ref="Y18:Y22" si="11">ABS(W18-X18)/X18*100</f>
        <v>15.771859015345274</v>
      </c>
      <c r="AA18" s="2">
        <f>AA17+100</f>
        <v>200</v>
      </c>
      <c r="AB18" s="2">
        <f t="shared" ref="AB18:AB22" si="12">AA18*AA18/4</f>
        <v>10000</v>
      </c>
      <c r="AC18" s="2">
        <v>2021</v>
      </c>
      <c r="AD18" s="2">
        <f>$AD$17*POWER(AA18/$AA$17,3)</f>
        <v>2152</v>
      </c>
      <c r="AE18" s="2">
        <f>ABS(AC18-AD18)/AD18*100</f>
        <v>6.0873605947955394</v>
      </c>
      <c r="AH18" s="2">
        <v>100</v>
      </c>
      <c r="AI18" s="2">
        <f>AH18*AH18/4</f>
        <v>2500</v>
      </c>
      <c r="AJ18" s="2">
        <v>86</v>
      </c>
      <c r="AK18" s="2">
        <f>AJ18</f>
        <v>86</v>
      </c>
      <c r="AL18" s="2">
        <f>ABS(AJ18-AK18)/AK18*100</f>
        <v>0</v>
      </c>
      <c r="AR18" s="2">
        <f>AR17+100</f>
        <v>200</v>
      </c>
      <c r="AS18" s="2">
        <f t="shared" ref="AS18:AS22" si="13">AR18*AR18/4</f>
        <v>10000</v>
      </c>
      <c r="AT18" s="2">
        <v>307</v>
      </c>
      <c r="AU18" s="2">
        <f>AU17*POWER(AR18/AR17,2)</f>
        <v>304</v>
      </c>
      <c r="AV18" s="2">
        <f t="shared" ref="AV18:AV20" si="14">ABS(AT18-AU18)/AU18*100</f>
        <v>0.98684210526315785</v>
      </c>
    </row>
    <row r="19" spans="1:48" ht="15" x14ac:dyDescent="0.2">
      <c r="A19" s="5" t="s">
        <v>40</v>
      </c>
      <c r="B19" s="5"/>
      <c r="H19" s="1" t="s">
        <v>21</v>
      </c>
      <c r="I19" s="3">
        <v>1.63</v>
      </c>
      <c r="U19" s="2">
        <f t="shared" ref="U19:U21" si="15">U18+100</f>
        <v>300</v>
      </c>
      <c r="V19" s="2">
        <f t="shared" si="10"/>
        <v>22500</v>
      </c>
      <c r="W19" s="2">
        <v>3236.2719999999999</v>
      </c>
      <c r="X19" s="2">
        <f>$X$17*POWER(U19/$U$17,4)</f>
        <v>4053.8879999999999</v>
      </c>
      <c r="Y19" s="2">
        <f t="shared" si="11"/>
        <v>20.168687442770988</v>
      </c>
      <c r="AA19" s="2">
        <f t="shared" ref="AA19:AA21" si="16">AA18+100</f>
        <v>300</v>
      </c>
      <c r="AB19" s="2">
        <f t="shared" si="12"/>
        <v>22500</v>
      </c>
      <c r="AC19" s="2">
        <v>7146</v>
      </c>
      <c r="AD19" s="2">
        <f>$AD$17*POWER(AA19/$AA$17,3)</f>
        <v>7263</v>
      </c>
      <c r="AE19" s="2">
        <f t="shared" ref="AE19:AE22" si="17">ABS(AC19-AD19)/AD19*100</f>
        <v>1.6109045848822798</v>
      </c>
      <c r="AH19" s="2">
        <f>AH18+100</f>
        <v>200</v>
      </c>
      <c r="AI19" s="2">
        <f t="shared" ref="AI19:AI23" si="18">AH19*AH19/4</f>
        <v>10000</v>
      </c>
      <c r="AJ19" s="2">
        <v>348</v>
      </c>
      <c r="AK19" s="2">
        <f>$AK$18*POWER(AH19/$AH$18,2)</f>
        <v>344</v>
      </c>
      <c r="AL19" s="2">
        <f>ABS(AJ19-AK19)/AK19*100</f>
        <v>1.1627906976744187</v>
      </c>
      <c r="AR19" s="2">
        <f t="shared" ref="AR19:AR21" si="19">AR18+100</f>
        <v>300</v>
      </c>
      <c r="AS19" s="2">
        <f t="shared" si="13"/>
        <v>22500</v>
      </c>
      <c r="AT19" s="2">
        <v>706</v>
      </c>
      <c r="AU19" s="2">
        <f t="shared" ref="AU19:AU22" si="20">AU18*POWER(AR19/AR18,2)</f>
        <v>684</v>
      </c>
      <c r="AV19" s="2">
        <f t="shared" si="14"/>
        <v>3.2163742690058479</v>
      </c>
    </row>
    <row r="20" spans="1:48" ht="15" x14ac:dyDescent="0.2">
      <c r="A20" s="5" t="s">
        <v>39</v>
      </c>
      <c r="B20" s="5"/>
      <c r="C20" s="3" t="s">
        <v>27</v>
      </c>
      <c r="D20" s="3" t="s">
        <v>29</v>
      </c>
      <c r="E20" s="3" t="s">
        <v>31</v>
      </c>
      <c r="F20" s="3" t="s">
        <v>33</v>
      </c>
      <c r="U20" s="2">
        <f t="shared" si="15"/>
        <v>400</v>
      </c>
      <c r="V20" s="2">
        <f t="shared" si="10"/>
        <v>40000</v>
      </c>
      <c r="W20" s="2">
        <v>9942.7489999999998</v>
      </c>
      <c r="X20" s="2">
        <f>$X$17*POWER(U20/$U$17,4)</f>
        <v>12812.288</v>
      </c>
      <c r="Y20" s="2">
        <f t="shared" si="11"/>
        <v>22.396772535865573</v>
      </c>
      <c r="AA20" s="2">
        <f t="shared" si="16"/>
        <v>400</v>
      </c>
      <c r="AB20" s="2">
        <f t="shared" si="12"/>
        <v>40000</v>
      </c>
      <c r="AC20" s="2">
        <v>15696</v>
      </c>
      <c r="AD20" s="2">
        <f>$AD$17*POWER(AA20/$AA$17,3)</f>
        <v>17216</v>
      </c>
      <c r="AE20" s="2">
        <f t="shared" si="17"/>
        <v>8.828996282527882</v>
      </c>
      <c r="AH20" s="2">
        <f t="shared" ref="AH20:AH22" si="21">AH19+100</f>
        <v>300</v>
      </c>
      <c r="AI20" s="2">
        <f t="shared" si="18"/>
        <v>22500</v>
      </c>
      <c r="AJ20" s="2">
        <v>782</v>
      </c>
      <c r="AK20" s="2">
        <f>$AK$18*POWER(AH20/$AH$18,2)</f>
        <v>774</v>
      </c>
      <c r="AL20" s="2">
        <f t="shared" ref="AL20:AL23" si="22">ABS(AJ20-AK20)/AK20*100</f>
        <v>1.03359173126615</v>
      </c>
      <c r="AR20" s="2">
        <f t="shared" si="19"/>
        <v>400</v>
      </c>
      <c r="AS20" s="2">
        <f t="shared" si="13"/>
        <v>40000</v>
      </c>
      <c r="AT20" s="2">
        <v>1240</v>
      </c>
      <c r="AU20" s="2">
        <f t="shared" si="20"/>
        <v>1216</v>
      </c>
      <c r="AV20" s="2">
        <f t="shared" si="14"/>
        <v>1.9736842105263157</v>
      </c>
    </row>
    <row r="21" spans="1:48" x14ac:dyDescent="0.2">
      <c r="U21" s="2">
        <f t="shared" si="15"/>
        <v>500</v>
      </c>
      <c r="V21" s="2">
        <f t="shared" si="10"/>
        <v>62500</v>
      </c>
      <c r="W21" s="2">
        <v>23859.441999999999</v>
      </c>
      <c r="X21" s="2">
        <f>$X$17*POWER(U21/$U$17,4)</f>
        <v>31280</v>
      </c>
      <c r="Y21" s="2">
        <f t="shared" si="11"/>
        <v>23.723011508951409</v>
      </c>
      <c r="AA21" s="2">
        <f t="shared" si="16"/>
        <v>500</v>
      </c>
      <c r="AB21" s="2">
        <f t="shared" si="12"/>
        <v>62500</v>
      </c>
      <c r="AC21" s="2">
        <v>31319</v>
      </c>
      <c r="AD21" s="2">
        <f>$AD$17*POWER(AA21/$AA$17,3)</f>
        <v>33625</v>
      </c>
      <c r="AE21" s="2">
        <f t="shared" si="17"/>
        <v>6.8579925650557625</v>
      </c>
      <c r="AH21" s="2">
        <f t="shared" si="21"/>
        <v>400</v>
      </c>
      <c r="AI21" s="2">
        <f t="shared" si="18"/>
        <v>40000</v>
      </c>
      <c r="AJ21" s="2">
        <v>1386</v>
      </c>
      <c r="AK21" s="2">
        <f>$AK$18*POWER(AH21/$AH$18,2)</f>
        <v>1376</v>
      </c>
      <c r="AL21" s="2">
        <f t="shared" si="22"/>
        <v>0.72674418604651159</v>
      </c>
      <c r="AR21" s="2">
        <f t="shared" si="19"/>
        <v>500</v>
      </c>
      <c r="AS21" s="2">
        <f t="shared" si="13"/>
        <v>62500</v>
      </c>
      <c r="AT21" s="2">
        <v>1931</v>
      </c>
      <c r="AU21" s="2">
        <f t="shared" si="20"/>
        <v>1900</v>
      </c>
      <c r="AV21" s="2">
        <f>ABS(AT21-AU21)/AU21*100</f>
        <v>1.631578947368421</v>
      </c>
    </row>
    <row r="22" spans="1:48" x14ac:dyDescent="0.2">
      <c r="U22" s="2">
        <f>U21+100</f>
        <v>600</v>
      </c>
      <c r="V22" s="2">
        <f t="shared" si="10"/>
        <v>90000</v>
      </c>
      <c r="W22" s="2">
        <v>48564.671000000002</v>
      </c>
      <c r="X22" s="2">
        <f>$X$17*POWER(U22/$U$17,4)</f>
        <v>64862.207999999999</v>
      </c>
      <c r="Y22" s="2">
        <f t="shared" si="11"/>
        <v>25.126398718958193</v>
      </c>
      <c r="AA22" s="2">
        <f>AA21+100</f>
        <v>600</v>
      </c>
      <c r="AB22" s="2">
        <f t="shared" si="12"/>
        <v>90000</v>
      </c>
      <c r="AC22" s="2">
        <v>52964</v>
      </c>
      <c r="AD22" s="2">
        <f>$AD$17*POWER(AA22/$AA$17,3)</f>
        <v>58104</v>
      </c>
      <c r="AE22" s="2">
        <f t="shared" si="17"/>
        <v>8.8462068015971376</v>
      </c>
      <c r="AH22" s="2">
        <f t="shared" si="21"/>
        <v>500</v>
      </c>
      <c r="AI22" s="2">
        <f t="shared" si="18"/>
        <v>62500</v>
      </c>
      <c r="AJ22" s="2">
        <v>2168</v>
      </c>
      <c r="AK22" s="2">
        <f>$AK$18*POWER(AH22/$AH$18,2)</f>
        <v>2150</v>
      </c>
      <c r="AL22" s="2">
        <f t="shared" si="22"/>
        <v>0.83720930232558144</v>
      </c>
      <c r="AR22" s="2">
        <f>AR21+100</f>
        <v>600</v>
      </c>
      <c r="AS22" s="2">
        <f t="shared" si="13"/>
        <v>90000</v>
      </c>
      <c r="AT22" s="2">
        <v>2789</v>
      </c>
      <c r="AU22" s="2">
        <f t="shared" si="20"/>
        <v>2736</v>
      </c>
      <c r="AV22" s="2">
        <f>ABS(AT22-AU22)/AU22*100</f>
        <v>1.9371345029239766</v>
      </c>
    </row>
    <row r="23" spans="1:48" x14ac:dyDescent="0.2">
      <c r="AH23" s="2">
        <f>AH22+100</f>
        <v>600</v>
      </c>
      <c r="AI23" s="2">
        <f t="shared" si="18"/>
        <v>90000</v>
      </c>
      <c r="AJ23" s="2">
        <v>3114</v>
      </c>
      <c r="AK23" s="2">
        <f>$AK$18*POWER(AH23/$AH$18,2)</f>
        <v>3096</v>
      </c>
      <c r="AL23" s="2">
        <f t="shared" si="22"/>
        <v>0.58139534883720934</v>
      </c>
    </row>
    <row r="26" spans="1:48" x14ac:dyDescent="0.2">
      <c r="U26" s="2"/>
      <c r="V26" s="2"/>
      <c r="W26" s="2"/>
      <c r="X26" s="2"/>
      <c r="Y26" s="2"/>
    </row>
  </sheetData>
  <mergeCells count="5">
    <mergeCell ref="A20:B20"/>
    <mergeCell ref="A18:B18"/>
    <mergeCell ref="A19:B19"/>
    <mergeCell ref="AR7:AS7"/>
    <mergeCell ref="AR15:AS15"/>
  </mergeCells>
  <phoneticPr fontId="1" type="noConversion"/>
  <conditionalFormatting sqref="U7:Y14">
    <cfRule type="colorScale" priority="14">
      <colorScale>
        <cfvo type="min"/>
        <cfvo type="max"/>
        <color rgb="FFFCFCFF"/>
        <color rgb="FF63BE7B"/>
      </colorScale>
    </cfRule>
  </conditionalFormatting>
  <conditionalFormatting sqref="U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W16:X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U16:Y2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A7:AE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16:AE16 AA15 AC15:AE15">
    <cfRule type="colorScale" priority="9">
      <colorScale>
        <cfvo type="min"/>
        <cfvo type="max"/>
        <color rgb="FFFCFCFF"/>
        <color rgb="FF63BE7B"/>
      </colorScale>
    </cfRule>
  </conditionalFormatting>
  <conditionalFormatting sqref="AA15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H8:AL14 AV7 AH7 AJ7:AL7">
    <cfRule type="colorScale" priority="7">
      <colorScale>
        <cfvo type="min"/>
        <cfvo type="max"/>
        <color rgb="FFFCFCFF"/>
        <color rgb="FF63BE7B"/>
      </colorScale>
    </cfRule>
  </conditionalFormatting>
  <conditionalFormatting sqref="AR7:AV14">
    <cfRule type="colorScale" priority="6">
      <colorScale>
        <cfvo type="min"/>
        <cfvo type="max"/>
        <color rgb="FFFCFCFF"/>
        <color rgb="FF63BE7B"/>
      </colorScale>
    </cfRule>
  </conditionalFormatting>
  <conditionalFormatting sqref="AH17:AL17 AH16 AJ16:AL16">
    <cfRule type="colorScale" priority="5">
      <colorScale>
        <cfvo type="min"/>
        <cfvo type="max"/>
        <color rgb="FFFCFCFF"/>
        <color rgb="FF63BE7B"/>
      </colorScale>
    </cfRule>
  </conditionalFormatting>
  <conditionalFormatting sqref="AH16:AL23">
    <cfRule type="colorScale" priority="4">
      <colorScale>
        <cfvo type="min"/>
        <cfvo type="max"/>
        <color rgb="FFFCFCFF"/>
        <color rgb="FF63BE7B"/>
      </colorScale>
    </cfRule>
  </conditionalFormatting>
  <conditionalFormatting sqref="AR16:AV16 AR15:AU15">
    <cfRule type="colorScale" priority="2">
      <colorScale>
        <cfvo type="min"/>
        <cfvo type="max"/>
        <color rgb="FFFCFCFF"/>
        <color rgb="FF63BE7B"/>
      </colorScale>
    </cfRule>
  </conditionalFormatting>
  <conditionalFormatting sqref="AR15:A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Wenjun Lee</cp:lastModifiedBy>
  <dcterms:created xsi:type="dcterms:W3CDTF">2015-06-05T18:19:34Z</dcterms:created>
  <dcterms:modified xsi:type="dcterms:W3CDTF">2025-06-08T11:37:37Z</dcterms:modified>
</cp:coreProperties>
</file>