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10\Desktop\Projects\cement\"/>
    </mc:Choice>
  </mc:AlternateContent>
  <xr:revisionPtr revIDLastSave="0" documentId="13_ncr:1_{23E19DF5-A4D7-483C-9636-4828F10DD856}" xr6:coauthVersionLast="36" xr6:coauthVersionMax="36" xr10:uidLastSave="{00000000-0000-0000-0000-000000000000}"/>
  <bookViews>
    <workbookView xWindow="0" yWindow="0" windowWidth="19200" windowHeight="7090" tabRatio="591" xr2:uid="{00000000-000D-0000-FFFF-FFFF00000000}"/>
  </bookViews>
  <sheets>
    <sheet name="sheet_1" sheetId="1" r:id="rId1"/>
    <sheet name="sheet_2" sheetId="2" r:id="rId2"/>
    <sheet name="sheet_3" sheetId="3" r:id="rId3"/>
    <sheet name="sheet_4" sheetId="4" r:id="rId4"/>
    <sheet name="sheet_5" sheetId="5" r:id="rId5"/>
    <sheet name="sheet_6" sheetId="6" r:id="rId6"/>
    <sheet name="sheet_7" sheetId="7" r:id="rId7"/>
    <sheet name="sheet_8" sheetId="8" r:id="rId8"/>
    <sheet name="sheet_9" sheetId="9" r:id="rId9"/>
    <sheet name="sheet_10" sheetId="10" r:id="rId10"/>
    <sheet name="sheet_11" sheetId="11" r:id="rId11"/>
    <sheet name="sheet_12" sheetId="12" r:id="rId12"/>
    <sheet name="sheet_13" sheetId="13" r:id="rId13"/>
    <sheet name="ورقة32" sheetId="14" r:id="rId14"/>
    <sheet name="sheet_14" sheetId="15" r:id="rId15"/>
    <sheet name="sheet_15" sheetId="16" r:id="rId16"/>
    <sheet name="sheet_16" sheetId="17" r:id="rId17"/>
    <sheet name="sheet_17" sheetId="18" r:id="rId18"/>
    <sheet name="sheet_18" sheetId="19" r:id="rId19"/>
    <sheet name="sheet_19" sheetId="20" r:id="rId20"/>
    <sheet name="sheet_20" sheetId="21" r:id="rId21"/>
    <sheet name="sheet_21" sheetId="22" r:id="rId22"/>
    <sheet name="sheet_22" sheetId="23" r:id="rId23"/>
    <sheet name="sheet_23" sheetId="24" r:id="rId24"/>
    <sheet name="sheet_24" sheetId="25" r:id="rId25"/>
    <sheet name="sheet_25" sheetId="26" r:id="rId26"/>
    <sheet name="sheet_26" sheetId="27" r:id="rId27"/>
    <sheet name="sheet_27" sheetId="28" r:id="rId28"/>
    <sheet name="sheet_28" sheetId="29" r:id="rId29"/>
    <sheet name="sheet_29" sheetId="30" r:id="rId30"/>
    <sheet name="sheet_30" sheetId="31" r:id="rId31"/>
    <sheet name="sheet_31" sheetId="32" r:id="rId32"/>
  </sheets>
  <externalReferences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definedNames>
    <definedName name="_xlnm.Print_Area" localSheetId="0">sheet_1!$A$1:$W$73</definedName>
    <definedName name="_xlnm.Print_Area" localSheetId="9">sheet_10!$A$1:$O$34</definedName>
    <definedName name="_xlnm.Print_Area" localSheetId="10">sheet_11!$A$1:$O$33</definedName>
    <definedName name="_xlnm.Print_Area" localSheetId="11">sheet_12!$A$1:$O$34</definedName>
    <definedName name="_xlnm.Print_Area" localSheetId="14">sheet_14!$A$1:$O$34</definedName>
    <definedName name="_xlnm.Print_Area" localSheetId="15">sheet_15!$A$1:$Q$34</definedName>
    <definedName name="_xlnm.Print_Area" localSheetId="16">sheet_16!$A$1:$Q$33</definedName>
    <definedName name="_xlnm.Print_Area" localSheetId="17">sheet_17!$A$1:$U$34</definedName>
    <definedName name="_xlnm.Print_Area" localSheetId="18">sheet_18!$A$1:$R$33</definedName>
    <definedName name="_xlnm.Print_Area" localSheetId="19">sheet_19!$A$1:$V$33</definedName>
    <definedName name="_xlnm.Print_Area" localSheetId="1">sheet_2!$A$1:$O$33</definedName>
    <definedName name="_xlnm.Print_Area" localSheetId="20">sheet_20!$A$1:$Q$33</definedName>
    <definedName name="_xlnm.Print_Area" localSheetId="21">sheet_21!$A$1:$Q$33</definedName>
    <definedName name="_xlnm.Print_Area" localSheetId="22">sheet_22!$A$1:$O$32</definedName>
    <definedName name="_xlnm.Print_Area" localSheetId="23">sheet_23!$A$1:$O$33</definedName>
    <definedName name="_xlnm.Print_Area" localSheetId="24">sheet_24!$A$1:$O$34</definedName>
    <definedName name="_xlnm.Print_Area" localSheetId="25">sheet_25!$A$1:$O$33</definedName>
    <definedName name="_xlnm.Print_Area" localSheetId="26">sheet_26!$A$1:$O$33</definedName>
    <definedName name="_xlnm.Print_Area" localSheetId="27">sheet_27!$A$1:$O$34</definedName>
    <definedName name="_xlnm.Print_Area" localSheetId="28">sheet_28!$A$1:$O$33</definedName>
    <definedName name="_xlnm.Print_Area" localSheetId="29">sheet_29!$A$1:$O$33</definedName>
    <definedName name="_xlnm.Print_Area" localSheetId="2">sheet_3!$A$1:$O$34</definedName>
    <definedName name="_xlnm.Print_Area" localSheetId="30">sheet_30!$A$1:$O$34</definedName>
    <definedName name="_xlnm.Print_Area" localSheetId="31">sheet_31!$A$1:$O$35</definedName>
    <definedName name="_xlnm.Print_Area" localSheetId="3">sheet_4!$A$1:$O$33</definedName>
    <definedName name="_xlnm.Print_Area" localSheetId="4">sheet_5!$A$1:$O$33</definedName>
    <definedName name="_xlnm.Print_Area" localSheetId="5">sheet_6!$A$1:$O$33</definedName>
    <definedName name="_xlnm.Print_Area" localSheetId="6">sheet_7!$A$1:$O$33</definedName>
    <definedName name="_xlnm.Print_Area" localSheetId="7">sheet_8!$A$1:$O$33</definedName>
    <definedName name="_xlnm.Print_Area" localSheetId="8">sheet_9!$A$1:$O$34</definedName>
  </definedNames>
  <calcPr calcId="191029"/>
</workbook>
</file>

<file path=xl/calcChain.xml><?xml version="1.0" encoding="utf-8"?>
<calcChain xmlns="http://schemas.openxmlformats.org/spreadsheetml/2006/main">
  <c r="G3" i="1" l="1"/>
  <c r="I28" i="32"/>
  <c r="I27" i="32"/>
  <c r="C27" i="32"/>
  <c r="I26" i="32"/>
  <c r="C26" i="32"/>
  <c r="E24" i="32"/>
  <c r="J24" i="32" s="1"/>
  <c r="J23" i="32"/>
  <c r="M21" i="32"/>
  <c r="O21" i="32" s="1"/>
  <c r="M22" i="32" s="1"/>
  <c r="J21" i="32"/>
  <c r="J19" i="32"/>
  <c r="J18" i="32"/>
  <c r="I17" i="32"/>
  <c r="F17" i="32"/>
  <c r="J17" i="32" s="1"/>
  <c r="E17" i="32"/>
  <c r="C17" i="32"/>
  <c r="I16" i="32"/>
  <c r="J15" i="32"/>
  <c r="F15" i="32"/>
  <c r="E15" i="32"/>
  <c r="C15" i="32"/>
  <c r="D14" i="32"/>
  <c r="I14" i="32" s="1"/>
  <c r="I13" i="32"/>
  <c r="J29" i="32" s="1"/>
  <c r="C13" i="32"/>
  <c r="E13" i="32" s="1"/>
  <c r="O12" i="32"/>
  <c r="D15" i="32" s="1"/>
  <c r="J12" i="32"/>
  <c r="I12" i="32"/>
  <c r="F12" i="32"/>
  <c r="E12" i="32"/>
  <c r="G12" i="32" s="1"/>
  <c r="C12" i="32"/>
  <c r="I11" i="32"/>
  <c r="C11" i="32"/>
  <c r="E11" i="32" s="1"/>
  <c r="J9" i="32"/>
  <c r="I9" i="32"/>
  <c r="E9" i="32"/>
  <c r="G9" i="32" s="1"/>
  <c r="C9" i="32"/>
  <c r="F8" i="32"/>
  <c r="J8" i="32" s="1"/>
  <c r="D8" i="32"/>
  <c r="I8" i="32" s="1"/>
  <c r="C8" i="32"/>
  <c r="E8" i="32" s="1"/>
  <c r="O7" i="32"/>
  <c r="I7" i="32"/>
  <c r="G7" i="32"/>
  <c r="F7" i="32"/>
  <c r="J7" i="32" s="1"/>
  <c r="C7" i="32"/>
  <c r="E7" i="32" s="1"/>
  <c r="J6" i="32"/>
  <c r="I6" i="32"/>
  <c r="F6" i="32"/>
  <c r="C6" i="32"/>
  <c r="E6" i="32" s="1"/>
  <c r="G6" i="32" s="1"/>
  <c r="G3" i="32"/>
  <c r="F3" i="32"/>
  <c r="A3" i="32"/>
  <c r="J29" i="31"/>
  <c r="I28" i="31"/>
  <c r="I27" i="31"/>
  <c r="C27" i="31"/>
  <c r="I26" i="31"/>
  <c r="C26" i="31"/>
  <c r="J24" i="31"/>
  <c r="E24" i="31"/>
  <c r="J23" i="31"/>
  <c r="O21" i="31"/>
  <c r="M22" i="31" s="1"/>
  <c r="F17" i="31" s="1"/>
  <c r="J17" i="31" s="1"/>
  <c r="M21" i="31"/>
  <c r="J21" i="31"/>
  <c r="J19" i="31"/>
  <c r="J18" i="31"/>
  <c r="I17" i="31"/>
  <c r="C17" i="31"/>
  <c r="E17" i="31" s="1"/>
  <c r="G17" i="31" s="1"/>
  <c r="I16" i="31"/>
  <c r="J15" i="31"/>
  <c r="I15" i="31"/>
  <c r="G15" i="31"/>
  <c r="F15" i="31"/>
  <c r="D15" i="31"/>
  <c r="F11" i="31" s="1"/>
  <c r="J11" i="31" s="1"/>
  <c r="C15" i="31"/>
  <c r="E15" i="31" s="1"/>
  <c r="D14" i="31"/>
  <c r="I14" i="31" s="1"/>
  <c r="I13" i="31"/>
  <c r="F13" i="31"/>
  <c r="E13" i="31"/>
  <c r="C13" i="31"/>
  <c r="O12" i="31"/>
  <c r="I12" i="31"/>
  <c r="C12" i="31"/>
  <c r="E12" i="31" s="1"/>
  <c r="I11" i="31"/>
  <c r="C11" i="31"/>
  <c r="E11" i="31" s="1"/>
  <c r="G11" i="31" s="1"/>
  <c r="J9" i="31"/>
  <c r="I9" i="31"/>
  <c r="C9" i="31"/>
  <c r="E9" i="31" s="1"/>
  <c r="G9" i="31" s="1"/>
  <c r="J8" i="31"/>
  <c r="G8" i="31"/>
  <c r="F8" i="31"/>
  <c r="C8" i="31"/>
  <c r="E8" i="31" s="1"/>
  <c r="O7" i="31"/>
  <c r="I7" i="31"/>
  <c r="E7" i="31"/>
  <c r="C7" i="31"/>
  <c r="I6" i="31"/>
  <c r="E6" i="31"/>
  <c r="C6" i="31"/>
  <c r="G3" i="31"/>
  <c r="F3" i="31"/>
  <c r="A3" i="31"/>
  <c r="J29" i="30"/>
  <c r="I28" i="30"/>
  <c r="I27" i="30"/>
  <c r="C27" i="30"/>
  <c r="I26" i="30"/>
  <c r="C26" i="30"/>
  <c r="E24" i="30"/>
  <c r="J24" i="30" s="1"/>
  <c r="J23" i="30"/>
  <c r="M22" i="30"/>
  <c r="F17" i="30" s="1"/>
  <c r="J17" i="30" s="1"/>
  <c r="M21" i="30"/>
  <c r="O21" i="30" s="1"/>
  <c r="J21" i="30"/>
  <c r="J19" i="30"/>
  <c r="J18" i="30"/>
  <c r="I17" i="30"/>
  <c r="E17" i="30"/>
  <c r="G17" i="30" s="1"/>
  <c r="C17" i="30"/>
  <c r="I16" i="30"/>
  <c r="I15" i="30"/>
  <c r="G15" i="30"/>
  <c r="F15" i="30"/>
  <c r="J15" i="30" s="1"/>
  <c r="D15" i="30"/>
  <c r="C15" i="30"/>
  <c r="E15" i="30" s="1"/>
  <c r="J14" i="30"/>
  <c r="D14" i="30"/>
  <c r="I14" i="30" s="1"/>
  <c r="I13" i="30"/>
  <c r="F13" i="30"/>
  <c r="J13" i="30" s="1"/>
  <c r="E13" i="30"/>
  <c r="G13" i="30" s="1"/>
  <c r="C13" i="30"/>
  <c r="O12" i="30"/>
  <c r="I12" i="30"/>
  <c r="C12" i="30"/>
  <c r="E12" i="30" s="1"/>
  <c r="J11" i="30"/>
  <c r="I11" i="30"/>
  <c r="F11" i="30"/>
  <c r="E11" i="30"/>
  <c r="G11" i="30" s="1"/>
  <c r="C11" i="30"/>
  <c r="J9" i="30"/>
  <c r="I9" i="30"/>
  <c r="G9" i="30"/>
  <c r="C9" i="30"/>
  <c r="E9" i="30" s="1"/>
  <c r="F8" i="30"/>
  <c r="J8" i="30" s="1"/>
  <c r="E8" i="30"/>
  <c r="C8" i="30"/>
  <c r="O7" i="30"/>
  <c r="I7" i="30"/>
  <c r="E7" i="30"/>
  <c r="C7" i="30"/>
  <c r="I6" i="30"/>
  <c r="C6" i="30"/>
  <c r="E6" i="30" s="1"/>
  <c r="G3" i="30"/>
  <c r="F3" i="30"/>
  <c r="A3" i="30"/>
  <c r="I28" i="29"/>
  <c r="I27" i="29"/>
  <c r="C27" i="29"/>
  <c r="I26" i="29"/>
  <c r="C26" i="29"/>
  <c r="J24" i="29"/>
  <c r="E24" i="29"/>
  <c r="J23" i="29"/>
  <c r="O21" i="29"/>
  <c r="M22" i="29" s="1"/>
  <c r="F17" i="29" s="1"/>
  <c r="J17" i="29" s="1"/>
  <c r="M21" i="29"/>
  <c r="J21" i="29"/>
  <c r="J19" i="29"/>
  <c r="J18" i="29"/>
  <c r="I17" i="29"/>
  <c r="C17" i="29"/>
  <c r="E17" i="29" s="1"/>
  <c r="G17" i="29" s="1"/>
  <c r="I16" i="29"/>
  <c r="F15" i="29"/>
  <c r="J15" i="29" s="1"/>
  <c r="E15" i="29"/>
  <c r="G15" i="29" s="1"/>
  <c r="C15" i="29"/>
  <c r="I14" i="29"/>
  <c r="D14" i="29"/>
  <c r="I13" i="29"/>
  <c r="J29" i="29" s="1"/>
  <c r="E13" i="29"/>
  <c r="C13" i="29"/>
  <c r="O12" i="29"/>
  <c r="D15" i="29" s="1"/>
  <c r="I12" i="29"/>
  <c r="F12" i="29"/>
  <c r="J12" i="29" s="1"/>
  <c r="C12" i="29"/>
  <c r="E12" i="29" s="1"/>
  <c r="G12" i="29" s="1"/>
  <c r="I11" i="29"/>
  <c r="E11" i="29"/>
  <c r="C11" i="29"/>
  <c r="J9" i="29"/>
  <c r="I9" i="29"/>
  <c r="G9" i="29"/>
  <c r="E9" i="29"/>
  <c r="C9" i="29"/>
  <c r="J8" i="29"/>
  <c r="I8" i="29"/>
  <c r="F8" i="29"/>
  <c r="D8" i="29"/>
  <c r="C8" i="29"/>
  <c r="E8" i="29" s="1"/>
  <c r="G8" i="29" s="1"/>
  <c r="O7" i="29"/>
  <c r="J7" i="29"/>
  <c r="I7" i="29"/>
  <c r="G7" i="29"/>
  <c r="F7" i="29"/>
  <c r="C7" i="29"/>
  <c r="E7" i="29" s="1"/>
  <c r="I6" i="29"/>
  <c r="F6" i="29"/>
  <c r="J6" i="29" s="1"/>
  <c r="E6" i="29"/>
  <c r="C6" i="29"/>
  <c r="G3" i="29"/>
  <c r="F3" i="29"/>
  <c r="A3" i="29"/>
  <c r="I28" i="28"/>
  <c r="I27" i="28"/>
  <c r="C27" i="28"/>
  <c r="I26" i="28"/>
  <c r="C26" i="28"/>
  <c r="E24" i="28"/>
  <c r="J24" i="28" s="1"/>
  <c r="J23" i="28"/>
  <c r="O21" i="28"/>
  <c r="M22" i="28" s="1"/>
  <c r="M21" i="28"/>
  <c r="J21" i="28"/>
  <c r="J19" i="28"/>
  <c r="J18" i="28"/>
  <c r="I17" i="28"/>
  <c r="F17" i="28"/>
  <c r="J17" i="28" s="1"/>
  <c r="E17" i="28"/>
  <c r="G17" i="28" s="1"/>
  <c r="C17" i="28"/>
  <c r="I16" i="28"/>
  <c r="J15" i="28"/>
  <c r="I15" i="28"/>
  <c r="F15" i="28"/>
  <c r="E15" i="28"/>
  <c r="G15" i="28" s="1"/>
  <c r="D15" i="28"/>
  <c r="C15" i="28"/>
  <c r="D14" i="28"/>
  <c r="I14" i="28" s="1"/>
  <c r="I13" i="28"/>
  <c r="E13" i="28"/>
  <c r="C13" i="28"/>
  <c r="O12" i="28"/>
  <c r="I12" i="28"/>
  <c r="E12" i="28"/>
  <c r="C12" i="28"/>
  <c r="I11" i="28"/>
  <c r="F11" i="28"/>
  <c r="J11" i="28" s="1"/>
  <c r="C11" i="28"/>
  <c r="E11" i="28" s="1"/>
  <c r="J9" i="28"/>
  <c r="I9" i="28"/>
  <c r="E9" i="28"/>
  <c r="G9" i="28" s="1"/>
  <c r="C9" i="28"/>
  <c r="F8" i="28"/>
  <c r="J8" i="28" s="1"/>
  <c r="C8" i="28"/>
  <c r="E8" i="28" s="1"/>
  <c r="G8" i="28" s="1"/>
  <c r="O7" i="28"/>
  <c r="J7" i="28"/>
  <c r="I7" i="28"/>
  <c r="G7" i="28"/>
  <c r="F7" i="28"/>
  <c r="E7" i="28"/>
  <c r="C7" i="28"/>
  <c r="I6" i="28"/>
  <c r="E6" i="28"/>
  <c r="C6" i="28"/>
  <c r="G3" i="28"/>
  <c r="F3" i="28"/>
  <c r="A3" i="28"/>
  <c r="J29" i="27"/>
  <c r="I28" i="27"/>
  <c r="I27" i="27"/>
  <c r="C27" i="27"/>
  <c r="I26" i="27"/>
  <c r="C26" i="27"/>
  <c r="E24" i="27"/>
  <c r="J24" i="27" s="1"/>
  <c r="J23" i="27"/>
  <c r="M22" i="27"/>
  <c r="F17" i="27" s="1"/>
  <c r="J17" i="27" s="1"/>
  <c r="M21" i="27"/>
  <c r="O21" i="27" s="1"/>
  <c r="J21" i="27"/>
  <c r="J19" i="27"/>
  <c r="J18" i="27"/>
  <c r="I17" i="27"/>
  <c r="E17" i="27"/>
  <c r="G17" i="27" s="1"/>
  <c r="C17" i="27"/>
  <c r="I16" i="27"/>
  <c r="I15" i="27"/>
  <c r="G15" i="27"/>
  <c r="F15" i="27"/>
  <c r="J15" i="27" s="1"/>
  <c r="D15" i="27"/>
  <c r="C15" i="27"/>
  <c r="E15" i="27" s="1"/>
  <c r="J14" i="27"/>
  <c r="D14" i="27"/>
  <c r="I14" i="27" s="1"/>
  <c r="I13" i="27"/>
  <c r="F13" i="27"/>
  <c r="J13" i="27" s="1"/>
  <c r="C13" i="27"/>
  <c r="E13" i="27" s="1"/>
  <c r="G13" i="27" s="1"/>
  <c r="O12" i="27"/>
  <c r="J12" i="27"/>
  <c r="I12" i="27"/>
  <c r="G12" i="27"/>
  <c r="C12" i="27"/>
  <c r="E12" i="27" s="1"/>
  <c r="I11" i="27"/>
  <c r="G11" i="27"/>
  <c r="F11" i="27"/>
  <c r="J11" i="27" s="1"/>
  <c r="E11" i="27"/>
  <c r="C11" i="27"/>
  <c r="J9" i="27"/>
  <c r="I9" i="27"/>
  <c r="C9" i="27"/>
  <c r="E9" i="27" s="1"/>
  <c r="G9" i="27" s="1"/>
  <c r="J8" i="27"/>
  <c r="I8" i="27"/>
  <c r="F8" i="27"/>
  <c r="E8" i="27"/>
  <c r="G8" i="27" s="1"/>
  <c r="D8" i="27"/>
  <c r="C8" i="27"/>
  <c r="O7" i="27"/>
  <c r="F12" i="27" s="1"/>
  <c r="I7" i="27"/>
  <c r="F7" i="27"/>
  <c r="J7" i="27" s="1"/>
  <c r="C7" i="27"/>
  <c r="E7" i="27" s="1"/>
  <c r="I6" i="27"/>
  <c r="G6" i="27"/>
  <c r="F6" i="27"/>
  <c r="J6" i="27" s="1"/>
  <c r="C6" i="27"/>
  <c r="E6" i="27" s="1"/>
  <c r="G3" i="27"/>
  <c r="F3" i="27"/>
  <c r="A3" i="27"/>
  <c r="I28" i="26"/>
  <c r="I27" i="26"/>
  <c r="C27" i="26"/>
  <c r="I26" i="26"/>
  <c r="C26" i="26"/>
  <c r="J24" i="26"/>
  <c r="E24" i="26"/>
  <c r="J23" i="26"/>
  <c r="O21" i="26"/>
  <c r="M22" i="26" s="1"/>
  <c r="F17" i="26" s="1"/>
  <c r="J17" i="26" s="1"/>
  <c r="M21" i="26"/>
  <c r="J21" i="26"/>
  <c r="J19" i="26"/>
  <c r="J18" i="26"/>
  <c r="I17" i="26"/>
  <c r="C17" i="26"/>
  <c r="E17" i="26" s="1"/>
  <c r="I16" i="26"/>
  <c r="F15" i="26"/>
  <c r="J15" i="26" s="1"/>
  <c r="C15" i="26"/>
  <c r="E15" i="26" s="1"/>
  <c r="G15" i="26" s="1"/>
  <c r="I14" i="26"/>
  <c r="D14" i="26"/>
  <c r="I13" i="26"/>
  <c r="J29" i="26" s="1"/>
  <c r="C13" i="26"/>
  <c r="E13" i="26" s="1"/>
  <c r="O12" i="26"/>
  <c r="D15" i="26" s="1"/>
  <c r="I12" i="26"/>
  <c r="F12" i="26"/>
  <c r="J12" i="26" s="1"/>
  <c r="C12" i="26"/>
  <c r="E12" i="26" s="1"/>
  <c r="G12" i="26" s="1"/>
  <c r="I11" i="26"/>
  <c r="C11" i="26"/>
  <c r="E11" i="26" s="1"/>
  <c r="J9" i="26"/>
  <c r="I9" i="26"/>
  <c r="E9" i="26"/>
  <c r="G9" i="26" s="1"/>
  <c r="C9" i="26"/>
  <c r="J8" i="26"/>
  <c r="G8" i="26"/>
  <c r="F8" i="26"/>
  <c r="D8" i="26"/>
  <c r="I8" i="26" s="1"/>
  <c r="C8" i="26"/>
  <c r="E8" i="26" s="1"/>
  <c r="O7" i="26"/>
  <c r="J7" i="26"/>
  <c r="I7" i="26"/>
  <c r="G7" i="26"/>
  <c r="F7" i="26"/>
  <c r="C7" i="26"/>
  <c r="E7" i="26" s="1"/>
  <c r="I6" i="26"/>
  <c r="F6" i="26"/>
  <c r="J6" i="26" s="1"/>
  <c r="E6" i="26"/>
  <c r="C6" i="26"/>
  <c r="G3" i="26"/>
  <c r="F3" i="26"/>
  <c r="A3" i="26"/>
  <c r="I28" i="25"/>
  <c r="I27" i="25"/>
  <c r="C27" i="25"/>
  <c r="I26" i="25"/>
  <c r="C26" i="25"/>
  <c r="E24" i="25"/>
  <c r="J24" i="25" s="1"/>
  <c r="J23" i="25"/>
  <c r="M21" i="25"/>
  <c r="O21" i="25" s="1"/>
  <c r="M22" i="25" s="1"/>
  <c r="J21" i="25"/>
  <c r="J19" i="25"/>
  <c r="J18" i="25"/>
  <c r="I17" i="25"/>
  <c r="F17" i="25"/>
  <c r="J17" i="25" s="1"/>
  <c r="E17" i="25"/>
  <c r="C17" i="25"/>
  <c r="I16" i="25"/>
  <c r="J15" i="25"/>
  <c r="F15" i="25"/>
  <c r="E15" i="25"/>
  <c r="C15" i="25"/>
  <c r="D14" i="25"/>
  <c r="I14" i="25" s="1"/>
  <c r="I13" i="25"/>
  <c r="J29" i="25" s="1"/>
  <c r="C13" i="25"/>
  <c r="E13" i="25" s="1"/>
  <c r="O12" i="25"/>
  <c r="D15" i="25" s="1"/>
  <c r="J12" i="25"/>
  <c r="I12" i="25"/>
  <c r="F12" i="25"/>
  <c r="E12" i="25"/>
  <c r="G12" i="25" s="1"/>
  <c r="C12" i="25"/>
  <c r="I11" i="25"/>
  <c r="C11" i="25"/>
  <c r="E11" i="25" s="1"/>
  <c r="J9" i="25"/>
  <c r="I9" i="25"/>
  <c r="E9" i="25"/>
  <c r="G9" i="25" s="1"/>
  <c r="C9" i="25"/>
  <c r="F8" i="25"/>
  <c r="J8" i="25" s="1"/>
  <c r="D8" i="25"/>
  <c r="I8" i="25" s="1"/>
  <c r="C8" i="25"/>
  <c r="E8" i="25" s="1"/>
  <c r="O7" i="25"/>
  <c r="I7" i="25"/>
  <c r="G7" i="25"/>
  <c r="F7" i="25"/>
  <c r="J7" i="25" s="1"/>
  <c r="C7" i="25"/>
  <c r="E7" i="25" s="1"/>
  <c r="J6" i="25"/>
  <c r="I6" i="25"/>
  <c r="F6" i="25"/>
  <c r="C6" i="25"/>
  <c r="E6" i="25" s="1"/>
  <c r="G6" i="25" s="1"/>
  <c r="G3" i="25"/>
  <c r="F3" i="25"/>
  <c r="A3" i="25"/>
  <c r="I28" i="24"/>
  <c r="I27" i="24"/>
  <c r="C27" i="24"/>
  <c r="I26" i="24"/>
  <c r="C26" i="24"/>
  <c r="J24" i="24"/>
  <c r="E24" i="24"/>
  <c r="J23" i="24"/>
  <c r="O21" i="24"/>
  <c r="M22" i="24" s="1"/>
  <c r="F17" i="24" s="1"/>
  <c r="J17" i="24" s="1"/>
  <c r="M21" i="24"/>
  <c r="J21" i="24"/>
  <c r="J19" i="24"/>
  <c r="J18" i="24"/>
  <c r="I17" i="24"/>
  <c r="C17" i="24"/>
  <c r="E17" i="24" s="1"/>
  <c r="I16" i="24"/>
  <c r="J15" i="24"/>
  <c r="G15" i="24"/>
  <c r="F15" i="24"/>
  <c r="D15" i="24"/>
  <c r="C15" i="24"/>
  <c r="E15" i="24" s="1"/>
  <c r="D14" i="24"/>
  <c r="I14" i="24" s="1"/>
  <c r="I13" i="24"/>
  <c r="J29" i="24" s="1"/>
  <c r="C13" i="24"/>
  <c r="E13" i="24" s="1"/>
  <c r="O12" i="24"/>
  <c r="J12" i="24"/>
  <c r="I12" i="24"/>
  <c r="C12" i="24"/>
  <c r="E12" i="24" s="1"/>
  <c r="G12" i="24" s="1"/>
  <c r="I11" i="24"/>
  <c r="E11" i="24"/>
  <c r="C11" i="24"/>
  <c r="J9" i="24"/>
  <c r="I9" i="24"/>
  <c r="C9" i="24"/>
  <c r="E9" i="24" s="1"/>
  <c r="G9" i="24" s="1"/>
  <c r="J8" i="24"/>
  <c r="I8" i="24"/>
  <c r="F8" i="24"/>
  <c r="E8" i="24"/>
  <c r="G8" i="24" s="1"/>
  <c r="D8" i="24"/>
  <c r="C8" i="24"/>
  <c r="O7" i="24"/>
  <c r="F12" i="24" s="1"/>
  <c r="I7" i="24"/>
  <c r="F7" i="24"/>
  <c r="J7" i="24" s="1"/>
  <c r="C7" i="24"/>
  <c r="E7" i="24" s="1"/>
  <c r="G7" i="24" s="1"/>
  <c r="I6" i="24"/>
  <c r="G6" i="24"/>
  <c r="F6" i="24"/>
  <c r="J6" i="24" s="1"/>
  <c r="C6" i="24"/>
  <c r="E6" i="24" s="1"/>
  <c r="G3" i="24"/>
  <c r="F3" i="24"/>
  <c r="A3" i="24"/>
  <c r="I28" i="23"/>
  <c r="I27" i="23"/>
  <c r="C27" i="23"/>
  <c r="I26" i="23"/>
  <c r="C26" i="23"/>
  <c r="J24" i="23"/>
  <c r="E24" i="23"/>
  <c r="J23" i="23"/>
  <c r="M22" i="23"/>
  <c r="F17" i="23" s="1"/>
  <c r="J17" i="23" s="1"/>
  <c r="O21" i="23"/>
  <c r="M21" i="23"/>
  <c r="J21" i="23"/>
  <c r="J19" i="23"/>
  <c r="J18" i="23"/>
  <c r="I17" i="23"/>
  <c r="C17" i="23"/>
  <c r="E17" i="23" s="1"/>
  <c r="G17" i="23" s="1"/>
  <c r="I16" i="23"/>
  <c r="F15" i="23"/>
  <c r="J15" i="23" s="1"/>
  <c r="C15" i="23"/>
  <c r="E15" i="23" s="1"/>
  <c r="G15" i="23" s="1"/>
  <c r="I14" i="23"/>
  <c r="D14" i="23"/>
  <c r="I13" i="23"/>
  <c r="J29" i="23" s="1"/>
  <c r="C13" i="23"/>
  <c r="E13" i="23" s="1"/>
  <c r="O12" i="23"/>
  <c r="D15" i="23" s="1"/>
  <c r="I12" i="23"/>
  <c r="F12" i="23"/>
  <c r="J12" i="23" s="1"/>
  <c r="C12" i="23"/>
  <c r="E12" i="23" s="1"/>
  <c r="G12" i="23" s="1"/>
  <c r="I11" i="23"/>
  <c r="C11" i="23"/>
  <c r="E11" i="23" s="1"/>
  <c r="J9" i="23"/>
  <c r="I9" i="23"/>
  <c r="E9" i="23"/>
  <c r="G9" i="23" s="1"/>
  <c r="C9" i="23"/>
  <c r="J8" i="23"/>
  <c r="G8" i="23"/>
  <c r="F8" i="23"/>
  <c r="D8" i="23"/>
  <c r="I8" i="23" s="1"/>
  <c r="C8" i="23"/>
  <c r="E8" i="23" s="1"/>
  <c r="O7" i="23"/>
  <c r="J7" i="23"/>
  <c r="I7" i="23"/>
  <c r="F7" i="23"/>
  <c r="C7" i="23"/>
  <c r="E7" i="23" s="1"/>
  <c r="G7" i="23" s="1"/>
  <c r="I6" i="23"/>
  <c r="F6" i="23"/>
  <c r="J6" i="23" s="1"/>
  <c r="E6" i="23"/>
  <c r="C6" i="23"/>
  <c r="G3" i="23"/>
  <c r="F3" i="23"/>
  <c r="A3" i="23"/>
  <c r="I28" i="22"/>
  <c r="I27" i="22"/>
  <c r="C27" i="22"/>
  <c r="I26" i="22"/>
  <c r="C26" i="22"/>
  <c r="E24" i="22"/>
  <c r="J24" i="22" s="1"/>
  <c r="J23" i="22"/>
  <c r="M21" i="22"/>
  <c r="O21" i="22" s="1"/>
  <c r="M22" i="22" s="1"/>
  <c r="F17" i="22" s="1"/>
  <c r="J21" i="22"/>
  <c r="J19" i="22"/>
  <c r="J18" i="22"/>
  <c r="J17" i="22"/>
  <c r="I17" i="22"/>
  <c r="E17" i="22"/>
  <c r="C17" i="22"/>
  <c r="I16" i="22"/>
  <c r="I15" i="22"/>
  <c r="F15" i="22"/>
  <c r="J15" i="22" s="1"/>
  <c r="E15" i="22"/>
  <c r="C15" i="22"/>
  <c r="D14" i="22"/>
  <c r="I14" i="22" s="1"/>
  <c r="I13" i="22"/>
  <c r="J29" i="22" s="1"/>
  <c r="C13" i="22"/>
  <c r="E13" i="22" s="1"/>
  <c r="O12" i="22"/>
  <c r="D15" i="22" s="1"/>
  <c r="I12" i="22"/>
  <c r="F12" i="22"/>
  <c r="J12" i="22" s="1"/>
  <c r="E12" i="22"/>
  <c r="C12" i="22"/>
  <c r="I11" i="22"/>
  <c r="C11" i="22"/>
  <c r="E11" i="22" s="1"/>
  <c r="J9" i="22"/>
  <c r="I9" i="22"/>
  <c r="C9" i="22"/>
  <c r="E9" i="22" s="1"/>
  <c r="G9" i="22" s="1"/>
  <c r="F8" i="22"/>
  <c r="J8" i="22" s="1"/>
  <c r="D8" i="22"/>
  <c r="I8" i="22" s="1"/>
  <c r="C8" i="22"/>
  <c r="E8" i="22" s="1"/>
  <c r="G8" i="22" s="1"/>
  <c r="O7" i="22"/>
  <c r="I7" i="22"/>
  <c r="G7" i="22"/>
  <c r="F7" i="22"/>
  <c r="J7" i="22" s="1"/>
  <c r="C7" i="22"/>
  <c r="E7" i="22" s="1"/>
  <c r="I6" i="22"/>
  <c r="F6" i="22"/>
  <c r="J6" i="22" s="1"/>
  <c r="C6" i="22"/>
  <c r="E6" i="22" s="1"/>
  <c r="G3" i="22"/>
  <c r="F3" i="22"/>
  <c r="A3" i="22"/>
  <c r="J29" i="21"/>
  <c r="I28" i="21"/>
  <c r="I27" i="21"/>
  <c r="C27" i="21"/>
  <c r="I26" i="21"/>
  <c r="C26" i="21"/>
  <c r="J24" i="21"/>
  <c r="E24" i="21"/>
  <c r="J23" i="21"/>
  <c r="M21" i="21"/>
  <c r="O21" i="21" s="1"/>
  <c r="M22" i="21" s="1"/>
  <c r="F17" i="21" s="1"/>
  <c r="J17" i="21" s="1"/>
  <c r="J21" i="21"/>
  <c r="J19" i="21"/>
  <c r="J18" i="21"/>
  <c r="I17" i="21"/>
  <c r="E17" i="21"/>
  <c r="C17" i="21"/>
  <c r="I16" i="21"/>
  <c r="J15" i="21"/>
  <c r="F15" i="21"/>
  <c r="D15" i="21"/>
  <c r="C15" i="21"/>
  <c r="E15" i="21" s="1"/>
  <c r="G15" i="21" s="1"/>
  <c r="D14" i="21"/>
  <c r="I14" i="21" s="1"/>
  <c r="I13" i="21"/>
  <c r="E13" i="21"/>
  <c r="C13" i="21"/>
  <c r="O12" i="21"/>
  <c r="I12" i="21"/>
  <c r="C12" i="21"/>
  <c r="E12" i="21" s="1"/>
  <c r="I11" i="21"/>
  <c r="C11" i="21"/>
  <c r="E11" i="21" s="1"/>
  <c r="J9" i="21"/>
  <c r="I9" i="21"/>
  <c r="C9" i="21"/>
  <c r="E9" i="21" s="1"/>
  <c r="G9" i="21" s="1"/>
  <c r="J8" i="21"/>
  <c r="F8" i="21"/>
  <c r="C8" i="21"/>
  <c r="E8" i="21" s="1"/>
  <c r="G8" i="21" s="1"/>
  <c r="O7" i="21"/>
  <c r="I7" i="21"/>
  <c r="E7" i="21"/>
  <c r="C7" i="21"/>
  <c r="I6" i="21"/>
  <c r="C6" i="21"/>
  <c r="E6" i="21" s="1"/>
  <c r="G3" i="21"/>
  <c r="F3" i="21"/>
  <c r="A3" i="21"/>
  <c r="J29" i="20"/>
  <c r="I28" i="20"/>
  <c r="I27" i="20"/>
  <c r="C27" i="20"/>
  <c r="I26" i="20"/>
  <c r="C26" i="20"/>
  <c r="E24" i="20"/>
  <c r="J24" i="20" s="1"/>
  <c r="J23" i="20"/>
  <c r="M22" i="20"/>
  <c r="F17" i="20" s="1"/>
  <c r="J17" i="20" s="1"/>
  <c r="M21" i="20"/>
  <c r="O21" i="20" s="1"/>
  <c r="J21" i="20"/>
  <c r="J19" i="20"/>
  <c r="J18" i="20"/>
  <c r="I17" i="20"/>
  <c r="E17" i="20"/>
  <c r="G17" i="20" s="1"/>
  <c r="C17" i="20"/>
  <c r="I16" i="20"/>
  <c r="I15" i="20"/>
  <c r="G15" i="20"/>
  <c r="F15" i="20"/>
  <c r="J15" i="20" s="1"/>
  <c r="D15" i="20"/>
  <c r="C15" i="20"/>
  <c r="E15" i="20" s="1"/>
  <c r="D14" i="20"/>
  <c r="I14" i="20" s="1"/>
  <c r="I13" i="20"/>
  <c r="E13" i="20"/>
  <c r="C13" i="20"/>
  <c r="O12" i="20"/>
  <c r="I12" i="20"/>
  <c r="C12" i="20"/>
  <c r="E12" i="20" s="1"/>
  <c r="I11" i="20"/>
  <c r="F11" i="20"/>
  <c r="J11" i="20" s="1"/>
  <c r="E11" i="20"/>
  <c r="G11" i="20" s="1"/>
  <c r="C11" i="20"/>
  <c r="J9" i="20"/>
  <c r="I9" i="20"/>
  <c r="G9" i="20"/>
  <c r="C9" i="20"/>
  <c r="E9" i="20" s="1"/>
  <c r="F8" i="20"/>
  <c r="J8" i="20" s="1"/>
  <c r="E8" i="20"/>
  <c r="C8" i="20"/>
  <c r="O7" i="20"/>
  <c r="I7" i="20"/>
  <c r="E7" i="20"/>
  <c r="C7" i="20"/>
  <c r="I6" i="20"/>
  <c r="C6" i="20"/>
  <c r="E6" i="20" s="1"/>
  <c r="G3" i="20"/>
  <c r="F3" i="20"/>
  <c r="A3" i="20"/>
  <c r="I28" i="19"/>
  <c r="I27" i="19"/>
  <c r="C27" i="19"/>
  <c r="I26" i="19"/>
  <c r="C26" i="19"/>
  <c r="J24" i="19"/>
  <c r="E24" i="19"/>
  <c r="J23" i="19"/>
  <c r="O21" i="19"/>
  <c r="M22" i="19" s="1"/>
  <c r="F17" i="19" s="1"/>
  <c r="J17" i="19" s="1"/>
  <c r="M21" i="19"/>
  <c r="J21" i="19"/>
  <c r="J19" i="19"/>
  <c r="J18" i="19"/>
  <c r="I17" i="19"/>
  <c r="C17" i="19"/>
  <c r="E17" i="19" s="1"/>
  <c r="I16" i="19"/>
  <c r="F15" i="19"/>
  <c r="J15" i="19" s="1"/>
  <c r="E15" i="19"/>
  <c r="G15" i="19" s="1"/>
  <c r="C15" i="19"/>
  <c r="I14" i="19"/>
  <c r="D14" i="19"/>
  <c r="I13" i="19"/>
  <c r="J29" i="19" s="1"/>
  <c r="E13" i="19"/>
  <c r="C13" i="19"/>
  <c r="O12" i="19"/>
  <c r="D15" i="19" s="1"/>
  <c r="I12" i="19"/>
  <c r="G12" i="19"/>
  <c r="F12" i="19"/>
  <c r="J12" i="19" s="1"/>
  <c r="C12" i="19"/>
  <c r="E12" i="19" s="1"/>
  <c r="I11" i="19"/>
  <c r="C11" i="19"/>
  <c r="E11" i="19" s="1"/>
  <c r="J9" i="19"/>
  <c r="I9" i="19"/>
  <c r="E9" i="19"/>
  <c r="G9" i="19" s="1"/>
  <c r="C9" i="19"/>
  <c r="J8" i="19"/>
  <c r="F8" i="19"/>
  <c r="D8" i="19"/>
  <c r="I8" i="19" s="1"/>
  <c r="C8" i="19"/>
  <c r="E8" i="19" s="1"/>
  <c r="G8" i="19" s="1"/>
  <c r="O7" i="19"/>
  <c r="J7" i="19"/>
  <c r="I7" i="19"/>
  <c r="G7" i="19"/>
  <c r="F7" i="19"/>
  <c r="C7" i="19"/>
  <c r="E7" i="19" s="1"/>
  <c r="J6" i="19"/>
  <c r="I6" i="19"/>
  <c r="F6" i="19"/>
  <c r="E6" i="19"/>
  <c r="G6" i="19" s="1"/>
  <c r="C6" i="19"/>
  <c r="G3" i="19"/>
  <c r="F3" i="19"/>
  <c r="A3" i="19"/>
  <c r="I28" i="18"/>
  <c r="I27" i="18"/>
  <c r="C27" i="18"/>
  <c r="I26" i="18"/>
  <c r="C26" i="18"/>
  <c r="E24" i="18"/>
  <c r="J24" i="18" s="1"/>
  <c r="J23" i="18"/>
  <c r="M21" i="18"/>
  <c r="O21" i="18" s="1"/>
  <c r="M22" i="18" s="1"/>
  <c r="F17" i="18" s="1"/>
  <c r="J21" i="18"/>
  <c r="J19" i="18"/>
  <c r="J18" i="18"/>
  <c r="I17" i="18"/>
  <c r="E17" i="18"/>
  <c r="C17" i="18"/>
  <c r="I16" i="18"/>
  <c r="F15" i="18"/>
  <c r="J15" i="18" s="1"/>
  <c r="E15" i="18"/>
  <c r="G15" i="18" s="1"/>
  <c r="C15" i="18"/>
  <c r="I14" i="18"/>
  <c r="D14" i="18"/>
  <c r="I13" i="18"/>
  <c r="J29" i="18" s="1"/>
  <c r="C13" i="18"/>
  <c r="E13" i="18" s="1"/>
  <c r="O12" i="18"/>
  <c r="D15" i="18" s="1"/>
  <c r="I12" i="18"/>
  <c r="E12" i="18"/>
  <c r="C12" i="18"/>
  <c r="I11" i="18"/>
  <c r="E11" i="18"/>
  <c r="C11" i="18"/>
  <c r="J9" i="18"/>
  <c r="I9" i="18"/>
  <c r="G9" i="18"/>
  <c r="C9" i="18"/>
  <c r="E9" i="18" s="1"/>
  <c r="G8" i="18"/>
  <c r="F8" i="18"/>
  <c r="J8" i="18" s="1"/>
  <c r="C8" i="18"/>
  <c r="E8" i="18" s="1"/>
  <c r="O7" i="18"/>
  <c r="I7" i="18"/>
  <c r="C7" i="18"/>
  <c r="E7" i="18" s="1"/>
  <c r="I6" i="18"/>
  <c r="E6" i="18"/>
  <c r="C6" i="18"/>
  <c r="G3" i="18"/>
  <c r="F3" i="18"/>
  <c r="A3" i="18"/>
  <c r="J29" i="17"/>
  <c r="I28" i="17"/>
  <c r="I27" i="17"/>
  <c r="C27" i="17"/>
  <c r="I26" i="17"/>
  <c r="C26" i="17"/>
  <c r="E24" i="17"/>
  <c r="J24" i="17" s="1"/>
  <c r="J23" i="17"/>
  <c r="M21" i="17"/>
  <c r="O21" i="17" s="1"/>
  <c r="M22" i="17" s="1"/>
  <c r="F17" i="17" s="1"/>
  <c r="J21" i="17"/>
  <c r="J19" i="17"/>
  <c r="J18" i="17"/>
  <c r="J17" i="17"/>
  <c r="I17" i="17"/>
  <c r="C17" i="17"/>
  <c r="E17" i="17" s="1"/>
  <c r="G17" i="17" s="1"/>
  <c r="I16" i="17"/>
  <c r="J15" i="17"/>
  <c r="G15" i="17"/>
  <c r="F15" i="17"/>
  <c r="C15" i="17"/>
  <c r="E15" i="17" s="1"/>
  <c r="I14" i="17"/>
  <c r="D14" i="17"/>
  <c r="I13" i="17"/>
  <c r="E13" i="17"/>
  <c r="C13" i="17"/>
  <c r="O12" i="17"/>
  <c r="D15" i="17" s="1"/>
  <c r="I12" i="17"/>
  <c r="E12" i="17"/>
  <c r="C12" i="17"/>
  <c r="I11" i="17"/>
  <c r="F11" i="17"/>
  <c r="C11" i="17"/>
  <c r="E11" i="17" s="1"/>
  <c r="J9" i="17"/>
  <c r="I9" i="17"/>
  <c r="E9" i="17"/>
  <c r="G9" i="17" s="1"/>
  <c r="C9" i="17"/>
  <c r="F8" i="17"/>
  <c r="J8" i="17" s="1"/>
  <c r="C8" i="17"/>
  <c r="E8" i="17" s="1"/>
  <c r="O7" i="17"/>
  <c r="I7" i="17"/>
  <c r="E7" i="17"/>
  <c r="C7" i="17"/>
  <c r="I6" i="17"/>
  <c r="C6" i="17"/>
  <c r="E6" i="17" s="1"/>
  <c r="G3" i="17"/>
  <c r="F3" i="17"/>
  <c r="A3" i="17"/>
  <c r="J29" i="16"/>
  <c r="I28" i="16"/>
  <c r="I27" i="16"/>
  <c r="C27" i="16"/>
  <c r="I26" i="16"/>
  <c r="C26" i="16"/>
  <c r="E24" i="16"/>
  <c r="J24" i="16" s="1"/>
  <c r="J23" i="16"/>
  <c r="M21" i="16"/>
  <c r="O21" i="16" s="1"/>
  <c r="M22" i="16" s="1"/>
  <c r="F17" i="16" s="1"/>
  <c r="J21" i="16"/>
  <c r="J19" i="16"/>
  <c r="J18" i="16"/>
  <c r="J17" i="16"/>
  <c r="I17" i="16"/>
  <c r="C17" i="16"/>
  <c r="E17" i="16" s="1"/>
  <c r="G17" i="16" s="1"/>
  <c r="I16" i="16"/>
  <c r="F15" i="16"/>
  <c r="D15" i="16"/>
  <c r="C15" i="16"/>
  <c r="E15" i="16" s="1"/>
  <c r="D14" i="16"/>
  <c r="I14" i="16" s="1"/>
  <c r="I13" i="16"/>
  <c r="C13" i="16"/>
  <c r="E13" i="16" s="1"/>
  <c r="O12" i="16"/>
  <c r="I12" i="16"/>
  <c r="C12" i="16"/>
  <c r="E12" i="16" s="1"/>
  <c r="I11" i="16"/>
  <c r="E11" i="16"/>
  <c r="C11" i="16"/>
  <c r="J9" i="16"/>
  <c r="I9" i="16"/>
  <c r="C9" i="16"/>
  <c r="E9" i="16" s="1"/>
  <c r="G9" i="16" s="1"/>
  <c r="F8" i="16"/>
  <c r="J8" i="16" s="1"/>
  <c r="E8" i="16"/>
  <c r="C8" i="16"/>
  <c r="O7" i="16"/>
  <c r="I7" i="16"/>
  <c r="C7" i="16"/>
  <c r="E7" i="16" s="1"/>
  <c r="I6" i="16"/>
  <c r="C6" i="16"/>
  <c r="E6" i="16" s="1"/>
  <c r="G3" i="16"/>
  <c r="F3" i="16"/>
  <c r="A3" i="16"/>
  <c r="J29" i="15"/>
  <c r="I28" i="15"/>
  <c r="I27" i="15"/>
  <c r="C27" i="15"/>
  <c r="I26" i="15"/>
  <c r="C26" i="15"/>
  <c r="J24" i="15"/>
  <c r="E24" i="15"/>
  <c r="J23" i="15"/>
  <c r="O21" i="15"/>
  <c r="M22" i="15" s="1"/>
  <c r="F17" i="15" s="1"/>
  <c r="M21" i="15"/>
  <c r="J21" i="15"/>
  <c r="J19" i="15"/>
  <c r="J18" i="15"/>
  <c r="I17" i="15"/>
  <c r="C17" i="15"/>
  <c r="E17" i="15" s="1"/>
  <c r="I16" i="15"/>
  <c r="J15" i="15"/>
  <c r="F15" i="15"/>
  <c r="C15" i="15"/>
  <c r="E15" i="15" s="1"/>
  <c r="G15" i="15" s="1"/>
  <c r="I14" i="15"/>
  <c r="D14" i="15"/>
  <c r="I13" i="15"/>
  <c r="E13" i="15"/>
  <c r="C13" i="15"/>
  <c r="O12" i="15"/>
  <c r="D15" i="15" s="1"/>
  <c r="I12" i="15"/>
  <c r="G12" i="15"/>
  <c r="F12" i="15"/>
  <c r="J12" i="15" s="1"/>
  <c r="C12" i="15"/>
  <c r="E12" i="15" s="1"/>
  <c r="I11" i="15"/>
  <c r="F11" i="15"/>
  <c r="J11" i="15" s="1"/>
  <c r="C11" i="15"/>
  <c r="E11" i="15" s="1"/>
  <c r="J9" i="15"/>
  <c r="I9" i="15"/>
  <c r="E9" i="15"/>
  <c r="G9" i="15" s="1"/>
  <c r="C9" i="15"/>
  <c r="J8" i="15"/>
  <c r="F8" i="15"/>
  <c r="E8" i="15"/>
  <c r="G8" i="15" s="1"/>
  <c r="D8" i="15"/>
  <c r="I8" i="15" s="1"/>
  <c r="C8" i="15"/>
  <c r="O7" i="15"/>
  <c r="J7" i="15"/>
  <c r="I7" i="15"/>
  <c r="F7" i="15"/>
  <c r="E7" i="15"/>
  <c r="G7" i="15" s="1"/>
  <c r="C7" i="15"/>
  <c r="J6" i="15"/>
  <c r="I6" i="15"/>
  <c r="G6" i="15"/>
  <c r="F6" i="15"/>
  <c r="E6" i="15"/>
  <c r="C6" i="15"/>
  <c r="G3" i="15"/>
  <c r="F3" i="15"/>
  <c r="A3" i="15"/>
  <c r="I28" i="13"/>
  <c r="I27" i="13"/>
  <c r="C27" i="13"/>
  <c r="I26" i="13"/>
  <c r="C26" i="13"/>
  <c r="J24" i="13"/>
  <c r="E24" i="13"/>
  <c r="J23" i="13"/>
  <c r="O21" i="13"/>
  <c r="M22" i="13" s="1"/>
  <c r="M21" i="13"/>
  <c r="J21" i="13"/>
  <c r="J19" i="13"/>
  <c r="J18" i="13"/>
  <c r="I17" i="13"/>
  <c r="F17" i="13"/>
  <c r="E17" i="13"/>
  <c r="C17" i="13"/>
  <c r="I16" i="13"/>
  <c r="J15" i="13"/>
  <c r="F15" i="13"/>
  <c r="E15" i="13"/>
  <c r="G15" i="13" s="1"/>
  <c r="D15" i="13"/>
  <c r="C15" i="13"/>
  <c r="D14" i="13"/>
  <c r="I14" i="13" s="1"/>
  <c r="I13" i="13"/>
  <c r="J29" i="13" s="1"/>
  <c r="C13" i="13"/>
  <c r="E13" i="13" s="1"/>
  <c r="O12" i="13"/>
  <c r="I12" i="13"/>
  <c r="E12" i="13"/>
  <c r="C12" i="13"/>
  <c r="I11" i="13"/>
  <c r="E11" i="13"/>
  <c r="C11" i="13"/>
  <c r="J9" i="13"/>
  <c r="I9" i="13"/>
  <c r="G9" i="13"/>
  <c r="E9" i="13"/>
  <c r="C9" i="13"/>
  <c r="F8" i="13"/>
  <c r="C8" i="13"/>
  <c r="E8" i="13" s="1"/>
  <c r="O7" i="13"/>
  <c r="I7" i="13"/>
  <c r="C7" i="13"/>
  <c r="E7" i="13" s="1"/>
  <c r="I6" i="13"/>
  <c r="C6" i="13"/>
  <c r="E6" i="13" s="1"/>
  <c r="G3" i="13"/>
  <c r="F3" i="13"/>
  <c r="A3" i="13"/>
  <c r="J29" i="12"/>
  <c r="I28" i="12"/>
  <c r="I27" i="12"/>
  <c r="C27" i="12"/>
  <c r="I26" i="12"/>
  <c r="C26" i="12"/>
  <c r="E24" i="12"/>
  <c r="J24" i="12" s="1"/>
  <c r="J23" i="12"/>
  <c r="M21" i="12"/>
  <c r="O21" i="12" s="1"/>
  <c r="M22" i="12" s="1"/>
  <c r="F17" i="12" s="1"/>
  <c r="J17" i="12" s="1"/>
  <c r="J21" i="12"/>
  <c r="J19" i="12"/>
  <c r="J18" i="12"/>
  <c r="I17" i="12"/>
  <c r="C17" i="12"/>
  <c r="E17" i="12" s="1"/>
  <c r="I16" i="12"/>
  <c r="J15" i="12"/>
  <c r="F15" i="12"/>
  <c r="E15" i="12"/>
  <c r="G15" i="12" s="1"/>
  <c r="C15" i="12"/>
  <c r="I14" i="12"/>
  <c r="D14" i="12"/>
  <c r="I13" i="12"/>
  <c r="E13" i="12"/>
  <c r="C13" i="12"/>
  <c r="O12" i="12"/>
  <c r="D15" i="12" s="1"/>
  <c r="I15" i="12" s="1"/>
  <c r="I12" i="12"/>
  <c r="C12" i="12"/>
  <c r="E12" i="12" s="1"/>
  <c r="I11" i="12"/>
  <c r="F11" i="12"/>
  <c r="J11" i="12" s="1"/>
  <c r="C11" i="12"/>
  <c r="E11" i="12" s="1"/>
  <c r="J9" i="12"/>
  <c r="I9" i="12"/>
  <c r="E9" i="12"/>
  <c r="G9" i="12" s="1"/>
  <c r="C9" i="12"/>
  <c r="F8" i="12"/>
  <c r="J8" i="12" s="1"/>
  <c r="E8" i="12"/>
  <c r="C8" i="12"/>
  <c r="O7" i="12"/>
  <c r="J7" i="12"/>
  <c r="I7" i="12"/>
  <c r="F7" i="12"/>
  <c r="E7" i="12"/>
  <c r="G7" i="12" s="1"/>
  <c r="C7" i="12"/>
  <c r="I6" i="12"/>
  <c r="E6" i="12"/>
  <c r="C6" i="12"/>
  <c r="G3" i="12"/>
  <c r="F3" i="12"/>
  <c r="A3" i="12"/>
  <c r="I28" i="11"/>
  <c r="I27" i="11"/>
  <c r="C27" i="11"/>
  <c r="I26" i="11"/>
  <c r="C26" i="11"/>
  <c r="E24" i="11"/>
  <c r="J24" i="11" s="1"/>
  <c r="J23" i="11"/>
  <c r="M21" i="11"/>
  <c r="O21" i="11" s="1"/>
  <c r="M22" i="11" s="1"/>
  <c r="F17" i="11" s="1"/>
  <c r="J21" i="11"/>
  <c r="J19" i="11"/>
  <c r="J18" i="11"/>
  <c r="J17" i="11"/>
  <c r="I17" i="11"/>
  <c r="C17" i="11"/>
  <c r="E17" i="11" s="1"/>
  <c r="G17" i="11" s="1"/>
  <c r="I16" i="11"/>
  <c r="J15" i="11"/>
  <c r="G15" i="11"/>
  <c r="F15" i="11"/>
  <c r="D15" i="11"/>
  <c r="C15" i="11"/>
  <c r="E15" i="11" s="1"/>
  <c r="D14" i="11"/>
  <c r="I14" i="11" s="1"/>
  <c r="I13" i="11"/>
  <c r="J29" i="11" s="1"/>
  <c r="E13" i="11"/>
  <c r="C13" i="11"/>
  <c r="O12" i="11"/>
  <c r="I12" i="11"/>
  <c r="C12" i="11"/>
  <c r="E12" i="11" s="1"/>
  <c r="I11" i="11"/>
  <c r="C11" i="11"/>
  <c r="E11" i="11" s="1"/>
  <c r="J9" i="11"/>
  <c r="I9" i="11"/>
  <c r="C9" i="11"/>
  <c r="E9" i="11" s="1"/>
  <c r="G9" i="11" s="1"/>
  <c r="F8" i="11"/>
  <c r="J8" i="11" s="1"/>
  <c r="E8" i="11"/>
  <c r="C8" i="11"/>
  <c r="O7" i="11"/>
  <c r="I7" i="11"/>
  <c r="E7" i="11"/>
  <c r="C7" i="11"/>
  <c r="I6" i="11"/>
  <c r="C6" i="11"/>
  <c r="E6" i="11" s="1"/>
  <c r="G3" i="11"/>
  <c r="F3" i="11"/>
  <c r="A3" i="11"/>
  <c r="I28" i="10"/>
  <c r="I27" i="10"/>
  <c r="C27" i="10"/>
  <c r="I26" i="10"/>
  <c r="C26" i="10"/>
  <c r="E24" i="10"/>
  <c r="J24" i="10" s="1"/>
  <c r="J23" i="10"/>
  <c r="M21" i="10"/>
  <c r="O21" i="10" s="1"/>
  <c r="M22" i="10" s="1"/>
  <c r="F17" i="10" s="1"/>
  <c r="J17" i="10" s="1"/>
  <c r="J21" i="10"/>
  <c r="J19" i="10"/>
  <c r="J18" i="10"/>
  <c r="I17" i="10"/>
  <c r="G17" i="10"/>
  <c r="C17" i="10"/>
  <c r="E17" i="10" s="1"/>
  <c r="I16" i="10"/>
  <c r="F15" i="10"/>
  <c r="J15" i="10" s="1"/>
  <c r="D15" i="10"/>
  <c r="I15" i="10" s="1"/>
  <c r="C15" i="10"/>
  <c r="E15" i="10" s="1"/>
  <c r="J14" i="10"/>
  <c r="D14" i="10"/>
  <c r="I14" i="10" s="1"/>
  <c r="I13" i="10"/>
  <c r="J29" i="10" s="1"/>
  <c r="C13" i="10"/>
  <c r="E13" i="10" s="1"/>
  <c r="O12" i="10"/>
  <c r="I12" i="10"/>
  <c r="C12" i="10"/>
  <c r="E12" i="10" s="1"/>
  <c r="J11" i="10"/>
  <c r="I11" i="10"/>
  <c r="F11" i="10"/>
  <c r="F13" i="10" s="1"/>
  <c r="J13" i="10" s="1"/>
  <c r="E11" i="10"/>
  <c r="G11" i="10" s="1"/>
  <c r="C11" i="10"/>
  <c r="J9" i="10"/>
  <c r="I9" i="10"/>
  <c r="C9" i="10"/>
  <c r="E9" i="10" s="1"/>
  <c r="G9" i="10" s="1"/>
  <c r="F8" i="10"/>
  <c r="J8" i="10" s="1"/>
  <c r="E8" i="10"/>
  <c r="G8" i="10" s="1"/>
  <c r="C8" i="10"/>
  <c r="O7" i="10"/>
  <c r="I7" i="10"/>
  <c r="F7" i="10"/>
  <c r="J7" i="10" s="1"/>
  <c r="C7" i="10"/>
  <c r="E7" i="10" s="1"/>
  <c r="G7" i="10" s="1"/>
  <c r="I6" i="10"/>
  <c r="F6" i="10"/>
  <c r="J6" i="10" s="1"/>
  <c r="C6" i="10"/>
  <c r="E6" i="10" s="1"/>
  <c r="G6" i="10" s="1"/>
  <c r="G3" i="10"/>
  <c r="F3" i="10"/>
  <c r="A3" i="10"/>
  <c r="J29" i="9"/>
  <c r="I28" i="9"/>
  <c r="I27" i="9"/>
  <c r="C27" i="9"/>
  <c r="I26" i="9"/>
  <c r="C26" i="9"/>
  <c r="J24" i="9"/>
  <c r="E24" i="9"/>
  <c r="J23" i="9"/>
  <c r="O21" i="9"/>
  <c r="M22" i="9" s="1"/>
  <c r="F17" i="9" s="1"/>
  <c r="J17" i="9" s="1"/>
  <c r="M21" i="9"/>
  <c r="J21" i="9"/>
  <c r="J19" i="9"/>
  <c r="J18" i="9"/>
  <c r="I17" i="9"/>
  <c r="C17" i="9"/>
  <c r="E17" i="9" s="1"/>
  <c r="G17" i="9" s="1"/>
  <c r="I16" i="9"/>
  <c r="J15" i="9"/>
  <c r="F15" i="9"/>
  <c r="C15" i="9"/>
  <c r="E15" i="9" s="1"/>
  <c r="G15" i="9" s="1"/>
  <c r="I14" i="9"/>
  <c r="D14" i="9"/>
  <c r="I13" i="9"/>
  <c r="C13" i="9"/>
  <c r="E13" i="9" s="1"/>
  <c r="O12" i="9"/>
  <c r="D15" i="9" s="1"/>
  <c r="I12" i="9"/>
  <c r="F12" i="9"/>
  <c r="C12" i="9"/>
  <c r="E12" i="9" s="1"/>
  <c r="J11" i="9"/>
  <c r="I11" i="9"/>
  <c r="F11" i="9"/>
  <c r="C11" i="9"/>
  <c r="E11" i="9" s="1"/>
  <c r="G11" i="9" s="1"/>
  <c r="J9" i="9"/>
  <c r="I9" i="9"/>
  <c r="E9" i="9"/>
  <c r="G9" i="9" s="1"/>
  <c r="C9" i="9"/>
  <c r="J8" i="9"/>
  <c r="F8" i="9"/>
  <c r="E8" i="9"/>
  <c r="G8" i="9" s="1"/>
  <c r="D8" i="9"/>
  <c r="I8" i="9" s="1"/>
  <c r="C8" i="9"/>
  <c r="O7" i="9"/>
  <c r="J7" i="9"/>
  <c r="I7" i="9"/>
  <c r="F7" i="9"/>
  <c r="E7" i="9"/>
  <c r="G7" i="9" s="1"/>
  <c r="C7" i="9"/>
  <c r="J6" i="9"/>
  <c r="I6" i="9"/>
  <c r="G6" i="9"/>
  <c r="F6" i="9"/>
  <c r="E6" i="9"/>
  <c r="C6" i="9"/>
  <c r="G3" i="9"/>
  <c r="F3" i="9"/>
  <c r="A3" i="9"/>
  <c r="I28" i="8"/>
  <c r="I27" i="8"/>
  <c r="C27" i="8"/>
  <c r="I26" i="8"/>
  <c r="C26" i="8"/>
  <c r="J24" i="8"/>
  <c r="E24" i="8"/>
  <c r="J23" i="8"/>
  <c r="M21" i="8"/>
  <c r="O21" i="8" s="1"/>
  <c r="M22" i="8" s="1"/>
  <c r="F17" i="8" s="1"/>
  <c r="J17" i="8" s="1"/>
  <c r="J21" i="8"/>
  <c r="J19" i="8"/>
  <c r="J18" i="8"/>
  <c r="I17" i="8"/>
  <c r="C17" i="8"/>
  <c r="E17" i="8" s="1"/>
  <c r="I16" i="8"/>
  <c r="J15" i="8"/>
  <c r="I15" i="8"/>
  <c r="G15" i="8"/>
  <c r="F15" i="8"/>
  <c r="D15" i="8"/>
  <c r="F11" i="8" s="1"/>
  <c r="J11" i="8" s="1"/>
  <c r="C15" i="8"/>
  <c r="E15" i="8" s="1"/>
  <c r="D14" i="8"/>
  <c r="I14" i="8" s="1"/>
  <c r="I13" i="8"/>
  <c r="F13" i="8"/>
  <c r="E13" i="8"/>
  <c r="G13" i="8" s="1"/>
  <c r="C13" i="8"/>
  <c r="O12" i="8"/>
  <c r="I12" i="8"/>
  <c r="C12" i="8"/>
  <c r="E12" i="8" s="1"/>
  <c r="I11" i="8"/>
  <c r="G11" i="8"/>
  <c r="C11" i="8"/>
  <c r="E11" i="8" s="1"/>
  <c r="J9" i="8"/>
  <c r="I9" i="8"/>
  <c r="C9" i="8"/>
  <c r="E9" i="8" s="1"/>
  <c r="G9" i="8" s="1"/>
  <c r="J8" i="8"/>
  <c r="G8" i="8"/>
  <c r="F8" i="8"/>
  <c r="E8" i="8"/>
  <c r="C8" i="8"/>
  <c r="O7" i="8"/>
  <c r="I7" i="8"/>
  <c r="E7" i="8"/>
  <c r="C7" i="8"/>
  <c r="I6" i="8"/>
  <c r="C6" i="8"/>
  <c r="E6" i="8" s="1"/>
  <c r="G3" i="8"/>
  <c r="F3" i="8"/>
  <c r="A3" i="8"/>
  <c r="J29" i="7"/>
  <c r="I28" i="7"/>
  <c r="I27" i="7"/>
  <c r="C27" i="7"/>
  <c r="I26" i="7"/>
  <c r="C26" i="7"/>
  <c r="E24" i="7"/>
  <c r="J24" i="7" s="1"/>
  <c r="J23" i="7"/>
  <c r="M21" i="7"/>
  <c r="O21" i="7" s="1"/>
  <c r="M22" i="7" s="1"/>
  <c r="F17" i="7" s="1"/>
  <c r="J17" i="7" s="1"/>
  <c r="J21" i="7"/>
  <c r="J19" i="7"/>
  <c r="J18" i="7"/>
  <c r="I17" i="7"/>
  <c r="C17" i="7"/>
  <c r="E17" i="7" s="1"/>
  <c r="G17" i="7" s="1"/>
  <c r="I16" i="7"/>
  <c r="I15" i="7"/>
  <c r="F15" i="7"/>
  <c r="J15" i="7" s="1"/>
  <c r="D15" i="7"/>
  <c r="C15" i="7"/>
  <c r="E15" i="7" s="1"/>
  <c r="J14" i="7"/>
  <c r="D14" i="7"/>
  <c r="I14" i="7" s="1"/>
  <c r="I13" i="7"/>
  <c r="F13" i="7"/>
  <c r="J13" i="7" s="1"/>
  <c r="E13" i="7"/>
  <c r="G13" i="7" s="1"/>
  <c r="C13" i="7"/>
  <c r="O12" i="7"/>
  <c r="I12" i="7"/>
  <c r="E12" i="7"/>
  <c r="C12" i="7"/>
  <c r="J11" i="7"/>
  <c r="I11" i="7"/>
  <c r="G11" i="7"/>
  <c r="F11" i="7"/>
  <c r="E11" i="7"/>
  <c r="C11" i="7"/>
  <c r="J9" i="7"/>
  <c r="I9" i="7"/>
  <c r="G9" i="7"/>
  <c r="C9" i="7"/>
  <c r="E9" i="7" s="1"/>
  <c r="J8" i="7"/>
  <c r="F8" i="7"/>
  <c r="E8" i="7"/>
  <c r="D8" i="7"/>
  <c r="I8" i="7" s="1"/>
  <c r="C8" i="7"/>
  <c r="O7" i="7"/>
  <c r="I7" i="7"/>
  <c r="F7" i="7"/>
  <c r="J7" i="7" s="1"/>
  <c r="E7" i="7"/>
  <c r="C7" i="7"/>
  <c r="I6" i="7"/>
  <c r="C6" i="7"/>
  <c r="E6" i="7" s="1"/>
  <c r="G3" i="7"/>
  <c r="F3" i="7"/>
  <c r="A3" i="7"/>
  <c r="I28" i="6"/>
  <c r="I27" i="6"/>
  <c r="C27" i="6"/>
  <c r="I26" i="6"/>
  <c r="C26" i="6"/>
  <c r="J24" i="6"/>
  <c r="E24" i="6"/>
  <c r="J23" i="6"/>
  <c r="M22" i="6"/>
  <c r="F17" i="6" s="1"/>
  <c r="J17" i="6" s="1"/>
  <c r="O21" i="6"/>
  <c r="M21" i="6"/>
  <c r="J21" i="6"/>
  <c r="J19" i="6"/>
  <c r="J18" i="6"/>
  <c r="I17" i="6"/>
  <c r="C17" i="6"/>
  <c r="E17" i="6" s="1"/>
  <c r="I16" i="6"/>
  <c r="F15" i="6"/>
  <c r="J15" i="6" s="1"/>
  <c r="E15" i="6"/>
  <c r="G15" i="6" s="1"/>
  <c r="C15" i="6"/>
  <c r="I14" i="6"/>
  <c r="D14" i="6"/>
  <c r="I13" i="6"/>
  <c r="J29" i="6" s="1"/>
  <c r="C13" i="6"/>
  <c r="E13" i="6" s="1"/>
  <c r="O12" i="6"/>
  <c r="D15" i="6" s="1"/>
  <c r="I12" i="6"/>
  <c r="F12" i="6"/>
  <c r="J12" i="6" s="1"/>
  <c r="C12" i="6"/>
  <c r="E12" i="6" s="1"/>
  <c r="G12" i="6" s="1"/>
  <c r="I11" i="6"/>
  <c r="C11" i="6"/>
  <c r="E11" i="6" s="1"/>
  <c r="J9" i="6"/>
  <c r="I9" i="6"/>
  <c r="E9" i="6"/>
  <c r="G9" i="6" s="1"/>
  <c r="C9" i="6"/>
  <c r="J8" i="6"/>
  <c r="F8" i="6"/>
  <c r="D8" i="6"/>
  <c r="I8" i="6" s="1"/>
  <c r="C8" i="6"/>
  <c r="E8" i="6" s="1"/>
  <c r="G8" i="6" s="1"/>
  <c r="O7" i="6"/>
  <c r="J7" i="6"/>
  <c r="I7" i="6"/>
  <c r="F7" i="6"/>
  <c r="C7" i="6"/>
  <c r="E7" i="6" s="1"/>
  <c r="G7" i="6" s="1"/>
  <c r="J6" i="6"/>
  <c r="I6" i="6"/>
  <c r="F6" i="6"/>
  <c r="E6" i="6"/>
  <c r="G6" i="6" s="1"/>
  <c r="C6" i="6"/>
  <c r="G3" i="6"/>
  <c r="F3" i="6"/>
  <c r="A3" i="6"/>
  <c r="I28" i="5"/>
  <c r="I27" i="5"/>
  <c r="C27" i="5"/>
  <c r="I26" i="5"/>
  <c r="C26" i="5"/>
  <c r="E24" i="5"/>
  <c r="J24" i="5" s="1"/>
  <c r="J23" i="5"/>
  <c r="M21" i="5"/>
  <c r="O21" i="5" s="1"/>
  <c r="J21" i="5"/>
  <c r="J19" i="5"/>
  <c r="J18" i="5"/>
  <c r="J17" i="5"/>
  <c r="I17" i="5"/>
  <c r="F17" i="5"/>
  <c r="C17" i="5"/>
  <c r="E17" i="5" s="1"/>
  <c r="G17" i="5" s="1"/>
  <c r="I16" i="5"/>
  <c r="J15" i="5"/>
  <c r="F15" i="5"/>
  <c r="E15" i="5"/>
  <c r="G15" i="5" s="1"/>
  <c r="C15" i="5"/>
  <c r="D14" i="5"/>
  <c r="I14" i="5" s="1"/>
  <c r="I13" i="5"/>
  <c r="J29" i="5" s="1"/>
  <c r="F13" i="5"/>
  <c r="E13" i="5"/>
  <c r="C13" i="5"/>
  <c r="O12" i="5"/>
  <c r="D15" i="5" s="1"/>
  <c r="I15" i="5" s="1"/>
  <c r="I12" i="5"/>
  <c r="F12" i="5"/>
  <c r="J12" i="5" s="1"/>
  <c r="C12" i="5"/>
  <c r="E12" i="5" s="1"/>
  <c r="G12" i="5" s="1"/>
  <c r="I11" i="5"/>
  <c r="G11" i="5"/>
  <c r="F11" i="5"/>
  <c r="J11" i="5" s="1"/>
  <c r="C11" i="5"/>
  <c r="E11" i="5" s="1"/>
  <c r="J9" i="5"/>
  <c r="I9" i="5"/>
  <c r="C9" i="5"/>
  <c r="E9" i="5" s="1"/>
  <c r="G9" i="5" s="1"/>
  <c r="F8" i="5"/>
  <c r="J8" i="5" s="1"/>
  <c r="E8" i="5"/>
  <c r="C8" i="5"/>
  <c r="O7" i="5"/>
  <c r="I7" i="5"/>
  <c r="E7" i="5"/>
  <c r="C7" i="5"/>
  <c r="I6" i="5"/>
  <c r="E6" i="5"/>
  <c r="C6" i="5"/>
  <c r="G3" i="5"/>
  <c r="F3" i="5"/>
  <c r="A3" i="5"/>
  <c r="I28" i="4"/>
  <c r="I27" i="4"/>
  <c r="C27" i="4"/>
  <c r="I26" i="4"/>
  <c r="C26" i="4"/>
  <c r="E24" i="4"/>
  <c r="J24" i="4" s="1"/>
  <c r="J23" i="4"/>
  <c r="M21" i="4"/>
  <c r="O21" i="4" s="1"/>
  <c r="M22" i="4" s="1"/>
  <c r="F17" i="4" s="1"/>
  <c r="J17" i="4" s="1"/>
  <c r="J21" i="4"/>
  <c r="J19" i="4"/>
  <c r="J18" i="4"/>
  <c r="I17" i="4"/>
  <c r="C17" i="4"/>
  <c r="E17" i="4" s="1"/>
  <c r="G17" i="4" s="1"/>
  <c r="I16" i="4"/>
  <c r="I15" i="4"/>
  <c r="F15" i="4"/>
  <c r="J15" i="4" s="1"/>
  <c r="D15" i="4"/>
  <c r="C15" i="4"/>
  <c r="E15" i="4" s="1"/>
  <c r="G15" i="4" s="1"/>
  <c r="D14" i="4"/>
  <c r="I14" i="4" s="1"/>
  <c r="I13" i="4"/>
  <c r="J29" i="4" s="1"/>
  <c r="C13" i="4"/>
  <c r="E13" i="4" s="1"/>
  <c r="O12" i="4"/>
  <c r="I12" i="4"/>
  <c r="E12" i="4"/>
  <c r="C12" i="4"/>
  <c r="I11" i="4"/>
  <c r="E11" i="4"/>
  <c r="C11" i="4"/>
  <c r="J9" i="4"/>
  <c r="I9" i="4"/>
  <c r="C9" i="4"/>
  <c r="E9" i="4" s="1"/>
  <c r="G9" i="4" s="1"/>
  <c r="F8" i="4"/>
  <c r="J8" i="4" s="1"/>
  <c r="E8" i="4"/>
  <c r="C8" i="4"/>
  <c r="O7" i="4"/>
  <c r="D8" i="4" s="1"/>
  <c r="I8" i="4" s="1"/>
  <c r="I7" i="4"/>
  <c r="C7" i="4"/>
  <c r="E7" i="4" s="1"/>
  <c r="I6" i="4"/>
  <c r="C6" i="4"/>
  <c r="E6" i="4" s="1"/>
  <c r="G3" i="4"/>
  <c r="F3" i="4"/>
  <c r="A3" i="4"/>
  <c r="I28" i="3"/>
  <c r="I27" i="3"/>
  <c r="C27" i="3"/>
  <c r="I26" i="3"/>
  <c r="C26" i="3"/>
  <c r="J24" i="3"/>
  <c r="E24" i="3"/>
  <c r="J23" i="3"/>
  <c r="M22" i="3"/>
  <c r="O21" i="3"/>
  <c r="M21" i="3"/>
  <c r="J21" i="3"/>
  <c r="J19" i="3"/>
  <c r="J18" i="3"/>
  <c r="I17" i="3"/>
  <c r="F17" i="3"/>
  <c r="J17" i="3" s="1"/>
  <c r="C17" i="3"/>
  <c r="E17" i="3" s="1"/>
  <c r="I16" i="3"/>
  <c r="J15" i="3"/>
  <c r="F15" i="3"/>
  <c r="C15" i="3"/>
  <c r="E15" i="3" s="1"/>
  <c r="G15" i="3" s="1"/>
  <c r="I14" i="3"/>
  <c r="D14" i="3"/>
  <c r="I13" i="3"/>
  <c r="J29" i="3" s="1"/>
  <c r="C13" i="3"/>
  <c r="E13" i="3" s="1"/>
  <c r="O12" i="3"/>
  <c r="D15" i="3" s="1"/>
  <c r="I12" i="3"/>
  <c r="F12" i="3"/>
  <c r="J12" i="3" s="1"/>
  <c r="C12" i="3"/>
  <c r="E12" i="3" s="1"/>
  <c r="G12" i="3" s="1"/>
  <c r="I11" i="3"/>
  <c r="E11" i="3"/>
  <c r="C11" i="3"/>
  <c r="J9" i="3"/>
  <c r="I9" i="3"/>
  <c r="G9" i="3"/>
  <c r="E9" i="3"/>
  <c r="C9" i="3"/>
  <c r="J8" i="3"/>
  <c r="I8" i="3"/>
  <c r="F8" i="3"/>
  <c r="E8" i="3"/>
  <c r="G8" i="3" s="1"/>
  <c r="D8" i="3"/>
  <c r="C8" i="3"/>
  <c r="O7" i="3"/>
  <c r="J7" i="3"/>
  <c r="I7" i="3"/>
  <c r="F7" i="3"/>
  <c r="C7" i="3"/>
  <c r="E7" i="3" s="1"/>
  <c r="G7" i="3" s="1"/>
  <c r="I6" i="3"/>
  <c r="F6" i="3"/>
  <c r="J6" i="3" s="1"/>
  <c r="E6" i="3"/>
  <c r="C6" i="3"/>
  <c r="G3" i="3"/>
  <c r="F3" i="3"/>
  <c r="A3" i="3"/>
  <c r="J29" i="2"/>
  <c r="I28" i="2"/>
  <c r="I27" i="2"/>
  <c r="C27" i="2"/>
  <c r="I26" i="2"/>
  <c r="C26" i="2"/>
  <c r="J24" i="2"/>
  <c r="J23" i="2"/>
  <c r="M21" i="2"/>
  <c r="O21" i="2" s="1"/>
  <c r="M22" i="2" s="1"/>
  <c r="J21" i="2"/>
  <c r="J19" i="2"/>
  <c r="O12" i="2"/>
  <c r="O7" i="2"/>
  <c r="G3" i="2"/>
  <c r="F3" i="2"/>
  <c r="A3" i="2"/>
  <c r="J24" i="1"/>
  <c r="J23" i="1"/>
  <c r="J21" i="1"/>
  <c r="J19" i="1"/>
  <c r="J18" i="1"/>
  <c r="F3" i="1"/>
  <c r="G17" i="8" l="1"/>
  <c r="G11" i="11"/>
  <c r="G13" i="9"/>
  <c r="D8" i="5"/>
  <c r="I8" i="5" s="1"/>
  <c r="F6" i="5"/>
  <c r="J6" i="5" s="1"/>
  <c r="I15" i="6"/>
  <c r="F13" i="6"/>
  <c r="F12" i="18"/>
  <c r="J12" i="18" s="1"/>
  <c r="D8" i="18"/>
  <c r="I8" i="18" s="1"/>
  <c r="F6" i="18"/>
  <c r="J6" i="18" s="1"/>
  <c r="F12" i="20"/>
  <c r="J12" i="20" s="1"/>
  <c r="D8" i="20"/>
  <c r="I8" i="20" s="1"/>
  <c r="F6" i="20"/>
  <c r="F12" i="16"/>
  <c r="J12" i="16" s="1"/>
  <c r="D8" i="16"/>
  <c r="I8" i="16" s="1"/>
  <c r="F7" i="16"/>
  <c r="J7" i="16" s="1"/>
  <c r="F6" i="16"/>
  <c r="J6" i="16" s="1"/>
  <c r="F11" i="21"/>
  <c r="F13" i="21"/>
  <c r="I15" i="24"/>
  <c r="F11" i="24"/>
  <c r="F12" i="30"/>
  <c r="J12" i="30" s="1"/>
  <c r="D8" i="30"/>
  <c r="I8" i="30" s="1"/>
  <c r="F7" i="30"/>
  <c r="J7" i="30" s="1"/>
  <c r="F6" i="30"/>
  <c r="G6" i="31"/>
  <c r="I15" i="3"/>
  <c r="G17" i="6"/>
  <c r="G15" i="7"/>
  <c r="D8" i="8"/>
  <c r="I8" i="8" s="1"/>
  <c r="F6" i="8"/>
  <c r="J6" i="8" s="1"/>
  <c r="F12" i="8"/>
  <c r="J12" i="8" s="1"/>
  <c r="F7" i="8"/>
  <c r="J17" i="13"/>
  <c r="G17" i="13"/>
  <c r="G6" i="3"/>
  <c r="F6" i="4"/>
  <c r="J6" i="4" s="1"/>
  <c r="F13" i="4"/>
  <c r="F11" i="4"/>
  <c r="F7" i="5"/>
  <c r="J7" i="5" s="1"/>
  <c r="J14" i="5"/>
  <c r="J13" i="5"/>
  <c r="G13" i="10"/>
  <c r="D8" i="11"/>
  <c r="I8" i="11" s="1"/>
  <c r="F6" i="11"/>
  <c r="J6" i="11" s="1"/>
  <c r="F12" i="11"/>
  <c r="J12" i="11" s="1"/>
  <c r="F7" i="11"/>
  <c r="J7" i="11" s="1"/>
  <c r="G7" i="16"/>
  <c r="G12" i="16"/>
  <c r="G12" i="18"/>
  <c r="J17" i="18"/>
  <c r="G17" i="18"/>
  <c r="D8" i="21"/>
  <c r="I8" i="21" s="1"/>
  <c r="F6" i="21"/>
  <c r="J6" i="21" s="1"/>
  <c r="F7" i="21"/>
  <c r="F12" i="21"/>
  <c r="J12" i="21" s="1"/>
  <c r="I15" i="21"/>
  <c r="G17" i="21"/>
  <c r="F12" i="4"/>
  <c r="J12" i="4" s="1"/>
  <c r="F7" i="4"/>
  <c r="J7" i="4" s="1"/>
  <c r="G17" i="3"/>
  <c r="G7" i="5"/>
  <c r="G8" i="5"/>
  <c r="G15" i="10"/>
  <c r="G12" i="11"/>
  <c r="D8" i="17"/>
  <c r="I8" i="17" s="1"/>
  <c r="F6" i="17"/>
  <c r="F12" i="17"/>
  <c r="J12" i="17" s="1"/>
  <c r="J11" i="17"/>
  <c r="G11" i="17"/>
  <c r="F11" i="3"/>
  <c r="J11" i="3" s="1"/>
  <c r="G8" i="4"/>
  <c r="G13" i="5"/>
  <c r="F11" i="6"/>
  <c r="J11" i="6" s="1"/>
  <c r="F12" i="7"/>
  <c r="J12" i="7" s="1"/>
  <c r="F6" i="7"/>
  <c r="J14" i="8"/>
  <c r="J13" i="8"/>
  <c r="J12" i="9"/>
  <c r="G12" i="9"/>
  <c r="G7" i="11"/>
  <c r="F11" i="11"/>
  <c r="I15" i="11"/>
  <c r="F13" i="12"/>
  <c r="J8" i="13"/>
  <c r="G8" i="13"/>
  <c r="F7" i="17"/>
  <c r="J7" i="17" s="1"/>
  <c r="F7" i="18"/>
  <c r="J7" i="18" s="1"/>
  <c r="F7" i="20"/>
  <c r="J7" i="20" s="1"/>
  <c r="G6" i="21"/>
  <c r="F11" i="32"/>
  <c r="F13" i="32"/>
  <c r="I15" i="32"/>
  <c r="G7" i="7"/>
  <c r="F12" i="10"/>
  <c r="J12" i="10" s="1"/>
  <c r="D8" i="10"/>
  <c r="I8" i="10" s="1"/>
  <c r="G6" i="11"/>
  <c r="G8" i="11"/>
  <c r="J15" i="16"/>
  <c r="G15" i="16"/>
  <c r="G7" i="17"/>
  <c r="G8" i="17"/>
  <c r="G17" i="19"/>
  <c r="F13" i="20"/>
  <c r="G13" i="21"/>
  <c r="F11" i="25"/>
  <c r="I15" i="25"/>
  <c r="G17" i="26"/>
  <c r="G11" i="28"/>
  <c r="G13" i="28"/>
  <c r="F13" i="28"/>
  <c r="I15" i="29"/>
  <c r="F11" i="29"/>
  <c r="J11" i="29" s="1"/>
  <c r="G8" i="12"/>
  <c r="J17" i="15"/>
  <c r="G17" i="15"/>
  <c r="F13" i="17"/>
  <c r="I15" i="17"/>
  <c r="G12" i="20"/>
  <c r="G6" i="22"/>
  <c r="G6" i="23"/>
  <c r="I15" i="23"/>
  <c r="F11" i="23"/>
  <c r="J11" i="23" s="1"/>
  <c r="G17" i="24"/>
  <c r="G8" i="7"/>
  <c r="I15" i="9"/>
  <c r="F13" i="9"/>
  <c r="G11" i="12"/>
  <c r="G17" i="12"/>
  <c r="F12" i="13"/>
  <c r="D8" i="13"/>
  <c r="I8" i="13" s="1"/>
  <c r="F7" i="13"/>
  <c r="J7" i="13" s="1"/>
  <c r="F6" i="13"/>
  <c r="J6" i="13" s="1"/>
  <c r="F11" i="13"/>
  <c r="I15" i="13"/>
  <c r="G11" i="15"/>
  <c r="G8" i="16"/>
  <c r="I15" i="16"/>
  <c r="F11" i="16"/>
  <c r="J11" i="16" s="1"/>
  <c r="G7" i="18"/>
  <c r="F11" i="18"/>
  <c r="I15" i="18"/>
  <c r="G12" i="21"/>
  <c r="G12" i="22"/>
  <c r="F11" i="22"/>
  <c r="F13" i="22"/>
  <c r="G17" i="22"/>
  <c r="G6" i="26"/>
  <c r="I15" i="26"/>
  <c r="F13" i="26"/>
  <c r="F11" i="26"/>
  <c r="J11" i="26" s="1"/>
  <c r="D8" i="31"/>
  <c r="I8" i="31" s="1"/>
  <c r="F6" i="31"/>
  <c r="J6" i="31" s="1"/>
  <c r="F12" i="31"/>
  <c r="J12" i="31" s="1"/>
  <c r="F7" i="31"/>
  <c r="J14" i="31"/>
  <c r="J13" i="31"/>
  <c r="G13" i="32"/>
  <c r="D8" i="12"/>
  <c r="I8" i="12" s="1"/>
  <c r="F6" i="12"/>
  <c r="F12" i="12"/>
  <c r="J12" i="12" s="1"/>
  <c r="I15" i="19"/>
  <c r="G7" i="30"/>
  <c r="I15" i="15"/>
  <c r="F13" i="15"/>
  <c r="F11" i="19"/>
  <c r="J11" i="19" s="1"/>
  <c r="G8" i="20"/>
  <c r="G15" i="22"/>
  <c r="G8" i="25"/>
  <c r="G17" i="25"/>
  <c r="G7" i="27"/>
  <c r="G6" i="29"/>
  <c r="G13" i="31"/>
  <c r="G8" i="32"/>
  <c r="G17" i="32"/>
  <c r="G15" i="25"/>
  <c r="D8" i="28"/>
  <c r="I8" i="28" s="1"/>
  <c r="F6" i="28"/>
  <c r="J6" i="28" s="1"/>
  <c r="F12" i="28"/>
  <c r="J12" i="28" s="1"/>
  <c r="G8" i="30"/>
  <c r="G15" i="32"/>
  <c r="J14" i="15" l="1"/>
  <c r="J13" i="15"/>
  <c r="J14" i="26"/>
  <c r="J13" i="26"/>
  <c r="J11" i="18"/>
  <c r="F13" i="18"/>
  <c r="J11" i="13"/>
  <c r="F13" i="13"/>
  <c r="J14" i="4"/>
  <c r="J13" i="4"/>
  <c r="J13" i="6"/>
  <c r="J14" i="6"/>
  <c r="J14" i="17"/>
  <c r="J13" i="17"/>
  <c r="G13" i="17"/>
  <c r="G13" i="15"/>
  <c r="F13" i="29"/>
  <c r="G12" i="28"/>
  <c r="G13" i="26"/>
  <c r="G11" i="23"/>
  <c r="J11" i="32"/>
  <c r="G11" i="32"/>
  <c r="G11" i="18"/>
  <c r="J11" i="11"/>
  <c r="F13" i="11"/>
  <c r="G6" i="18"/>
  <c r="G11" i="13"/>
  <c r="G6" i="4"/>
  <c r="J6" i="30"/>
  <c r="G6" i="30"/>
  <c r="G11" i="26"/>
  <c r="J14" i="21"/>
  <c r="J13" i="21"/>
  <c r="J6" i="20"/>
  <c r="G6" i="20"/>
  <c r="G13" i="4"/>
  <c r="G12" i="10"/>
  <c r="J7" i="21"/>
  <c r="G7" i="21"/>
  <c r="G6" i="16"/>
  <c r="J6" i="12"/>
  <c r="G6" i="12"/>
  <c r="J13" i="22"/>
  <c r="G13" i="22"/>
  <c r="J14" i="22"/>
  <c r="G7" i="20"/>
  <c r="G12" i="30"/>
  <c r="F13" i="23"/>
  <c r="G11" i="16"/>
  <c r="G11" i="29"/>
  <c r="G7" i="13"/>
  <c r="G12" i="7"/>
  <c r="G11" i="3"/>
  <c r="G6" i="13"/>
  <c r="F13" i="3"/>
  <c r="J11" i="24"/>
  <c r="G11" i="24"/>
  <c r="F13" i="24"/>
  <c r="J11" i="21"/>
  <c r="G11" i="21"/>
  <c r="G7" i="4"/>
  <c r="G12" i="4"/>
  <c r="G6" i="8"/>
  <c r="J12" i="13"/>
  <c r="G12" i="13"/>
  <c r="J11" i="25"/>
  <c r="G11" i="25"/>
  <c r="J13" i="32"/>
  <c r="J14" i="32"/>
  <c r="J6" i="17"/>
  <c r="G6" i="17"/>
  <c r="G13" i="6"/>
  <c r="F13" i="19"/>
  <c r="J7" i="31"/>
  <c r="G7" i="31"/>
  <c r="J11" i="22"/>
  <c r="G11" i="22"/>
  <c r="F13" i="16"/>
  <c r="J14" i="9"/>
  <c r="J13" i="9"/>
  <c r="G11" i="19"/>
  <c r="G12" i="31"/>
  <c r="J14" i="28"/>
  <c r="J13" i="28"/>
  <c r="G6" i="28"/>
  <c r="F13" i="25"/>
  <c r="J13" i="20"/>
  <c r="J14" i="20"/>
  <c r="J14" i="12"/>
  <c r="J13" i="12"/>
  <c r="G13" i="12"/>
  <c r="J6" i="7"/>
  <c r="G6" i="7"/>
  <c r="G12" i="12"/>
  <c r="G13" i="20"/>
  <c r="J11" i="4"/>
  <c r="G11" i="4"/>
  <c r="J7" i="8"/>
  <c r="G7" i="8"/>
  <c r="G12" i="17"/>
  <c r="G12" i="8"/>
  <c r="G11" i="6"/>
  <c r="G6" i="5"/>
  <c r="J13" i="23" l="1"/>
  <c r="J14" i="23"/>
  <c r="G13" i="23"/>
  <c r="J13" i="13"/>
  <c r="J14" i="13"/>
  <c r="G13" i="13"/>
  <c r="J14" i="3"/>
  <c r="J13" i="3"/>
  <c r="G13" i="3"/>
  <c r="J13" i="25"/>
  <c r="J14" i="25"/>
  <c r="G13" i="25"/>
  <c r="J14" i="16"/>
  <c r="J13" i="16"/>
  <c r="G13" i="16"/>
  <c r="J14" i="24"/>
  <c r="J13" i="24"/>
  <c r="G13" i="24"/>
  <c r="J13" i="18"/>
  <c r="J14" i="18"/>
  <c r="G13" i="18"/>
  <c r="J13" i="19"/>
  <c r="J14" i="19"/>
  <c r="G13" i="19"/>
  <c r="J14" i="11"/>
  <c r="J13" i="11"/>
  <c r="G13" i="11"/>
  <c r="J13" i="29"/>
  <c r="J14" i="29"/>
  <c r="G13" i="29"/>
</calcChain>
</file>

<file path=xl/sharedStrings.xml><?xml version="1.0" encoding="utf-8"?>
<sst xmlns="http://schemas.openxmlformats.org/spreadsheetml/2006/main" count="2600" uniqueCount="172">
  <si>
    <t xml:space="preserve">معاونية السمنت الشمالية </t>
  </si>
  <si>
    <t>ايام الاسبوع لشهر</t>
  </si>
  <si>
    <t>التاريخ</t>
  </si>
  <si>
    <t>معمل سمنت حمام العليل الجديد</t>
  </si>
  <si>
    <t>الاربعاء</t>
  </si>
  <si>
    <t>تقرير الانتاج ليوم</t>
  </si>
  <si>
    <t>الخميس</t>
  </si>
  <si>
    <t>التقرير اليومي</t>
  </si>
  <si>
    <t>التقرير المتراكم لغاية تاريخه</t>
  </si>
  <si>
    <t>الرصيد النهائي</t>
  </si>
  <si>
    <t>الجمعه</t>
  </si>
  <si>
    <t>المواد</t>
  </si>
  <si>
    <t>رصيد اولي</t>
  </si>
  <si>
    <t>داخل 1</t>
  </si>
  <si>
    <t>المجموع</t>
  </si>
  <si>
    <t>خارج 1</t>
  </si>
  <si>
    <t>مجموع الوارد</t>
  </si>
  <si>
    <t>مجموع المصروف</t>
  </si>
  <si>
    <t>زيادة</t>
  </si>
  <si>
    <t>نقصان</t>
  </si>
  <si>
    <t xml:space="preserve">طاحونة المواد </t>
  </si>
  <si>
    <t>السبت</t>
  </si>
  <si>
    <t>الحجر</t>
  </si>
  <si>
    <t>الثابت</t>
  </si>
  <si>
    <t>الساعات</t>
  </si>
  <si>
    <t>الناتج</t>
  </si>
  <si>
    <t>الاحد</t>
  </si>
  <si>
    <t>الطين</t>
  </si>
  <si>
    <t>الاثنين</t>
  </si>
  <si>
    <t>المعجون</t>
  </si>
  <si>
    <t>الثلاثاء</t>
  </si>
  <si>
    <t>نفط اسود للفرن</t>
  </si>
  <si>
    <t>طاحونة السمنت</t>
  </si>
  <si>
    <t>الجبس</t>
  </si>
  <si>
    <t>تراب الحديد</t>
  </si>
  <si>
    <t>الكلنكر العادي</t>
  </si>
  <si>
    <t>الانتاج اليومي / كلنكر</t>
  </si>
  <si>
    <t>كلنكر الكلي</t>
  </si>
  <si>
    <t>كمية النفط المصروفة</t>
  </si>
  <si>
    <t>السمنت العادي</t>
  </si>
  <si>
    <t>فرق الوزن</t>
  </si>
  <si>
    <t>مجموع فرق الوزن</t>
  </si>
  <si>
    <t xml:space="preserve">اكياس ورقية </t>
  </si>
  <si>
    <t>نفط مصروف للاحماء</t>
  </si>
  <si>
    <t>فل عادي</t>
  </si>
  <si>
    <t>فل عادي محلي</t>
  </si>
  <si>
    <t xml:space="preserve">نسبة تلف الاكياس الورقية </t>
  </si>
  <si>
    <t xml:space="preserve">الكمية </t>
  </si>
  <si>
    <t xml:space="preserve">الثابت </t>
  </si>
  <si>
    <t>التجهيز اليومي للسمنت =</t>
  </si>
  <si>
    <t>مكيس عادي</t>
  </si>
  <si>
    <t>مكيس عادي محلي</t>
  </si>
  <si>
    <t>فل مصدر</t>
  </si>
  <si>
    <t>فل عادي مصدر</t>
  </si>
  <si>
    <t>اجمـــــــــــــــــالي التــــــجــهــيــــز =</t>
  </si>
  <si>
    <t>التجهيز الكلي =</t>
  </si>
  <si>
    <t>القسم</t>
  </si>
  <si>
    <t>ساعات التوقف</t>
  </si>
  <si>
    <t>الاشتغال</t>
  </si>
  <si>
    <t>اســـــــــــــــــــباب التـوقـــــــف</t>
  </si>
  <si>
    <t>ســــــاعــــات الاشـــــتــــغــــال الـــــكـليــــــــــة</t>
  </si>
  <si>
    <t>الفرن</t>
  </si>
  <si>
    <t xml:space="preserve"> </t>
  </si>
  <si>
    <t xml:space="preserve">الفرن </t>
  </si>
  <si>
    <t>نفاذ المواد</t>
  </si>
  <si>
    <t>عدد ساعات الاحماء</t>
  </si>
  <si>
    <t>مجموع ساعات الاحماء</t>
  </si>
  <si>
    <t>متراكم كلنكر</t>
  </si>
  <si>
    <t xml:space="preserve"> مدير الانتاج                                       مدير التشغيل</t>
  </si>
  <si>
    <t>مدير المعمل</t>
  </si>
  <si>
    <t>متراكم سمنت</t>
  </si>
  <si>
    <t>عبدالرزاق طه محمد                            سامي سلطان إسماعيل</t>
  </si>
  <si>
    <t xml:space="preserve">   ازهر علي فرمان الوكاع</t>
  </si>
  <si>
    <t>متراكم تجهيز</t>
  </si>
  <si>
    <t xml:space="preserve">تغير السنة والشهر واليوم </t>
  </si>
  <si>
    <t>year</t>
  </si>
  <si>
    <t>month</t>
  </si>
  <si>
    <t xml:space="preserve">day </t>
  </si>
  <si>
    <t xml:space="preserve"> امتلاء سايلو رقم 1</t>
  </si>
  <si>
    <t xml:space="preserve">   مدير الانتاج                                       مدير التشغيل</t>
  </si>
  <si>
    <t xml:space="preserve">    مدير المعمل</t>
  </si>
  <si>
    <t xml:space="preserve">   عبدالرزاق طه محمد                               سامي سلطان اسماعيل</t>
  </si>
  <si>
    <t>ازهر علي فرمان الوكاع</t>
  </si>
  <si>
    <t xml:space="preserve">    مدير الانتاج                                     مدير التشغيل</t>
  </si>
  <si>
    <t xml:space="preserve">  مدير المعمل</t>
  </si>
  <si>
    <t xml:space="preserve">         عبدالرزاق طه محمد                           سامي سلطان اسماعيل</t>
  </si>
  <si>
    <t>بسعر 85</t>
  </si>
  <si>
    <t>بسعر 95</t>
  </si>
  <si>
    <t>امتلاء سايلو رقم 1</t>
  </si>
  <si>
    <t>مدير الانتاج                                  مدير التشغيل</t>
  </si>
  <si>
    <t xml:space="preserve"> عبدالرزاق طه محمد                            سامي سلطان إسماعيل</t>
  </si>
  <si>
    <t xml:space="preserve">    ازهر علي فرمان الوكاع</t>
  </si>
  <si>
    <t>نفط اسود لفرن</t>
  </si>
  <si>
    <t xml:space="preserve">بسعر 95 </t>
  </si>
  <si>
    <t xml:space="preserve">     مدير الانتاج                                       مدير التشغيل</t>
  </si>
  <si>
    <t xml:space="preserve">   مدير المعمل</t>
  </si>
  <si>
    <t xml:space="preserve">     عبدالرزاق طه محمد                              سامي سلطان اسماعيل</t>
  </si>
  <si>
    <t xml:space="preserve">  ازهر علي فرمان الوكاع</t>
  </si>
  <si>
    <t>مدير الانتاج                                   مدير التشغيل</t>
  </si>
  <si>
    <t>عبدالرزاق طه محمد                             سامي سلطان إسماعيل</t>
  </si>
  <si>
    <t>معاونية السمنت الشمالية</t>
  </si>
  <si>
    <t>بسعر 85 الف</t>
  </si>
  <si>
    <t>بسعر 95 الف</t>
  </si>
  <si>
    <t>امتلاء السايلو رقم واحد</t>
  </si>
  <si>
    <t xml:space="preserve">                                                 مدير الانتاج                                       مدير التشغيل</t>
  </si>
  <si>
    <t xml:space="preserve">                                                 عبدالرزاق طه محمد                            سامي سلطان إسماعيل</t>
  </si>
  <si>
    <t>مدير الانتاج                                     مدير التشغيل</t>
  </si>
  <si>
    <t xml:space="preserve"> عبدالرزاق طه محمد                           سامي سلطان إسماعيل</t>
  </si>
  <si>
    <t>مدير الانتاج                                    مدير التشغيل</t>
  </si>
  <si>
    <t>مدير الانتاج                                      مديرالتشغيل</t>
  </si>
  <si>
    <t xml:space="preserve"> عبدالرزاق طه محمد                                سامي سلطان إسماعيل</t>
  </si>
  <si>
    <t xml:space="preserve">             مدير الانتاج                                                    مدير التشغيل           </t>
  </si>
  <si>
    <t>عبدالرزاق طه محمد                                     سامي سلطان اسماعيل</t>
  </si>
  <si>
    <t>مدير الانتاج                                        مدير التشغيل</t>
  </si>
  <si>
    <t xml:space="preserve"> عبدالرزاق طه محمد                                  سامي سلطان إسماعيل</t>
  </si>
  <si>
    <t xml:space="preserve">     ازهر علي فرمان الوكاع</t>
  </si>
  <si>
    <t xml:space="preserve">مدير الانتاج                                    مدير التشغيل </t>
  </si>
  <si>
    <t>مدير الانتاج                                               مدير التشغيل</t>
  </si>
  <si>
    <t>عبدالرزاق طه محمد                                       سامي سلطان إسماعيل</t>
  </si>
  <si>
    <t xml:space="preserve">معاونية  السمنت الشمالية </t>
  </si>
  <si>
    <t xml:space="preserve"> تفويل سايلو رقم 1</t>
  </si>
  <si>
    <t xml:space="preserve">  مدير الانتاج                                        مدير التشغيل</t>
  </si>
  <si>
    <t xml:space="preserve">     مدير المعمل</t>
  </si>
  <si>
    <t xml:space="preserve">     عبدالرزاق طه محمد                             سامي سلطان إسماعيل</t>
  </si>
  <si>
    <t>تفويل سايلو رقم 1</t>
  </si>
  <si>
    <t xml:space="preserve">     مدير الانتاج                                               مدير التشغيل</t>
  </si>
  <si>
    <t xml:space="preserve">    عبدالرزاق طه محمد                                      سامي سلطان إسماعيل</t>
  </si>
  <si>
    <t xml:space="preserve">    مدير الانتاج                                      مدير التشغيل</t>
  </si>
  <si>
    <t xml:space="preserve">     عبدالرزاق طه محمد                            سامي سلطان إسماعيل</t>
  </si>
  <si>
    <t xml:space="preserve">الشركة العامة لسمنت الشمالية </t>
  </si>
  <si>
    <t xml:space="preserve">                                        مدير الانتاج                                       مدير التشغيل</t>
  </si>
  <si>
    <t xml:space="preserve">                                       عبدالرزاق طه محمد                                سامي سلطان اسماعيل</t>
  </si>
  <si>
    <t xml:space="preserve">   مدير الانتاج                                          مدير التشغيل</t>
  </si>
  <si>
    <t xml:space="preserve">  عبدالرزاق طه محمد                             سامي سلطان إسماعيل</t>
  </si>
  <si>
    <t>تراب حديد</t>
  </si>
  <si>
    <t>بسعر 90</t>
  </si>
  <si>
    <t xml:space="preserve">         مدير الانتاج                                             مدير التشغيل</t>
  </si>
  <si>
    <t xml:space="preserve">      مدير المعمل</t>
  </si>
  <si>
    <t xml:space="preserve">      عبدالرزاق طه محمد                                      سامي سلطان إسماعيل</t>
  </si>
  <si>
    <t>بسعر 90 الف</t>
  </si>
  <si>
    <t xml:space="preserve">   </t>
  </si>
  <si>
    <t xml:space="preserve"> امتلاء السايلو رقم واحد</t>
  </si>
  <si>
    <t xml:space="preserve">                                                          مدير الانتاج                                        مدير التشغيل</t>
  </si>
  <si>
    <t xml:space="preserve">                                                       عبدالرزاق طه محمد                                سامي سلطان إسماعيل</t>
  </si>
  <si>
    <t xml:space="preserve"> ارتفاع حراراة البولبرين رقم 1</t>
  </si>
  <si>
    <t xml:space="preserve"> مدير الانتاج                                      مدير التشغيل</t>
  </si>
  <si>
    <t xml:space="preserve">    عبدالرزاق طه محمد                              سامي سلطان إسماعيل</t>
  </si>
  <si>
    <t xml:space="preserve">مA1:J20عاونية السمنت الشمالية </t>
  </si>
  <si>
    <t xml:space="preserve"> مدير الانتاج                                        مدير التشغيل</t>
  </si>
  <si>
    <t xml:space="preserve">    عبدالرزاق طه محمد                                سامي سلطان إسماعيل</t>
  </si>
  <si>
    <t xml:space="preserve">      ازهر علي فرمان الوكاع</t>
  </si>
  <si>
    <t xml:space="preserve">تراب الحديد </t>
  </si>
  <si>
    <t>عطل أليا الشفل</t>
  </si>
  <si>
    <t xml:space="preserve">     مدير الانتاج                                           مدير التشغيل</t>
  </si>
  <si>
    <t xml:space="preserve">     عبدالرزاق طه محمد                                  سامي سلطان إسماعيل</t>
  </si>
  <si>
    <t xml:space="preserve">           مدير الانتاج                                       مدير التشغيل</t>
  </si>
  <si>
    <t xml:space="preserve">      عبدالرزاق طه محمد                              سامي سلطان اسماعيل</t>
  </si>
  <si>
    <t>تفويل سايلو رقم 2</t>
  </si>
  <si>
    <t xml:space="preserve">      عبدالرزاق طه محمد                                    سامي سلطان إسماعيل</t>
  </si>
  <si>
    <t xml:space="preserve"> بسعر 90</t>
  </si>
  <si>
    <t xml:space="preserve"> كسر في شوتة هزاز الكلنكر</t>
  </si>
  <si>
    <t xml:space="preserve">          مدير الانتاج                                      مدير التشغيل</t>
  </si>
  <si>
    <t xml:space="preserve">           عبدالرزاق طه محمد                              سامي سلطان إسماعيل</t>
  </si>
  <si>
    <t>عطل فلتر الرئيسي</t>
  </si>
  <si>
    <t xml:space="preserve">                          مدير الانتاج                                           مدير التشغيل</t>
  </si>
  <si>
    <t xml:space="preserve">                       عبدالرزاق طه محمد                                    سامي سلطان إسماعيل</t>
  </si>
  <si>
    <t>عطل الفلتر الرئيسي</t>
  </si>
  <si>
    <t xml:space="preserve">                       مدير الانتاج                                         مدير التشغيل</t>
  </si>
  <si>
    <t xml:space="preserve">                        عبدالرزاق طه محمد                                سامي سلطان اسماعيل</t>
  </si>
  <si>
    <t>فصل المحرك الرئيسي</t>
  </si>
  <si>
    <t xml:space="preserve">                 مدير الانتاج                                           مدير التشغيل</t>
  </si>
  <si>
    <t xml:space="preserve">                عبدالرزاق طه محمد                                    سامي سلطان إسماعيل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</si>
</sst>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m/d"/>
    <numFmt numFmtId="166" formatCode="[$-20A0000]m/d\ mmmm\ yyyy;@"/>
  </numFmts>
  <fonts count="12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b/>
      <sz val="16"/>
      <color indexed="8"/>
      <name val="Arial"/>
      <family val="2"/>
    </font>
    <font>
      <b/>
      <sz val="15"/>
      <name val="Arial"/>
      <family val="2"/>
    </font>
    <font>
      <b/>
      <sz val="1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15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0" fontId="2" fillId="7" borderId="6" xfId="0" applyFont="1" applyFill="1" applyBorder="1" applyAlignment="1">
      <alignment horizontal="right"/>
    </xf>
    <xf numFmtId="0" fontId="5" fillId="0" borderId="7" xfId="0" applyFont="1" applyBorder="1"/>
    <xf numFmtId="0" fontId="2" fillId="8" borderId="6" xfId="0" applyFont="1" applyFill="1" applyBorder="1" applyAlignment="1">
      <alignment horizontal="right"/>
    </xf>
    <xf numFmtId="0" fontId="2" fillId="9" borderId="6" xfId="0" applyFont="1" applyFill="1" applyBorder="1" applyAlignment="1">
      <alignment horizontal="right"/>
    </xf>
    <xf numFmtId="1" fontId="2" fillId="0" borderId="7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/>
    <xf numFmtId="0" fontId="3" fillId="6" borderId="0" xfId="0" applyFont="1" applyFill="1"/>
    <xf numFmtId="0" fontId="3" fillId="2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7" fillId="6" borderId="12" xfId="0" applyFont="1" applyFill="1" applyBorder="1"/>
    <xf numFmtId="0" fontId="7" fillId="6" borderId="13" xfId="0" applyFont="1" applyFill="1" applyBorder="1"/>
    <xf numFmtId="0" fontId="7" fillId="6" borderId="11" xfId="0" applyFont="1" applyFill="1" applyBorder="1"/>
    <xf numFmtId="0" fontId="7" fillId="6" borderId="0" xfId="0" applyFont="1" applyFill="1"/>
    <xf numFmtId="0" fontId="3" fillId="6" borderId="14" xfId="0" applyFont="1" applyFill="1" applyBorder="1"/>
    <xf numFmtId="0" fontId="3" fillId="6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8" borderId="6" xfId="0" applyFont="1" applyFill="1" applyBorder="1" applyAlignment="1">
      <alignment horizontal="right"/>
    </xf>
    <xf numFmtId="0" fontId="3" fillId="9" borderId="6" xfId="0" applyFont="1" applyFill="1" applyBorder="1" applyAlignment="1">
      <alignment horizontal="right"/>
    </xf>
    <xf numFmtId="1" fontId="3" fillId="0" borderId="7" xfId="0" applyNumberFormat="1" applyFont="1" applyBorder="1"/>
    <xf numFmtId="0" fontId="7" fillId="0" borderId="7" xfId="0" applyFont="1" applyBorder="1"/>
    <xf numFmtId="0" fontId="3" fillId="6" borderId="12" xfId="0" applyFont="1" applyFill="1" applyBorder="1"/>
    <xf numFmtId="0" fontId="3" fillId="6" borderId="13" xfId="0" applyFont="1" applyFill="1" applyBorder="1"/>
    <xf numFmtId="0" fontId="3" fillId="6" borderId="11" xfId="0" applyFont="1" applyFill="1" applyBorder="1"/>
    <xf numFmtId="0" fontId="3" fillId="10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7" fillId="0" borderId="0" xfId="0" applyFont="1"/>
    <xf numFmtId="0" fontId="3" fillId="0" borderId="0" xfId="0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11" borderId="0" xfId="0" applyFont="1" applyFill="1"/>
    <xf numFmtId="0" fontId="3" fillId="6" borderId="1" xfId="0" applyFont="1" applyFill="1" applyBorder="1"/>
    <xf numFmtId="0" fontId="3" fillId="0" borderId="1" xfId="0" applyFont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horizontal="center"/>
    </xf>
    <xf numFmtId="0" fontId="3" fillId="0" borderId="6" xfId="0" applyFont="1" applyBorder="1"/>
    <xf numFmtId="0" fontId="3" fillId="13" borderId="1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7" fillId="13" borderId="1" xfId="0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2" xfId="0" applyFont="1" applyFill="1" applyBorder="1"/>
    <xf numFmtId="0" fontId="7" fillId="13" borderId="13" xfId="0" applyFont="1" applyFill="1" applyBorder="1"/>
    <xf numFmtId="0" fontId="7" fillId="13" borderId="11" xfId="0" applyFont="1" applyFill="1" applyBorder="1"/>
    <xf numFmtId="0" fontId="3" fillId="13" borderId="0" xfId="0" applyFont="1" applyFill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right"/>
    </xf>
    <xf numFmtId="1" fontId="3" fillId="13" borderId="7" xfId="0" applyNumberFormat="1" applyFont="1" applyFill="1" applyBorder="1"/>
    <xf numFmtId="0" fontId="7" fillId="13" borderId="7" xfId="0" applyFont="1" applyFill="1" applyBorder="1"/>
    <xf numFmtId="0" fontId="3" fillId="14" borderId="21" xfId="0" applyFont="1" applyFill="1" applyBorder="1" applyAlignment="1">
      <alignment horizontal="center"/>
    </xf>
    <xf numFmtId="0" fontId="7" fillId="14" borderId="0" xfId="0" applyFont="1" applyFill="1"/>
    <xf numFmtId="0" fontId="3" fillId="2" borderId="1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7" fillId="13" borderId="1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right"/>
    </xf>
    <xf numFmtId="0" fontId="3" fillId="13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3" fillId="14" borderId="21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3" fillId="6" borderId="22" xfId="0" applyFont="1" applyFill="1" applyBorder="1" applyAlignment="1">
      <alignment horizontal="center"/>
    </xf>
    <xf numFmtId="0" fontId="0" fillId="0" borderId="19" xfId="0" applyBorder="1"/>
    <xf numFmtId="0" fontId="0" fillId="0" borderId="15" xfId="0" applyBorder="1"/>
    <xf numFmtId="0" fontId="0" fillId="0" borderId="16" xfId="0" applyBorder="1"/>
    <xf numFmtId="0" fontId="3" fillId="3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7" fillId="0" borderId="0" xfId="0" applyFont="1"/>
    <xf numFmtId="166" fontId="3" fillId="6" borderId="14" xfId="0" applyNumberFormat="1" applyFont="1" applyFill="1" applyBorder="1" applyAlignment="1">
      <alignment horizontal="right"/>
    </xf>
    <xf numFmtId="0" fontId="0" fillId="0" borderId="14" xfId="0" applyBorder="1"/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6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8" fillId="4" borderId="20" xfId="0" applyFont="1" applyFill="1" applyBorder="1" applyAlignment="1">
      <alignment horizontal="center"/>
    </xf>
    <xf numFmtId="0" fontId="0" fillId="0" borderId="20" xfId="0" applyBorder="1"/>
    <xf numFmtId="0" fontId="3" fillId="12" borderId="1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left"/>
    </xf>
    <xf numFmtId="0" fontId="3" fillId="12" borderId="1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1" applyNumberFormat="1" applyFont="1" applyFill="1" applyAlignment="1">
      <alignment horizontal="center"/>
    </xf>
    <xf numFmtId="0" fontId="3" fillId="13" borderId="1" xfId="0" applyFont="1" applyFill="1" applyBorder="1" applyAlignment="1">
      <alignment horizontal="center"/>
    </xf>
    <xf numFmtId="166" fontId="3" fillId="13" borderId="14" xfId="0" applyNumberFormat="1" applyFont="1" applyFill="1" applyBorder="1" applyAlignment="1">
      <alignment horizontal="right"/>
    </xf>
    <xf numFmtId="0" fontId="3" fillId="13" borderId="1" xfId="0" applyFont="1" applyFill="1" applyBorder="1" applyAlignment="1">
      <alignment horizontal="right"/>
    </xf>
    <xf numFmtId="0" fontId="3" fillId="7" borderId="6" xfId="0" applyFont="1" applyFill="1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3" fillId="0" borderId="0" xfId="0" applyFont="1" applyAlignment="1">
      <alignment horizontal="center"/>
    </xf>
    <xf numFmtId="0" fontId="2" fillId="13" borderId="1" xfId="0" applyFont="1" applyFill="1" applyBorder="1" applyAlignment="1">
      <alignment horizontal="right"/>
    </xf>
    <xf numFmtId="0" fontId="7" fillId="1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7" fillId="6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0" fillId="0" borderId="0" xfId="0"/>
    <xf numFmtId="0" fontId="2" fillId="1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7" fillId="3" borderId="22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readingOrder="2"/>
    </xf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externalLink" Target="externalLinks/externalLink10.xml"/><Relationship Id="rId47" Type="http://schemas.openxmlformats.org/officeDocument/2006/relationships/externalLink" Target="externalLinks/externalLink15.xml"/><Relationship Id="rId50" Type="http://schemas.openxmlformats.org/officeDocument/2006/relationships/externalLink" Target="externalLinks/externalLink18.xml"/><Relationship Id="rId55" Type="http://schemas.openxmlformats.org/officeDocument/2006/relationships/externalLink" Target="externalLinks/externalLink23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externalLink" Target="externalLinks/externalLink8.xml"/><Relationship Id="rId45" Type="http://schemas.openxmlformats.org/officeDocument/2006/relationships/externalLink" Target="externalLinks/externalLink13.xml"/><Relationship Id="rId53" Type="http://schemas.openxmlformats.org/officeDocument/2006/relationships/externalLink" Target="externalLinks/externalLink21.xml"/><Relationship Id="rId58" Type="http://schemas.openxmlformats.org/officeDocument/2006/relationships/externalLink" Target="externalLinks/externalLink26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externalLink" Target="externalLinks/externalLink11.xml"/><Relationship Id="rId48" Type="http://schemas.openxmlformats.org/officeDocument/2006/relationships/externalLink" Target="externalLinks/externalLink16.xml"/><Relationship Id="rId56" Type="http://schemas.openxmlformats.org/officeDocument/2006/relationships/externalLink" Target="externalLinks/externalLink24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externalLink" Target="externalLinks/externalLink6.xml"/><Relationship Id="rId46" Type="http://schemas.openxmlformats.org/officeDocument/2006/relationships/externalLink" Target="externalLinks/externalLink14.xml"/><Relationship Id="rId59" Type="http://schemas.openxmlformats.org/officeDocument/2006/relationships/externalLink" Target="externalLinks/externalLink2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9.xml"/><Relationship Id="rId54" Type="http://schemas.openxmlformats.org/officeDocument/2006/relationships/externalLink" Target="externalLinks/externalLink22.xml"/><Relationship Id="rId62" Type="http://schemas.openxmlformats.org/officeDocument/2006/relationships/externalLink" Target="externalLinks/externalLink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49" Type="http://schemas.openxmlformats.org/officeDocument/2006/relationships/externalLink" Target="externalLinks/externalLink17.xml"/><Relationship Id="rId57" Type="http://schemas.openxmlformats.org/officeDocument/2006/relationships/externalLink" Target="externalLinks/externalLink25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2.xml"/><Relationship Id="rId52" Type="http://schemas.openxmlformats.org/officeDocument/2006/relationships/externalLink" Target="externalLinks/externalLink20.xml"/><Relationship Id="rId60" Type="http://schemas.openxmlformats.org/officeDocument/2006/relationships/externalLink" Target="externalLinks/externalLink28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4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5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6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7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8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1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0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2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3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4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5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6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8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29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3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30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8;&#1585;&#1602;&#1577;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0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3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4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5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6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7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8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0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2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3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4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5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6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7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8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29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3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30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4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5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6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7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8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ورقة1"/>
  <dimension ref="A1:S45"/>
  <sheetViews>
    <sheetView rightToLeft="1" tabSelected="1" zoomScale="40" zoomScaleNormal="75" zoomScaleSheetLayoutView="35" workbookViewId="0">
      <selection activeCell="G3" sqref="G3:I3"/>
    </sheetView>
  </sheetViews>
  <sheetFormatPr defaultColWidth="9.1796875" defaultRowHeight="20" x14ac:dyDescent="0.4"/>
  <cols>
    <col min="1" max="1" width="1.453125" style="55" customWidth="1"/>
    <col min="2" max="2" width="28.453125" style="55" customWidth="1"/>
    <col min="3" max="3" width="21.54296875" style="55" customWidth="1"/>
    <col min="4" max="4" width="16.81640625" style="55" customWidth="1"/>
    <col min="5" max="5" width="20" style="55" customWidth="1"/>
    <col min="6" max="6" width="16.26953125" style="55" customWidth="1"/>
    <col min="7" max="7" width="20.26953125" style="55" customWidth="1"/>
    <col min="8" max="8" width="23.1796875" style="55" customWidth="1"/>
    <col min="9" max="9" width="22.1796875" style="55" customWidth="1"/>
    <col min="10" max="10" width="21.816406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25.08984375" style="55" customWidth="1"/>
    <col min="18" max="18" width="13.7265625" style="55" customWidth="1"/>
    <col min="19" max="19" width="9.1796875" style="55" customWidth="1"/>
    <col min="20" max="16384" width="9.1796875" style="55"/>
  </cols>
  <sheetData>
    <row r="1" spans="1:19" ht="20.5" customHeight="1" thickBot="1" x14ac:dyDescent="0.4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Q1" s="53" t="s">
        <v>1</v>
      </c>
      <c r="R1" s="54" t="s">
        <v>2</v>
      </c>
      <c r="S1">
        <v>1</v>
      </c>
    </row>
    <row r="2" spans="1:19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  <c r="Q2" s="85" t="s">
        <v>4</v>
      </c>
      <c r="R2" s="98">
        <v>45047</v>
      </c>
    </row>
    <row r="3" spans="1:19" ht="20.5" customHeight="1" thickBot="1" x14ac:dyDescent="0.45">
      <c r="A3" s="26"/>
      <c r="B3" s="38"/>
      <c r="C3" s="38"/>
      <c r="D3" s="126" t="s">
        <v>5</v>
      </c>
      <c r="E3" s="112"/>
      <c r="F3" s="39" t="str">
        <f>Q2</f>
        <v>الاربعاء</v>
      </c>
      <c r="G3" s="111">
        <f>DATE(B37,C37,D37)</f>
        <v>45658</v>
      </c>
      <c r="H3" s="112"/>
      <c r="I3" s="112"/>
      <c r="J3" s="38"/>
      <c r="Q3" s="85" t="s">
        <v>6</v>
      </c>
      <c r="R3" s="98">
        <v>45048</v>
      </c>
    </row>
    <row r="4" spans="1:19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  <c r="Q4" s="85" t="s">
        <v>10</v>
      </c>
      <c r="R4" s="98">
        <v>45049</v>
      </c>
    </row>
    <row r="5" spans="1:19" ht="29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  <c r="Q5" s="85" t="s">
        <v>21</v>
      </c>
      <c r="R5" s="98">
        <v>45050</v>
      </c>
    </row>
    <row r="6" spans="1:19" ht="27.75" customHeight="1" thickBot="1" x14ac:dyDescent="0.45">
      <c r="B6" s="9" t="s">
        <v>22</v>
      </c>
      <c r="C6" s="31"/>
      <c r="D6" s="31"/>
      <c r="E6" s="31"/>
      <c r="F6" s="31"/>
      <c r="G6" s="31"/>
      <c r="H6" s="9" t="s">
        <v>22</v>
      </c>
      <c r="I6" s="31"/>
      <c r="J6" s="31"/>
      <c r="K6" s="31"/>
      <c r="L6" s="31"/>
      <c r="M6" s="4" t="s">
        <v>23</v>
      </c>
      <c r="N6" s="4" t="s">
        <v>24</v>
      </c>
      <c r="O6" s="4" t="s">
        <v>25</v>
      </c>
      <c r="Q6" s="85" t="s">
        <v>26</v>
      </c>
      <c r="R6" s="98">
        <v>45051</v>
      </c>
    </row>
    <row r="7" spans="1:19" ht="27.75" customHeight="1" thickBot="1" x14ac:dyDescent="0.45">
      <c r="B7" s="28" t="s">
        <v>27</v>
      </c>
      <c r="C7" s="31"/>
      <c r="D7" s="29"/>
      <c r="E7" s="29"/>
      <c r="F7" s="31"/>
      <c r="G7" s="29"/>
      <c r="H7" s="28" t="s">
        <v>27</v>
      </c>
      <c r="I7" s="29"/>
      <c r="J7" s="29"/>
      <c r="K7" s="29"/>
      <c r="L7" s="29"/>
      <c r="M7" s="5"/>
      <c r="N7" s="5"/>
      <c r="O7" s="5"/>
      <c r="Q7" s="85" t="s">
        <v>28</v>
      </c>
      <c r="R7" s="98">
        <v>45052</v>
      </c>
    </row>
    <row r="8" spans="1:19" ht="25.5" customHeight="1" thickBot="1" x14ac:dyDescent="0.45">
      <c r="B8" s="9" t="s">
        <v>29</v>
      </c>
      <c r="C8" s="30"/>
      <c r="D8" s="31"/>
      <c r="E8" s="30"/>
      <c r="F8" s="99"/>
      <c r="G8" s="30"/>
      <c r="H8" s="9" t="s">
        <v>29</v>
      </c>
      <c r="I8" s="31"/>
      <c r="J8" s="100"/>
      <c r="K8" s="31"/>
      <c r="L8" s="31"/>
      <c r="Q8" s="85" t="s">
        <v>30</v>
      </c>
      <c r="R8" s="98">
        <v>45053</v>
      </c>
    </row>
    <row r="9" spans="1:19" ht="25.5" customHeight="1" thickBot="1" x14ac:dyDescent="0.45">
      <c r="B9" s="9" t="s">
        <v>31</v>
      </c>
      <c r="C9" s="31"/>
      <c r="D9" s="31"/>
      <c r="E9" s="31"/>
      <c r="F9" s="31"/>
      <c r="G9" s="31"/>
      <c r="H9" s="9" t="s">
        <v>31</v>
      </c>
      <c r="I9" s="31"/>
      <c r="J9" s="31"/>
      <c r="K9" s="31"/>
      <c r="L9" s="31"/>
      <c r="Q9" s="85" t="s">
        <v>4</v>
      </c>
      <c r="R9" s="98">
        <v>45054</v>
      </c>
    </row>
    <row r="10" spans="1:19" ht="23.2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/>
      <c r="L10" s="31"/>
      <c r="M10" s="101" t="s">
        <v>32</v>
      </c>
      <c r="N10" s="102"/>
      <c r="O10" s="103"/>
      <c r="Q10" s="85" t="s">
        <v>6</v>
      </c>
      <c r="R10" s="98">
        <v>45055</v>
      </c>
    </row>
    <row r="11" spans="1:19" ht="26.25" customHeight="1" thickBot="1" x14ac:dyDescent="0.45">
      <c r="B11" s="9" t="s">
        <v>33</v>
      </c>
      <c r="C11" s="31"/>
      <c r="D11" s="31"/>
      <c r="E11" s="31"/>
      <c r="F11" s="31"/>
      <c r="G11" s="31"/>
      <c r="H11" s="9" t="s">
        <v>33</v>
      </c>
      <c r="I11" s="31"/>
      <c r="J11" s="31"/>
      <c r="K11" s="31"/>
      <c r="L11" s="31"/>
      <c r="M11" s="4" t="s">
        <v>23</v>
      </c>
      <c r="N11" s="4" t="s">
        <v>24</v>
      </c>
      <c r="O11" s="4" t="s">
        <v>25</v>
      </c>
      <c r="Q11" s="85" t="s">
        <v>10</v>
      </c>
      <c r="R11" s="98">
        <v>45056</v>
      </c>
    </row>
    <row r="12" spans="1:19" ht="27" customHeight="1" thickBot="1" x14ac:dyDescent="0.45">
      <c r="B12" s="88" t="s">
        <v>34</v>
      </c>
      <c r="C12" s="31"/>
      <c r="D12" s="42"/>
      <c r="E12" s="31"/>
      <c r="F12" s="31"/>
      <c r="G12" s="31"/>
      <c r="H12" s="88" t="s">
        <v>34</v>
      </c>
      <c r="I12" s="31"/>
      <c r="J12" s="31"/>
      <c r="K12" s="31"/>
      <c r="L12" s="31"/>
      <c r="M12" s="6"/>
      <c r="N12" s="7"/>
      <c r="O12" s="8"/>
      <c r="Q12" s="85" t="s">
        <v>21</v>
      </c>
      <c r="R12" s="98">
        <v>45057</v>
      </c>
    </row>
    <row r="13" spans="1:19" s="32" customFormat="1" ht="22.5" customHeight="1" thickBot="1" x14ac:dyDescent="0.45">
      <c r="B13" s="9" t="s">
        <v>35</v>
      </c>
      <c r="C13" s="31"/>
      <c r="D13" s="31"/>
      <c r="E13" s="31"/>
      <c r="F13" s="31"/>
      <c r="G13" s="31"/>
      <c r="H13" s="9" t="s">
        <v>35</v>
      </c>
      <c r="I13" s="31"/>
      <c r="J13" s="31"/>
      <c r="K13" s="31"/>
      <c r="L13" s="31"/>
      <c r="Q13" s="85" t="s">
        <v>26</v>
      </c>
      <c r="R13" s="98">
        <v>45058</v>
      </c>
    </row>
    <row r="14" spans="1:19" ht="21.75" customHeight="1" thickBot="1" x14ac:dyDescent="0.45">
      <c r="B14" s="9" t="s">
        <v>36</v>
      </c>
      <c r="C14" s="31"/>
      <c r="D14" s="31"/>
      <c r="E14" s="31"/>
      <c r="F14" s="31"/>
      <c r="G14" s="31"/>
      <c r="H14" s="9" t="s">
        <v>37</v>
      </c>
      <c r="I14" s="31"/>
      <c r="J14" s="31"/>
      <c r="K14" s="31"/>
      <c r="L14" s="31"/>
      <c r="M14" s="101" t="s">
        <v>38</v>
      </c>
      <c r="N14" s="102"/>
      <c r="O14" s="103"/>
      <c r="Q14" s="85" t="s">
        <v>28</v>
      </c>
      <c r="R14" s="98">
        <v>45059</v>
      </c>
    </row>
    <row r="15" spans="1:19" ht="24.75" customHeight="1" thickBot="1" x14ac:dyDescent="0.45">
      <c r="B15" s="9" t="s">
        <v>39</v>
      </c>
      <c r="C15" s="31"/>
      <c r="D15" s="31"/>
      <c r="E15" s="31"/>
      <c r="F15" s="31"/>
      <c r="G15" s="31"/>
      <c r="H15" s="9" t="s">
        <v>39</v>
      </c>
      <c r="I15" s="31"/>
      <c r="J15" s="31"/>
      <c r="K15" s="31"/>
      <c r="L15" s="97"/>
      <c r="M15" s="113"/>
      <c r="N15" s="102"/>
      <c r="O15" s="103"/>
      <c r="Q15" s="85" t="s">
        <v>30</v>
      </c>
      <c r="R15" s="98">
        <v>45060</v>
      </c>
    </row>
    <row r="16" spans="1:19" ht="21" customHeight="1" thickBot="1" x14ac:dyDescent="0.45">
      <c r="B16" s="9" t="s">
        <v>40</v>
      </c>
      <c r="C16" s="31"/>
      <c r="D16" s="31"/>
      <c r="E16" s="31"/>
      <c r="F16" s="31"/>
      <c r="G16" s="31"/>
      <c r="H16" s="9" t="s">
        <v>41</v>
      </c>
      <c r="I16" s="31"/>
      <c r="J16" s="31"/>
      <c r="K16" s="41"/>
      <c r="L16" s="41"/>
      <c r="Q16" s="85" t="s">
        <v>4</v>
      </c>
      <c r="R16" s="98">
        <v>45061</v>
      </c>
    </row>
    <row r="17" spans="1:18" ht="23.25" customHeight="1" thickBot="1" x14ac:dyDescent="0.45">
      <c r="B17" s="9" t="s">
        <v>42</v>
      </c>
      <c r="C17" s="42"/>
      <c r="D17" s="31"/>
      <c r="E17" s="42"/>
      <c r="F17" s="42"/>
      <c r="G17" s="42"/>
      <c r="H17" s="9" t="s">
        <v>42</v>
      </c>
      <c r="I17" s="31"/>
      <c r="J17" s="42"/>
      <c r="K17" s="43"/>
      <c r="L17" s="95"/>
      <c r="Q17" s="85" t="s">
        <v>6</v>
      </c>
      <c r="R17" s="98">
        <v>45062</v>
      </c>
    </row>
    <row r="18" spans="1:18" ht="26.2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>
        <f>C28*2000</f>
        <v>0</v>
      </c>
      <c r="Q18" s="85" t="s">
        <v>10</v>
      </c>
      <c r="R18" s="98">
        <v>45063</v>
      </c>
    </row>
    <row r="19" spans="1:18" ht="24" customHeight="1" thickBot="1" x14ac:dyDescent="0.45">
      <c r="B19" s="104"/>
      <c r="C19" s="105"/>
      <c r="D19" s="9" t="s">
        <v>44</v>
      </c>
      <c r="E19" s="31"/>
      <c r="F19" s="114"/>
      <c r="G19" s="102"/>
      <c r="H19" s="103"/>
      <c r="I19" s="9" t="s">
        <v>45</v>
      </c>
      <c r="J19" s="31">
        <f>E19</f>
        <v>0</v>
      </c>
      <c r="M19" s="92" t="s">
        <v>46</v>
      </c>
      <c r="N19" s="92"/>
      <c r="O19" s="92"/>
      <c r="Q19" s="85" t="s">
        <v>21</v>
      </c>
      <c r="R19" s="98">
        <v>45064</v>
      </c>
    </row>
    <row r="20" spans="1:18" ht="24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  <c r="Q20" s="85" t="s">
        <v>26</v>
      </c>
      <c r="R20" s="98">
        <v>45065</v>
      </c>
    </row>
    <row r="21" spans="1:18" ht="24" customHeight="1" thickBot="1" x14ac:dyDescent="0.45">
      <c r="B21" s="115" t="s">
        <v>49</v>
      </c>
      <c r="C21" s="107"/>
      <c r="D21" s="9" t="s">
        <v>50</v>
      </c>
      <c r="E21" s="31"/>
      <c r="F21" s="114"/>
      <c r="G21" s="102"/>
      <c r="H21" s="103"/>
      <c r="I21" s="9" t="s">
        <v>51</v>
      </c>
      <c r="J21" s="31">
        <f>E21</f>
        <v>0</v>
      </c>
      <c r="M21" s="45"/>
      <c r="N21" s="45"/>
      <c r="O21" s="45"/>
      <c r="Q21" s="85" t="s">
        <v>28</v>
      </c>
      <c r="R21" s="98">
        <v>45066</v>
      </c>
    </row>
    <row r="22" spans="1:18" ht="22.5" customHeight="1" thickBot="1" x14ac:dyDescent="0.45">
      <c r="B22" s="120"/>
      <c r="C22" s="107"/>
      <c r="D22" s="117"/>
      <c r="E22" s="102"/>
      <c r="F22" s="102"/>
      <c r="G22" s="102"/>
      <c r="H22" s="102"/>
      <c r="I22" s="102"/>
      <c r="J22" s="103"/>
      <c r="M22" s="46"/>
      <c r="N22" s="47"/>
      <c r="O22" s="47"/>
      <c r="Q22" s="85" t="s">
        <v>30</v>
      </c>
      <c r="R22" s="98">
        <v>45067</v>
      </c>
    </row>
    <row r="23" spans="1:18" ht="24" customHeight="1" thickBot="1" x14ac:dyDescent="0.45">
      <c r="B23" s="121"/>
      <c r="C23" s="122"/>
      <c r="D23" s="88" t="s">
        <v>52</v>
      </c>
      <c r="E23" s="31"/>
      <c r="F23" s="114"/>
      <c r="G23" s="102"/>
      <c r="H23" s="103"/>
      <c r="I23" s="9" t="s">
        <v>53</v>
      </c>
      <c r="J23" s="31">
        <f>E23</f>
        <v>0</v>
      </c>
      <c r="Q23" s="85" t="s">
        <v>4</v>
      </c>
      <c r="R23" s="98">
        <v>45068</v>
      </c>
    </row>
    <row r="24" spans="1:18" ht="24" customHeight="1" thickBot="1" x14ac:dyDescent="0.45">
      <c r="B24" s="119" t="s">
        <v>54</v>
      </c>
      <c r="C24" s="102"/>
      <c r="D24" s="102"/>
      <c r="E24" s="31"/>
      <c r="F24" s="116"/>
      <c r="G24" s="102"/>
      <c r="H24" s="103"/>
      <c r="I24" s="9" t="s">
        <v>55</v>
      </c>
      <c r="J24" s="31">
        <f>E24</f>
        <v>0</v>
      </c>
      <c r="Q24" s="85" t="s">
        <v>6</v>
      </c>
      <c r="R24" s="98">
        <v>45069</v>
      </c>
    </row>
    <row r="25" spans="1:18" ht="24.7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  <c r="Q25" s="85" t="s">
        <v>10</v>
      </c>
      <c r="R25" s="98">
        <v>45070</v>
      </c>
    </row>
    <row r="26" spans="1:18" ht="24" customHeight="1" thickBot="1" x14ac:dyDescent="0.45">
      <c r="A26" s="55">
        <v>24</v>
      </c>
      <c r="B26" s="9" t="s">
        <v>61</v>
      </c>
      <c r="C26" s="31"/>
      <c r="D26" s="96"/>
      <c r="E26" s="116" t="s">
        <v>62</v>
      </c>
      <c r="F26" s="102"/>
      <c r="G26" s="103"/>
      <c r="H26" s="9" t="s">
        <v>63</v>
      </c>
      <c r="I26" s="108"/>
      <c r="J26" s="103"/>
      <c r="Q26" s="85" t="s">
        <v>21</v>
      </c>
      <c r="R26" s="98">
        <v>45071</v>
      </c>
    </row>
    <row r="27" spans="1:18" ht="24" customHeight="1" thickBot="1" x14ac:dyDescent="0.45">
      <c r="B27" s="9" t="s">
        <v>32</v>
      </c>
      <c r="C27" s="31"/>
      <c r="D27" s="96"/>
      <c r="E27" s="116" t="s">
        <v>64</v>
      </c>
      <c r="F27" s="102"/>
      <c r="G27" s="103"/>
      <c r="H27" s="9" t="s">
        <v>32</v>
      </c>
      <c r="I27" s="108"/>
      <c r="J27" s="103"/>
      <c r="Q27" s="85" t="s">
        <v>26</v>
      </c>
      <c r="R27" s="98">
        <v>45072</v>
      </c>
    </row>
    <row r="28" spans="1:18" ht="18.75" customHeight="1" thickBot="1" x14ac:dyDescent="0.45">
      <c r="B28" s="9" t="s">
        <v>65</v>
      </c>
      <c r="C28" s="128"/>
      <c r="D28" s="103"/>
      <c r="E28" s="48"/>
      <c r="F28" s="49"/>
      <c r="G28" s="50"/>
      <c r="H28" s="9" t="s">
        <v>66</v>
      </c>
      <c r="I28" s="108"/>
      <c r="J28" s="103"/>
      <c r="Q28" s="85" t="s">
        <v>28</v>
      </c>
      <c r="R28" s="98">
        <v>45073</v>
      </c>
    </row>
    <row r="29" spans="1:18" ht="18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/>
      <c r="Q29" s="85" t="s">
        <v>30</v>
      </c>
      <c r="R29" s="98">
        <v>45074</v>
      </c>
    </row>
    <row r="30" spans="1:18" ht="18" customHeight="1" thickBot="1" x14ac:dyDescent="0.45">
      <c r="B30" s="109" t="s">
        <v>68</v>
      </c>
      <c r="C30" s="110"/>
      <c r="D30" s="110"/>
      <c r="E30" s="110"/>
      <c r="F30" s="110"/>
      <c r="G30" s="109" t="s">
        <v>69</v>
      </c>
      <c r="H30" s="110"/>
      <c r="I30" s="62" t="s">
        <v>70</v>
      </c>
      <c r="J30" s="89"/>
      <c r="Q30" s="85" t="s">
        <v>4</v>
      </c>
      <c r="R30" s="98">
        <v>45075</v>
      </c>
    </row>
    <row r="31" spans="1:18" ht="20.5" customHeight="1" thickBot="1" x14ac:dyDescent="0.45">
      <c r="B31" s="109" t="s">
        <v>71</v>
      </c>
      <c r="C31" s="110"/>
      <c r="D31" s="110"/>
      <c r="E31" s="110"/>
      <c r="F31" s="110"/>
      <c r="G31" s="109" t="s">
        <v>72</v>
      </c>
      <c r="H31" s="110"/>
      <c r="I31" s="62" t="s">
        <v>73</v>
      </c>
      <c r="J31" s="59"/>
      <c r="Q31" s="85" t="s">
        <v>6</v>
      </c>
      <c r="R31" s="98">
        <v>45076</v>
      </c>
    </row>
    <row r="32" spans="1:18" x14ac:dyDescent="0.4">
      <c r="B32" s="37"/>
      <c r="C32" s="37"/>
      <c r="D32" s="37"/>
      <c r="E32" s="37"/>
      <c r="F32" s="37"/>
      <c r="G32" s="37"/>
      <c r="H32" s="37"/>
      <c r="I32" s="37"/>
      <c r="J32" s="37"/>
      <c r="Q32" s="85" t="s">
        <v>10</v>
      </c>
      <c r="R32" s="98">
        <v>45077</v>
      </c>
    </row>
    <row r="33" spans="2:18" x14ac:dyDescent="0.4">
      <c r="B33" s="37"/>
      <c r="C33" s="37"/>
      <c r="D33" s="37"/>
      <c r="E33" s="37"/>
      <c r="F33" s="37"/>
      <c r="G33" s="37"/>
      <c r="H33" s="37"/>
      <c r="I33" s="37"/>
      <c r="J33" s="37"/>
      <c r="Q33" s="86"/>
      <c r="R33" s="98"/>
    </row>
    <row r="34" spans="2:18" x14ac:dyDescent="0.4">
      <c r="B34" s="37"/>
      <c r="C34" s="37"/>
      <c r="D34" s="37"/>
      <c r="E34" s="37"/>
      <c r="F34" s="37"/>
      <c r="G34" s="37"/>
      <c r="H34" s="37"/>
      <c r="I34" s="37"/>
      <c r="J34" s="37"/>
    </row>
    <row r="35" spans="2:18" x14ac:dyDescent="0.4">
      <c r="B35" s="123" t="s">
        <v>74</v>
      </c>
      <c r="C35" s="124"/>
      <c r="D35" s="124"/>
    </row>
    <row r="36" spans="2:18" s="94" customFormat="1" x14ac:dyDescent="0.4">
      <c r="B36" s="51" t="s">
        <v>75</v>
      </c>
      <c r="C36" s="51" t="s">
        <v>76</v>
      </c>
      <c r="D36" s="51" t="s">
        <v>77</v>
      </c>
    </row>
    <row r="37" spans="2:18" x14ac:dyDescent="0.4">
      <c r="B37" s="52">
        <v>2025</v>
      </c>
      <c r="C37" s="52">
        <v>1</v>
      </c>
      <c r="D37" s="52">
        <v>1</v>
      </c>
    </row>
    <row r="45" spans="2:18" x14ac:dyDescent="0.4">
      <c r="D45" s="56"/>
      <c r="E45" s="56"/>
      <c r="F45" s="56"/>
      <c r="G45" s="56"/>
      <c r="H45" s="56"/>
      <c r="I45" s="56"/>
      <c r="J45" s="56"/>
      <c r="K45" s="56"/>
    </row>
  </sheetData>
  <mergeCells count="35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E25:G25"/>
    <mergeCell ref="B24:D24"/>
    <mergeCell ref="M14:O14"/>
  </mergeCells>
  <printOptions horizontalCentered="1" verticalCentered="1"/>
  <pageMargins left="0" right="0.51181102362204722" top="0" bottom="0" header="0" footer="0"/>
  <pageSetup scale="67" orientation="landscape"/>
  <rowBreaks count="1" manualBreakCount="1">
    <brk id="34" max="22" man="1"/>
  </rowBreaks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ورقة10"/>
  <dimension ref="A1:O34"/>
  <sheetViews>
    <sheetView rightToLeft="1" view="pageBreakPreview" topLeftCell="A17" zoomScale="75" zoomScaleNormal="73" zoomScaleSheetLayoutView="75" workbookViewId="0">
      <selection activeCell="L25" sqref="L25"/>
    </sheetView>
  </sheetViews>
  <sheetFormatPr defaultColWidth="9.1796875" defaultRowHeight="20" x14ac:dyDescent="0.4"/>
  <cols>
    <col min="1" max="1" width="1.453125" style="55" customWidth="1"/>
    <col min="2" max="2" width="25.54296875" style="55" customWidth="1"/>
    <col min="3" max="3" width="19.453125" style="55" customWidth="1"/>
    <col min="4" max="4" width="18.54296875" style="55" customWidth="1"/>
    <col min="5" max="5" width="20.54296875" style="55" customWidth="1"/>
    <col min="6" max="6" width="18.7265625" style="55" customWidth="1"/>
    <col min="7" max="7" width="23.453125" style="55" customWidth="1"/>
    <col min="8" max="8" width="26.81640625" style="55" customWidth="1"/>
    <col min="9" max="9" width="23.7265625" style="55" customWidth="1"/>
    <col min="10" max="10" width="22.81640625" style="55" customWidth="1"/>
    <col min="11" max="11" width="9.1796875" style="55" customWidth="1"/>
    <col min="12" max="12" width="11.54296875" style="55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DATE([1]ورقة1!B37,[1]ورقة1!C37,[1]ورقة1!D37+9)</f>
        <v>#REF!</v>
      </c>
      <c r="B3" s="26"/>
      <c r="C3" s="26"/>
      <c r="D3" s="126" t="s">
        <v>5</v>
      </c>
      <c r="E3" s="112"/>
      <c r="F3" s="89" t="e">
        <f>[1]ورقة1!Q11</f>
        <v>#REF!</v>
      </c>
      <c r="G3" s="111" t="e">
        <f>DATE([1]ورقة1!B37,[1]ورقة1!C37,[1]ورقة1!D37+9)</f>
        <v>#REF!</v>
      </c>
      <c r="H3" s="112"/>
      <c r="I3" s="112"/>
      <c r="J3" s="38"/>
    </row>
    <row r="4" spans="1:15" ht="24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" customHeight="1" thickBot="1" x14ac:dyDescent="0.45">
      <c r="B6" s="9" t="s">
        <v>22</v>
      </c>
      <c r="C6" s="31" t="e">
        <f>[9]ورقة9!G6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D6+[9]ورقة9!I6</f>
        <v>#REF!</v>
      </c>
      <c r="J6" s="31" t="e">
        <f>F6+[9]ورقة9!J6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4.75" customHeight="1" thickBot="1" x14ac:dyDescent="0.45">
      <c r="B7" s="28" t="s">
        <v>27</v>
      </c>
      <c r="C7" s="29" t="e">
        <f>[9]ورقة9!G7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D7+[9]ورقة9!I7</f>
        <v>#REF!</v>
      </c>
      <c r="J7" s="29" t="e">
        <f>F7+[9]ورقة9!J7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4" customHeight="1" thickBot="1" x14ac:dyDescent="0.45">
      <c r="B8" s="9" t="s">
        <v>29</v>
      </c>
      <c r="C8" s="30" t="e">
        <f>[9]ورقة9!G8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D8+[9]ورقة9!I8</f>
        <v>#REF!</v>
      </c>
      <c r="J8" s="100" t="e">
        <f>F8+[9]ورقة9!J8</f>
        <v>#REF!</v>
      </c>
      <c r="K8" s="31">
        <v>0</v>
      </c>
      <c r="L8" s="31">
        <v>0</v>
      </c>
    </row>
    <row r="9" spans="1:15" ht="23.25" customHeight="1" thickBot="1" x14ac:dyDescent="0.45">
      <c r="B9" s="9" t="s">
        <v>31</v>
      </c>
      <c r="C9" s="31" t="e">
        <f>[9]ورقة9!G9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D9+[9]ورقة9!I9</f>
        <v>#REF!</v>
      </c>
      <c r="J9" s="31" t="e">
        <f>F9+[9]ورقة9!J9</f>
        <v>#REF!</v>
      </c>
      <c r="K9" s="31">
        <v>0</v>
      </c>
      <c r="L9" s="31">
        <v>0</v>
      </c>
    </row>
    <row r="10" spans="1:15" ht="21.75" customHeight="1" thickBot="1" x14ac:dyDescent="0.45">
      <c r="B10" s="90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1.75" customHeight="1" thickBot="1" x14ac:dyDescent="0.45">
      <c r="B11" s="9" t="s">
        <v>33</v>
      </c>
      <c r="C11" s="31" t="e">
        <f>[9]ورقة9!G11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D11+[9]ورقة9!I11</f>
        <v>#REF!</v>
      </c>
      <c r="J11" s="31" t="e">
        <f>F11+[9]ورقة9!J11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1.75" customHeight="1" thickBot="1" x14ac:dyDescent="0.45">
      <c r="B12" s="88" t="s">
        <v>34</v>
      </c>
      <c r="C12" s="31" t="e">
        <f>[9]ورقة9!G12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88" t="s">
        <v>34</v>
      </c>
      <c r="I12" s="31" t="e">
        <f>D12+[9]ورقة9!I12</f>
        <v>#REF!</v>
      </c>
      <c r="J12" s="31" t="e">
        <f>F12+[9]ورقة9!J12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4" customHeight="1" thickBot="1" x14ac:dyDescent="0.45">
      <c r="B13" s="9" t="s">
        <v>35</v>
      </c>
      <c r="C13" s="31" t="e">
        <f>[9]ورقة9!G13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D13+[9]ورقة9!I13</f>
        <v>#REF!</v>
      </c>
      <c r="J13" s="31" t="e">
        <f>F13+[9]ورقة9!J13</f>
        <v>#REF!</v>
      </c>
      <c r="K13" s="31">
        <v>0</v>
      </c>
      <c r="L13" s="31">
        <v>0</v>
      </c>
    </row>
    <row r="14" spans="1:15" ht="24.7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D14+[9]ورقة9!I14</f>
        <v>#REF!</v>
      </c>
      <c r="J14" s="31" t="e">
        <f>F13+[9]ورقة9!J14</f>
        <v>#REF!</v>
      </c>
      <c r="K14" s="31"/>
      <c r="L14" s="31"/>
      <c r="M14" s="101" t="s">
        <v>38</v>
      </c>
      <c r="N14" s="102"/>
      <c r="O14" s="103"/>
    </row>
    <row r="15" spans="1:15" ht="24" customHeight="1" thickBot="1" x14ac:dyDescent="0.45">
      <c r="B15" s="9" t="s">
        <v>39</v>
      </c>
      <c r="C15" s="31" t="e">
        <f>[9]ورقة9!G15</f>
        <v>#REF!</v>
      </c>
      <c r="D15" s="31">
        <f>O12</f>
        <v>0</v>
      </c>
      <c r="E15" s="31" t="e">
        <f>SUM(C15,D15)</f>
        <v>#REF!</v>
      </c>
      <c r="F15" s="31">
        <f>SUM(E19,E21,E23)</f>
        <v>0</v>
      </c>
      <c r="G15" s="31" t="e">
        <f>E15-F15+K15-L15+D16</f>
        <v>#REF!</v>
      </c>
      <c r="H15" s="9" t="s">
        <v>39</v>
      </c>
      <c r="I15" s="31" t="e">
        <f>D15+[9]ورقة9!I15</f>
        <v>#REF!</v>
      </c>
      <c r="J15" s="31" t="e">
        <f>F15+[9]ورقة9!J15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4.7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D16+[9]ورقة9!I16</f>
        <v>#REF!</v>
      </c>
      <c r="J16" s="31"/>
      <c r="K16" s="41"/>
      <c r="L16" s="41"/>
    </row>
    <row r="17" spans="1:15" ht="26.25" customHeight="1" thickBot="1" x14ac:dyDescent="0.45">
      <c r="B17" s="9" t="s">
        <v>42</v>
      </c>
      <c r="C17" s="42" t="e">
        <f>[9]ورقة9!G17</f>
        <v>#REF!</v>
      </c>
      <c r="D17" s="31">
        <v>0</v>
      </c>
      <c r="E17" s="42" t="e">
        <f>SUM(C17,D17)</f>
        <v>#REF!</v>
      </c>
      <c r="F17" s="42">
        <f>E21*20+(M22)</f>
        <v>0</v>
      </c>
      <c r="G17" s="42" t="e">
        <f>E17-F17+K17-L17</f>
        <v>#REF!</v>
      </c>
      <c r="H17" s="9" t="s">
        <v>42</v>
      </c>
      <c r="I17" s="31" t="e">
        <f>D17+[9]ورقة9!I17</f>
        <v>#REF!</v>
      </c>
      <c r="J17" s="33" t="e">
        <f>F17+[9]ورقة9!J17</f>
        <v>#REF!</v>
      </c>
      <c r="K17" s="43">
        <v>0</v>
      </c>
      <c r="L17" s="95">
        <v>0</v>
      </c>
    </row>
    <row r="18" spans="1:15" ht="21.7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C28*2500+[9]ورقة9!J18</f>
        <v>#REF!</v>
      </c>
    </row>
    <row r="19" spans="1:15" ht="27.75" customHeight="1" thickBot="1" x14ac:dyDescent="0.45">
      <c r="B19" s="104"/>
      <c r="C19" s="105"/>
      <c r="D19" s="9" t="s">
        <v>44</v>
      </c>
      <c r="E19" s="31">
        <v>0</v>
      </c>
      <c r="F19" s="114"/>
      <c r="G19" s="102"/>
      <c r="H19" s="103"/>
      <c r="I19" s="9" t="s">
        <v>45</v>
      </c>
      <c r="J19" s="31" t="e">
        <f>E19+[9]ورقة9!J19</f>
        <v>#REF!</v>
      </c>
      <c r="M19" s="92" t="s">
        <v>46</v>
      </c>
      <c r="N19" s="92"/>
      <c r="O19" s="92"/>
    </row>
    <row r="20" spans="1:15" ht="23.2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7" customHeight="1" thickBot="1" x14ac:dyDescent="0.45">
      <c r="B21" s="115" t="s">
        <v>49</v>
      </c>
      <c r="C21" s="107"/>
      <c r="D21" s="9" t="s">
        <v>50</v>
      </c>
      <c r="E21" s="31">
        <v>0</v>
      </c>
      <c r="F21" s="114" t="s">
        <v>62</v>
      </c>
      <c r="G21" s="102"/>
      <c r="H21" s="103"/>
      <c r="I21" s="9" t="s">
        <v>51</v>
      </c>
      <c r="J21" s="31" t="e">
        <f>E21+[9]ورقة9!J21</f>
        <v>#REF!</v>
      </c>
      <c r="M21" s="45">
        <f>E21</f>
        <v>0</v>
      </c>
      <c r="N21" s="45">
        <v>20</v>
      </c>
      <c r="O21" s="45">
        <f>N21*M21</f>
        <v>0</v>
      </c>
    </row>
    <row r="22" spans="1:15" ht="24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0</v>
      </c>
      <c r="N22" s="47"/>
      <c r="O22" s="47"/>
    </row>
    <row r="23" spans="1:15" ht="24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E23+[9]ورقة9!J23</f>
        <v>#REF!</v>
      </c>
    </row>
    <row r="24" spans="1:15" ht="24.75" customHeight="1" thickBot="1" x14ac:dyDescent="0.45">
      <c r="B24" s="119" t="s">
        <v>54</v>
      </c>
      <c r="C24" s="102"/>
      <c r="D24" s="102"/>
      <c r="E24" s="31">
        <f>SUM(E19,E21,E23)</f>
        <v>0</v>
      </c>
      <c r="F24" s="142"/>
      <c r="G24" s="102"/>
      <c r="H24" s="103"/>
      <c r="I24" s="9" t="s">
        <v>55</v>
      </c>
      <c r="J24" s="31" t="e">
        <f>E24+[9]ورقة9!J24</f>
        <v>#REF!</v>
      </c>
    </row>
    <row r="25" spans="1:15" ht="26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D26+[9]ورقة9!I26</f>
        <v>#REF!</v>
      </c>
      <c r="J26" s="103"/>
    </row>
    <row r="27" spans="1:15" ht="23.2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62</v>
      </c>
      <c r="F27" s="102"/>
      <c r="G27" s="103"/>
      <c r="H27" s="9" t="s">
        <v>32</v>
      </c>
      <c r="I27" s="108" t="e">
        <f>D27+[9]ورقة9!I27</f>
        <v>#REF!</v>
      </c>
      <c r="J27" s="103"/>
    </row>
    <row r="28" spans="1:15" ht="23.2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C28+[9]ورقة9!I28</f>
        <v>#REF!</v>
      </c>
      <c r="J28" s="103"/>
    </row>
    <row r="29" spans="1:15" ht="18.7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18.75" customHeight="1" thickBot="1" x14ac:dyDescent="0.45">
      <c r="B30" s="109" t="s">
        <v>108</v>
      </c>
      <c r="C30" s="110"/>
      <c r="D30" s="110"/>
      <c r="E30" s="110"/>
      <c r="F30" s="110"/>
      <c r="G30" s="109" t="s">
        <v>95</v>
      </c>
      <c r="H30" s="110"/>
      <c r="I30" s="62" t="s">
        <v>70</v>
      </c>
      <c r="J30" s="89">
        <v>9810</v>
      </c>
    </row>
    <row r="31" spans="1:15" ht="20.5" customHeight="1" thickBot="1" x14ac:dyDescent="0.45">
      <c r="B31" s="109" t="s">
        <v>71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7323</v>
      </c>
    </row>
    <row r="32" spans="1:15" x14ac:dyDescent="0.4">
      <c r="B32" s="109"/>
      <c r="C32" s="110"/>
      <c r="D32" s="110"/>
      <c r="E32" s="110"/>
      <c r="F32" s="110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147"/>
      <c r="C34" s="110"/>
      <c r="D34" s="110"/>
      <c r="E34" s="110"/>
      <c r="F34" s="110"/>
      <c r="G34" s="37"/>
      <c r="H34" s="37"/>
      <c r="I34" s="37"/>
      <c r="J34" s="37"/>
    </row>
  </sheetData>
  <mergeCells count="36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34:F34"/>
    <mergeCell ref="B32:F32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5" top="0" bottom="0" header="0" footer="0"/>
  <pageSetup paperSize="9" scale="71" orientation="landscape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ورقة11"/>
  <dimension ref="A1:O34"/>
  <sheetViews>
    <sheetView rightToLeft="1" view="pageBreakPreview" topLeftCell="A12" zoomScale="75" zoomScaleNormal="73" workbookViewId="0">
      <selection activeCell="G28" sqref="G28"/>
    </sheetView>
  </sheetViews>
  <sheetFormatPr defaultColWidth="9.1796875" defaultRowHeight="20" x14ac:dyDescent="0.4"/>
  <cols>
    <col min="1" max="1" width="1.453125" style="55" customWidth="1"/>
    <col min="2" max="2" width="25.453125" style="55" customWidth="1"/>
    <col min="3" max="3" width="21" style="55" customWidth="1"/>
    <col min="4" max="4" width="19.1796875" style="55" customWidth="1"/>
    <col min="5" max="5" width="17.7265625" style="55" customWidth="1"/>
    <col min="6" max="6" width="18" style="55" customWidth="1"/>
    <col min="7" max="7" width="21.1796875" style="55" customWidth="1"/>
    <col min="8" max="8" width="25.7265625" style="55" customWidth="1"/>
    <col min="9" max="9" width="24.453125" style="55" customWidth="1"/>
    <col min="10" max="10" width="22.179687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DATE([1]ورقة1!B37,[1]ورقة1!C37,[1]ورقة1!D37+10)</f>
        <v>#REF!</v>
      </c>
      <c r="B3" s="26"/>
      <c r="C3" s="26"/>
      <c r="D3" s="126" t="s">
        <v>5</v>
      </c>
      <c r="E3" s="112"/>
      <c r="F3" s="89" t="e">
        <f>[1]ورقة1!Q12</f>
        <v>#REF!</v>
      </c>
      <c r="G3" s="111" t="e">
        <f>DATE([1]ورقة1!B37,[1]ورقة1!C37,[1]ورقة1!D37+10)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4.7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" customHeight="1" thickBot="1" x14ac:dyDescent="0.45">
      <c r="B6" s="9" t="s">
        <v>22</v>
      </c>
      <c r="C6" s="31" t="e">
        <f>[10]ورقة10!G6</f>
        <v>#REF!</v>
      </c>
      <c r="D6" s="31">
        <v>0</v>
      </c>
      <c r="E6" s="31" t="e">
        <f>SUM(C6,D6)</f>
        <v>#REF!</v>
      </c>
      <c r="F6" s="31">
        <f>O7*1</f>
        <v>0</v>
      </c>
      <c r="G6" s="31" t="e">
        <f>E6-F6-K6+L6</f>
        <v>#REF!</v>
      </c>
      <c r="H6" s="9" t="s">
        <v>22</v>
      </c>
      <c r="I6" s="31" t="e">
        <f>D6+[10]ورقة10!I6</f>
        <v>#REF!</v>
      </c>
      <c r="J6" s="31" t="e">
        <f>F6+[10]ورقة10!J6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7" customHeight="1" thickBot="1" x14ac:dyDescent="0.45">
      <c r="B7" s="28" t="s">
        <v>27</v>
      </c>
      <c r="C7" s="29" t="e">
        <f>[10]ورقة10!G7</f>
        <v>#REF!</v>
      </c>
      <c r="D7" s="29">
        <v>0</v>
      </c>
      <c r="E7" s="29" t="e">
        <f>SUM(C7,D7)</f>
        <v>#REF!</v>
      </c>
      <c r="F7" s="29">
        <f>O7*0</f>
        <v>0</v>
      </c>
      <c r="G7" s="29" t="e">
        <f>E7-F7+K7-L7</f>
        <v>#REF!</v>
      </c>
      <c r="H7" s="28" t="s">
        <v>27</v>
      </c>
      <c r="I7" s="29" t="e">
        <f>D7+[10]ورقة10!I7</f>
        <v>#REF!</v>
      </c>
      <c r="J7" s="29" t="e">
        <f>F7+[10]ورقة10!J7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4.75" customHeight="1" thickBot="1" x14ac:dyDescent="0.45">
      <c r="B8" s="9" t="s">
        <v>29</v>
      </c>
      <c r="C8" s="30" t="e">
        <f>[10]ورقة10!G8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D8+[10]ورقة10!I8</f>
        <v>#REF!</v>
      </c>
      <c r="J8" s="100" t="e">
        <f>F8+[10]ورقة10!J8</f>
        <v>#REF!</v>
      </c>
      <c r="K8" s="31">
        <v>0</v>
      </c>
      <c r="L8" s="31">
        <v>0</v>
      </c>
    </row>
    <row r="9" spans="1:15" ht="23.25" customHeight="1" thickBot="1" x14ac:dyDescent="0.45">
      <c r="B9" s="9" t="s">
        <v>31</v>
      </c>
      <c r="C9" s="31" t="e">
        <f>[10]ورقة10!G9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D9+[10]ورقة10!I9</f>
        <v>#REF!</v>
      </c>
      <c r="J9" s="31" t="e">
        <f>F9+[10]ورقة10!J9</f>
        <v>#REF!</v>
      </c>
      <c r="K9" s="31">
        <v>0</v>
      </c>
      <c r="L9" s="31">
        <v>0</v>
      </c>
    </row>
    <row r="10" spans="1:15" ht="20.2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" customHeight="1" thickBot="1" x14ac:dyDescent="0.45">
      <c r="B11" s="9" t="s">
        <v>33</v>
      </c>
      <c r="C11" s="31" t="e">
        <f>[10]ورقة10!G11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D11+[10]ورقة10!I11</f>
        <v>#REF!</v>
      </c>
      <c r="J11" s="31" t="e">
        <f>F11+[10]ورقة10!J11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6.25" customHeight="1" thickBot="1" x14ac:dyDescent="0.45">
      <c r="B12" s="88" t="s">
        <v>34</v>
      </c>
      <c r="C12" s="31" t="e">
        <f>[10]ورقة10!G12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D12+[10]ورقة10!I12</f>
        <v>#REF!</v>
      </c>
      <c r="J12" s="31" t="e">
        <f>F12+[10]ورقة10!J12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4" customHeight="1" thickBot="1" x14ac:dyDescent="0.45">
      <c r="B13" s="9" t="s">
        <v>35</v>
      </c>
      <c r="C13" s="31" t="e">
        <f>[10]ورقة10!G13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D13+[10]ورقة10!I13</f>
        <v>#REF!</v>
      </c>
      <c r="J13" s="31" t="e">
        <f>F13+[10]ورقة10!J13</f>
        <v>#REF!</v>
      </c>
      <c r="K13" s="31">
        <v>0</v>
      </c>
      <c r="L13" s="31">
        <v>0</v>
      </c>
    </row>
    <row r="14" spans="1:15" ht="22.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D14+[10]ورقة10!I14</f>
        <v>#REF!</v>
      </c>
      <c r="J14" s="31" t="e">
        <f>F13+[10]ورقة10!J14</f>
        <v>#REF!</v>
      </c>
      <c r="K14" s="31"/>
      <c r="L14" s="31"/>
      <c r="M14" s="101" t="s">
        <v>38</v>
      </c>
      <c r="N14" s="102"/>
      <c r="O14" s="103"/>
    </row>
    <row r="15" spans="1:15" ht="24" customHeight="1" thickBot="1" x14ac:dyDescent="0.45">
      <c r="B15" s="9" t="s">
        <v>39</v>
      </c>
      <c r="C15" s="31" t="e">
        <f>[10]ورقة10!G15</f>
        <v>#REF!</v>
      </c>
      <c r="D15" s="31">
        <f>O12</f>
        <v>0</v>
      </c>
      <c r="E15" s="31" t="e">
        <f>SUM(C15,D15)</f>
        <v>#REF!</v>
      </c>
      <c r="F15" s="31">
        <f>SUM(E19,E21,E23)</f>
        <v>176</v>
      </c>
      <c r="G15" s="31" t="e">
        <f>E15-F15+K15-L15+D16</f>
        <v>#REF!</v>
      </c>
      <c r="H15" s="9" t="s">
        <v>39</v>
      </c>
      <c r="I15" s="31" t="e">
        <f>D15+[10]ورقة10!I15</f>
        <v>#REF!</v>
      </c>
      <c r="J15" s="31" t="e">
        <f>F15+[10]ورقة10!J15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2.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D16+[10]ورقة10!I16</f>
        <v>#REF!</v>
      </c>
      <c r="J16" s="31"/>
      <c r="K16" s="41"/>
      <c r="L16" s="41"/>
    </row>
    <row r="17" spans="1:15" ht="24.75" customHeight="1" thickBot="1" x14ac:dyDescent="0.45">
      <c r="B17" s="9" t="s">
        <v>42</v>
      </c>
      <c r="C17" s="42" t="e">
        <f>[10]ورقة10!G17</f>
        <v>#REF!</v>
      </c>
      <c r="D17" s="31">
        <v>0</v>
      </c>
      <c r="E17" s="42" t="e">
        <f>SUM(C17,D17)</f>
        <v>#REF!</v>
      </c>
      <c r="F17" s="42">
        <f>E21*20+(M22)</f>
        <v>901.8</v>
      </c>
      <c r="G17" s="42" t="e">
        <f>E17-F17+K17-L17</f>
        <v>#REF!</v>
      </c>
      <c r="H17" s="9" t="s">
        <v>42</v>
      </c>
      <c r="I17" s="31" t="e">
        <f>D17+[10]ورقة10!I17</f>
        <v>#REF!</v>
      </c>
      <c r="J17" s="33" t="e">
        <f>F17+[10]ورقة10!J17</f>
        <v>#REF!</v>
      </c>
      <c r="K17" s="43">
        <v>0</v>
      </c>
      <c r="L17" s="95">
        <v>0</v>
      </c>
    </row>
    <row r="18" spans="1:15" ht="21.7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C28*1500+[10]ورقة10!J18</f>
        <v>#REF!</v>
      </c>
    </row>
    <row r="19" spans="1:15" ht="27.75" customHeight="1" thickBot="1" x14ac:dyDescent="0.45">
      <c r="B19" s="104"/>
      <c r="C19" s="105"/>
      <c r="D19" s="9" t="s">
        <v>44</v>
      </c>
      <c r="E19" s="31">
        <v>131</v>
      </c>
      <c r="F19" s="114" t="s">
        <v>86</v>
      </c>
      <c r="G19" s="102"/>
      <c r="H19" s="103"/>
      <c r="I19" s="9" t="s">
        <v>45</v>
      </c>
      <c r="J19" s="31" t="e">
        <f>E19+[10]ورقة10!J19</f>
        <v>#REF!</v>
      </c>
      <c r="M19" s="92" t="s">
        <v>46</v>
      </c>
      <c r="N19" s="92"/>
      <c r="O19" s="92"/>
    </row>
    <row r="20" spans="1:15" ht="24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4.75" customHeight="1" thickBot="1" x14ac:dyDescent="0.45">
      <c r="B21" s="115" t="s">
        <v>49</v>
      </c>
      <c r="C21" s="107"/>
      <c r="D21" s="9" t="s">
        <v>50</v>
      </c>
      <c r="E21" s="31">
        <v>45</v>
      </c>
      <c r="F21" s="114" t="s">
        <v>87</v>
      </c>
      <c r="G21" s="102"/>
      <c r="H21" s="103"/>
      <c r="I21" s="9" t="s">
        <v>51</v>
      </c>
      <c r="J21" s="31" t="e">
        <f>E21+[10]ورقة10!J21</f>
        <v>#REF!</v>
      </c>
      <c r="M21" s="45">
        <f>E21</f>
        <v>45</v>
      </c>
      <c r="N21" s="45">
        <v>20</v>
      </c>
      <c r="O21" s="45">
        <f>N21*M21</f>
        <v>900</v>
      </c>
    </row>
    <row r="22" spans="1:15" ht="18.75" customHeight="1" thickBot="1" x14ac:dyDescent="0.45">
      <c r="B22" s="120"/>
      <c r="C22" s="107"/>
      <c r="D22" s="149"/>
      <c r="E22" s="102"/>
      <c r="F22" s="102"/>
      <c r="G22" s="102"/>
      <c r="H22" s="102"/>
      <c r="I22" s="102"/>
      <c r="J22" s="102"/>
      <c r="M22" s="46">
        <f>O21*0.002</f>
        <v>1.8</v>
      </c>
      <c r="N22" s="47"/>
      <c r="O22" s="47"/>
    </row>
    <row r="23" spans="1:15" ht="25.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E23+[10]ورقة10!J23</f>
        <v>#REF!</v>
      </c>
    </row>
    <row r="24" spans="1:15" ht="22.5" customHeight="1" thickBot="1" x14ac:dyDescent="0.45">
      <c r="B24" s="119" t="s">
        <v>54</v>
      </c>
      <c r="C24" s="102"/>
      <c r="D24" s="102"/>
      <c r="E24" s="31">
        <f>SUM(E19,E21,E23)</f>
        <v>176</v>
      </c>
      <c r="F24" s="142"/>
      <c r="G24" s="102"/>
      <c r="H24" s="103"/>
      <c r="I24" s="9" t="s">
        <v>55</v>
      </c>
      <c r="J24" s="31" t="e">
        <f>E24+[10]ورقة10!J24</f>
        <v>#REF!</v>
      </c>
    </row>
    <row r="25" spans="1:15" ht="26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D26+[10]ورقة10!I26</f>
        <v>#REF!</v>
      </c>
      <c r="J26" s="103"/>
    </row>
    <row r="27" spans="1:15" ht="22.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78</v>
      </c>
      <c r="F27" s="102"/>
      <c r="G27" s="103"/>
      <c r="H27" s="9" t="s">
        <v>32</v>
      </c>
      <c r="I27" s="108" t="e">
        <f>D27+[10]ورقة10!I27</f>
        <v>#REF!</v>
      </c>
      <c r="J27" s="103"/>
    </row>
    <row r="28" spans="1:15" ht="21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C28+[10]ورقة10!I28</f>
        <v>#REF!</v>
      </c>
      <c r="J28" s="103"/>
    </row>
    <row r="29" spans="1:15" ht="18.7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18.75" customHeight="1" thickBot="1" x14ac:dyDescent="0.45">
      <c r="B30" s="109" t="s">
        <v>109</v>
      </c>
      <c r="C30" s="110"/>
      <c r="D30" s="110"/>
      <c r="E30" s="110"/>
      <c r="F30" s="110"/>
      <c r="G30" s="109" t="s">
        <v>95</v>
      </c>
      <c r="H30" s="110"/>
      <c r="I30" s="62" t="s">
        <v>70</v>
      </c>
      <c r="J30" s="89">
        <v>9810</v>
      </c>
    </row>
    <row r="31" spans="1:15" ht="20.5" customHeight="1" thickBot="1" x14ac:dyDescent="0.45">
      <c r="B31" s="109" t="s">
        <v>110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7499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5" top="0" bottom="0" header="0" footer="0"/>
  <pageSetup paperSize="9" scale="72" orientation="landscape" r:id="rId1"/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ورقة12"/>
  <dimension ref="A1:O34"/>
  <sheetViews>
    <sheetView rightToLeft="1" view="pageBreakPreview" topLeftCell="A13" zoomScale="75" zoomScaleNormal="73" zoomScaleSheetLayoutView="75" workbookViewId="0">
      <selection activeCell="F19" sqref="F19:H19"/>
    </sheetView>
  </sheetViews>
  <sheetFormatPr defaultColWidth="9.1796875" defaultRowHeight="20" x14ac:dyDescent="0.4"/>
  <cols>
    <col min="1" max="1" width="1.453125" style="55" customWidth="1"/>
    <col min="2" max="2" width="27.453125" style="55" customWidth="1"/>
    <col min="3" max="3" width="20.81640625" style="55" customWidth="1"/>
    <col min="4" max="4" width="16.453125" style="55" customWidth="1"/>
    <col min="5" max="5" width="19.7265625" style="55" customWidth="1"/>
    <col min="6" max="6" width="18.453125" style="55" customWidth="1"/>
    <col min="7" max="7" width="22.54296875" style="55" customWidth="1"/>
    <col min="8" max="8" width="28.7265625" style="55" customWidth="1"/>
    <col min="9" max="9" width="26.54296875" style="55" customWidth="1"/>
    <col min="10" max="10" width="23" style="55" customWidth="1"/>
    <col min="11" max="11" width="9.1796875" style="55" customWidth="1"/>
    <col min="12" max="12" width="10.7265625" style="55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DATE([1]ورقة1!B37,[1]ورقة1!C37,[1]ورقة1!D37+11)</f>
        <v>#REF!</v>
      </c>
      <c r="B3" s="26"/>
      <c r="C3" s="26"/>
      <c r="D3" s="126" t="s">
        <v>5</v>
      </c>
      <c r="E3" s="112"/>
      <c r="F3" s="89" t="e">
        <f>[1]ورقة1!Q13</f>
        <v>#REF!</v>
      </c>
      <c r="G3" s="111" t="e">
        <f>DATE([1]ورقة1!B37,[1]ورقة1!C37,[1]ورقة1!D37+11)</f>
        <v>#REF!</v>
      </c>
      <c r="H3" s="112"/>
      <c r="I3" s="112"/>
      <c r="J3" s="38"/>
    </row>
    <row r="4" spans="1:15" ht="24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6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8.5" customHeight="1" thickBot="1" x14ac:dyDescent="0.45">
      <c r="B6" s="9" t="s">
        <v>22</v>
      </c>
      <c r="C6" s="31" t="e">
        <f>[11]ورقة11!G6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D6+[11]ورقة11!I6</f>
        <v>#REF!</v>
      </c>
      <c r="J6" s="31" t="e">
        <f>F6+[11]ورقة11!J6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3.25" customHeight="1" thickBot="1" x14ac:dyDescent="0.45">
      <c r="B7" s="28" t="s">
        <v>27</v>
      </c>
      <c r="C7" s="29" t="e">
        <f>[11]ورقة11!G7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D7+[11]ورقة11!I7</f>
        <v>#REF!</v>
      </c>
      <c r="J7" s="29" t="e">
        <f>F7+[11]ورقة11!J7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5.5" customHeight="1" thickBot="1" x14ac:dyDescent="0.45">
      <c r="B8" s="9" t="s">
        <v>29</v>
      </c>
      <c r="C8" s="30" t="e">
        <f>[11]ورقة11!G8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D8+[11]ورقة11!I8</f>
        <v>#REF!</v>
      </c>
      <c r="J8" s="100" t="e">
        <f>F8+[11]ورقة11!J8</f>
        <v>#REF!</v>
      </c>
      <c r="K8" s="31">
        <v>0</v>
      </c>
      <c r="L8" s="31">
        <v>0</v>
      </c>
    </row>
    <row r="9" spans="1:15" ht="27.75" customHeight="1" thickBot="1" x14ac:dyDescent="0.45">
      <c r="B9" s="9" t="s">
        <v>31</v>
      </c>
      <c r="C9" s="31" t="e">
        <f>[11]ورقة11!G9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D9+[11]ورقة11!I9</f>
        <v>#REF!</v>
      </c>
      <c r="J9" s="31" t="e">
        <f>F9+[11]ورقة11!J9</f>
        <v>#REF!</v>
      </c>
      <c r="K9" s="31">
        <v>0</v>
      </c>
      <c r="L9" s="31">
        <v>0</v>
      </c>
    </row>
    <row r="10" spans="1:15" ht="23.2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5.5" customHeight="1" thickBot="1" x14ac:dyDescent="0.45">
      <c r="B11" s="9" t="s">
        <v>33</v>
      </c>
      <c r="C11" s="31" t="e">
        <f>[11]ورقة11!G11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D11+[11]ورقة11!I11</f>
        <v>#REF!</v>
      </c>
      <c r="J11" s="31" t="e">
        <f>F11+[11]ورقة11!J11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6.25" customHeight="1" thickBot="1" x14ac:dyDescent="0.45">
      <c r="B12" s="88" t="s">
        <v>34</v>
      </c>
      <c r="C12" s="31" t="e">
        <f>[11]ورقة11!G12</f>
        <v>#REF!</v>
      </c>
      <c r="D12" s="31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D12+[11]ورقة11!I12</f>
        <v>#REF!</v>
      </c>
      <c r="J12" s="31" t="e">
        <f>F12+[11]ورقة11!J12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7" customHeight="1" thickBot="1" x14ac:dyDescent="0.45">
      <c r="B13" s="9" t="s">
        <v>35</v>
      </c>
      <c r="C13" s="31" t="e">
        <f>[11]ورقة11!G13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D13+[11]ورقة11!I13</f>
        <v>#REF!</v>
      </c>
      <c r="J13" s="31" t="e">
        <f>F13+[11]ورقة11!J13</f>
        <v>#REF!</v>
      </c>
      <c r="K13" s="31">
        <v>0</v>
      </c>
      <c r="L13" s="31">
        <v>0</v>
      </c>
    </row>
    <row r="14" spans="1:15" ht="28.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D14+[11]ورقة11!I14</f>
        <v>#REF!</v>
      </c>
      <c r="J14" s="31" t="e">
        <f>F13+[11]ورقة11!J14</f>
        <v>#REF!</v>
      </c>
      <c r="K14" s="31"/>
      <c r="L14" s="31"/>
      <c r="M14" s="101" t="s">
        <v>38</v>
      </c>
      <c r="N14" s="102"/>
      <c r="O14" s="103"/>
    </row>
    <row r="15" spans="1:15" ht="23.25" customHeight="1" thickBot="1" x14ac:dyDescent="0.45">
      <c r="B15" s="9" t="s">
        <v>39</v>
      </c>
      <c r="C15" s="31" t="e">
        <f>[11]ورقة11!G15</f>
        <v>#REF!</v>
      </c>
      <c r="D15" s="31">
        <f>O12</f>
        <v>0</v>
      </c>
      <c r="E15" s="31" t="e">
        <f>SUM(C15,D15)</f>
        <v>#REF!</v>
      </c>
      <c r="F15" s="31">
        <f>SUM(E19,E21,E23)</f>
        <v>154</v>
      </c>
      <c r="G15" s="31" t="e">
        <f>E15-F15+K15-L15+D16</f>
        <v>#REF!</v>
      </c>
      <c r="H15" s="9" t="s">
        <v>39</v>
      </c>
      <c r="I15" s="31" t="e">
        <f>D15+[11]ورقة11!I15</f>
        <v>#REF!</v>
      </c>
      <c r="J15" s="31" t="e">
        <f>F15+[11]ورقة11!J15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5.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D16+[11]ورقة11!I16</f>
        <v>#REF!</v>
      </c>
      <c r="J16" s="31"/>
      <c r="K16" s="41"/>
      <c r="L16" s="41"/>
    </row>
    <row r="17" spans="1:15" ht="24.75" customHeight="1" thickBot="1" x14ac:dyDescent="0.45">
      <c r="B17" s="9" t="s">
        <v>42</v>
      </c>
      <c r="C17" s="42" t="e">
        <f>[11]ورقة11!G17</f>
        <v>#REF!</v>
      </c>
      <c r="D17" s="31">
        <v>0</v>
      </c>
      <c r="E17" s="42" t="e">
        <f>SUM(C17,D17)</f>
        <v>#REF!</v>
      </c>
      <c r="F17" s="42">
        <f>E21*20+(M22)</f>
        <v>1503</v>
      </c>
      <c r="G17" s="42" t="e">
        <f>E17-F17+K17-L17</f>
        <v>#REF!</v>
      </c>
      <c r="H17" s="9" t="s">
        <v>42</v>
      </c>
      <c r="I17" s="31" t="e">
        <f>D17+[11]ورقة11!I17</f>
        <v>#REF!</v>
      </c>
      <c r="J17" s="33" t="e">
        <f>F17+[11]ورقة11!J17</f>
        <v>#REF!</v>
      </c>
      <c r="K17" s="43">
        <v>0</v>
      </c>
      <c r="L17" s="95">
        <v>0</v>
      </c>
    </row>
    <row r="18" spans="1:15" ht="29.2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C28*2500+[11]ورقة11!J18</f>
        <v>#REF!</v>
      </c>
    </row>
    <row r="19" spans="1:15" ht="30" customHeight="1" thickBot="1" x14ac:dyDescent="0.45">
      <c r="B19" s="104"/>
      <c r="C19" s="105"/>
      <c r="D19" s="9" t="s">
        <v>44</v>
      </c>
      <c r="E19" s="31">
        <v>79</v>
      </c>
      <c r="F19" s="114"/>
      <c r="G19" s="102"/>
      <c r="H19" s="103"/>
      <c r="I19" s="9" t="s">
        <v>45</v>
      </c>
      <c r="J19" s="31" t="e">
        <f>E19+[11]ورقة11!J19</f>
        <v>#REF!</v>
      </c>
      <c r="M19" s="92" t="s">
        <v>46</v>
      </c>
      <c r="N19" s="92"/>
      <c r="O19" s="92"/>
    </row>
    <row r="20" spans="1:15" ht="27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9.25" customHeight="1" thickBot="1" x14ac:dyDescent="0.45">
      <c r="B21" s="115" t="s">
        <v>49</v>
      </c>
      <c r="C21" s="107"/>
      <c r="D21" s="9" t="s">
        <v>50</v>
      </c>
      <c r="E21" s="31">
        <v>75</v>
      </c>
      <c r="F21" s="114"/>
      <c r="G21" s="102"/>
      <c r="H21" s="103"/>
      <c r="I21" s="9" t="s">
        <v>51</v>
      </c>
      <c r="J21" s="31" t="e">
        <f>E21+[11]ورقة11!J21</f>
        <v>#REF!</v>
      </c>
      <c r="M21" s="45">
        <f>E21</f>
        <v>75</v>
      </c>
      <c r="N21" s="45">
        <v>20</v>
      </c>
      <c r="O21" s="45">
        <f>N21*M21</f>
        <v>1500</v>
      </c>
    </row>
    <row r="22" spans="1:15" ht="26.2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O21*0.002</f>
        <v>3</v>
      </c>
      <c r="N22" s="47"/>
      <c r="O22" s="47"/>
    </row>
    <row r="23" spans="1:15" ht="30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E23+[11]ورقة11!J23</f>
        <v>#REF!</v>
      </c>
    </row>
    <row r="24" spans="1:15" ht="24.75" customHeight="1" thickBot="1" x14ac:dyDescent="0.45">
      <c r="B24" s="119" t="s">
        <v>54</v>
      </c>
      <c r="C24" s="102"/>
      <c r="D24" s="102"/>
      <c r="E24" s="31">
        <f>SUM(E19,E21,E23)</f>
        <v>154</v>
      </c>
      <c r="F24" s="142"/>
      <c r="G24" s="102"/>
      <c r="H24" s="103"/>
      <c r="I24" s="9" t="s">
        <v>55</v>
      </c>
      <c r="J24" s="31" t="e">
        <f>E24+[11]ورقة11!J24</f>
        <v>#REF!</v>
      </c>
    </row>
    <row r="25" spans="1:15" ht="21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D26+[11]ورقة11!I26</f>
        <v>#REF!</v>
      </c>
      <c r="J26" s="103"/>
    </row>
    <row r="27" spans="1:15" ht="24.7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78</v>
      </c>
      <c r="F27" s="102"/>
      <c r="G27" s="103"/>
      <c r="H27" s="9" t="s">
        <v>32</v>
      </c>
      <c r="I27" s="108" t="e">
        <f>D27+[11]ورقة11!I27</f>
        <v>#REF!</v>
      </c>
      <c r="J27" s="103"/>
    </row>
    <row r="28" spans="1:15" ht="22.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C28+[11]ورقة11!I28</f>
        <v>#REF!</v>
      </c>
      <c r="J28" s="103"/>
    </row>
    <row r="29" spans="1:15" ht="18.7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1" customHeight="1" thickBot="1" x14ac:dyDescent="0.45">
      <c r="B30" s="109" t="s">
        <v>111</v>
      </c>
      <c r="C30" s="110"/>
      <c r="D30" s="110"/>
      <c r="E30" s="110"/>
      <c r="F30" s="110"/>
      <c r="G30" s="109" t="s">
        <v>95</v>
      </c>
      <c r="H30" s="110"/>
      <c r="I30" s="62" t="s">
        <v>70</v>
      </c>
      <c r="J30" s="89">
        <v>9810</v>
      </c>
    </row>
    <row r="31" spans="1:15" ht="20.25" customHeight="1" thickBot="1" x14ac:dyDescent="0.45">
      <c r="B31" s="109" t="s">
        <v>112</v>
      </c>
      <c r="C31" s="110"/>
      <c r="D31" s="110"/>
      <c r="E31" s="110"/>
      <c r="F31" s="110"/>
      <c r="G31" s="109" t="s">
        <v>72</v>
      </c>
      <c r="H31" s="110"/>
      <c r="I31" s="62" t="s">
        <v>73</v>
      </c>
      <c r="J31" s="59">
        <v>7653</v>
      </c>
    </row>
    <row r="32" spans="1:15" ht="15" customHeight="1" x14ac:dyDescent="0.4">
      <c r="B32" s="146"/>
      <c r="C32" s="110"/>
      <c r="D32" s="110"/>
      <c r="E32" s="110"/>
      <c r="F32" s="110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5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32:F32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5" top="0" bottom="0" header="0" footer="0"/>
  <pageSetup paperSize="9" scale="68" orientation="landscape" r:id="rId1"/>
  <colBreaks count="1" manualBreakCount="1">
    <brk id="10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ورقة13"/>
  <dimension ref="A1:O34"/>
  <sheetViews>
    <sheetView rightToLeft="1" view="pageBreakPreview" topLeftCell="A11" zoomScale="75" zoomScaleNormal="75" zoomScaleSheetLayoutView="75" workbookViewId="0">
      <selection activeCell="E26" sqref="E26:G26"/>
    </sheetView>
  </sheetViews>
  <sheetFormatPr defaultColWidth="9.1796875" defaultRowHeight="20" x14ac:dyDescent="0.4"/>
  <cols>
    <col min="1" max="1" width="1.7265625" style="55" customWidth="1"/>
    <col min="2" max="2" width="28.26953125" style="55" customWidth="1"/>
    <col min="3" max="3" width="21" style="55" customWidth="1"/>
    <col min="4" max="4" width="19.453125" style="55" customWidth="1"/>
    <col min="5" max="5" width="18.81640625" style="55" customWidth="1"/>
    <col min="6" max="6" width="17.7265625" style="55" customWidth="1"/>
    <col min="7" max="7" width="21.26953125" style="55" customWidth="1"/>
    <col min="8" max="8" width="27" style="55" customWidth="1"/>
    <col min="9" max="9" width="24.54296875" style="55" customWidth="1"/>
    <col min="10" max="10" width="23.5429687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DATE([1]ورقة1!B37,[1]ورقة1!C37,[1]ورقة1!D37+12)</f>
        <v>#REF!</v>
      </c>
      <c r="B3" s="26"/>
      <c r="C3" s="26"/>
      <c r="D3" s="126" t="s">
        <v>5</v>
      </c>
      <c r="E3" s="112"/>
      <c r="F3" s="89" t="e">
        <f>[1]ورقة1!Q14</f>
        <v>#REF!</v>
      </c>
      <c r="G3" s="111" t="e">
        <f>DATE([1]ورقة1!B37,[1]ورقة1!C37,[1]ورقة1!D37+12)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" customHeight="1" thickBot="1" x14ac:dyDescent="0.45">
      <c r="B6" s="9" t="s">
        <v>22</v>
      </c>
      <c r="C6" s="31" t="e">
        <f>[12]ورقة12!G6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D6+[12]ورقة12!I6</f>
        <v>#REF!</v>
      </c>
      <c r="J6" s="31" t="e">
        <f>F6+[12]ورقة12!J6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7" customHeight="1" thickBot="1" x14ac:dyDescent="0.45">
      <c r="B7" s="28" t="s">
        <v>27</v>
      </c>
      <c r="C7" s="29" t="e">
        <f>[12]ورقة12!G7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D7+[12]ورقة12!I7</f>
        <v>#REF!</v>
      </c>
      <c r="J7" s="29" t="e">
        <f>F7+[12]ورقة12!J7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5.5" customHeight="1" thickBot="1" x14ac:dyDescent="0.45">
      <c r="B8" s="9" t="s">
        <v>29</v>
      </c>
      <c r="C8" s="30" t="e">
        <f>[12]ورقة12!G8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D8+[12]ورقة12!I8</f>
        <v>#REF!</v>
      </c>
      <c r="J8" s="100" t="e">
        <f>F8+[12]ورقة12!J8</f>
        <v>#REF!</v>
      </c>
      <c r="K8" s="31">
        <v>0</v>
      </c>
      <c r="L8" s="31">
        <v>0</v>
      </c>
    </row>
    <row r="9" spans="1:15" ht="23.25" customHeight="1" thickBot="1" x14ac:dyDescent="0.45">
      <c r="B9" s="9" t="s">
        <v>31</v>
      </c>
      <c r="C9" s="31" t="e">
        <f>[12]ورقة12!G9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D9+[12]ورقة12!I9</f>
        <v>#REF!</v>
      </c>
      <c r="J9" s="31" t="e">
        <f>F9+[12]ورقة12!J9</f>
        <v>#REF!</v>
      </c>
      <c r="K9" s="31">
        <v>0</v>
      </c>
      <c r="L9" s="31">
        <v>0</v>
      </c>
    </row>
    <row r="10" spans="1:15" ht="20.25" customHeight="1" thickBot="1" x14ac:dyDescent="0.45">
      <c r="B10" s="90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7" customHeight="1" thickBot="1" x14ac:dyDescent="0.45">
      <c r="B11" s="9" t="s">
        <v>33</v>
      </c>
      <c r="C11" s="31" t="e">
        <f>[12]ورقة12!G11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D11+[12]ورقة12!I11</f>
        <v>#REF!</v>
      </c>
      <c r="J11" s="31" t="e">
        <f>F11+[12]ورقة12!J11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6.25" customHeight="1" thickBot="1" x14ac:dyDescent="0.45">
      <c r="B12" s="88" t="s">
        <v>34</v>
      </c>
      <c r="C12" s="31" t="e">
        <f>[12]ورقة12!G12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D12+[12]ورقة12!I12</f>
        <v>#REF!</v>
      </c>
      <c r="J12" s="31" t="e">
        <f>F12+[12]ورقة12!J12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4" customHeight="1" thickBot="1" x14ac:dyDescent="0.45">
      <c r="B13" s="9" t="s">
        <v>35</v>
      </c>
      <c r="C13" s="31" t="e">
        <f>[12]ورقة12!G13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D13+[12]ورقة12!I13</f>
        <v>#REF!</v>
      </c>
      <c r="J13" s="31" t="e">
        <f>F13+[12]ورقة12!J13</f>
        <v>#REF!</v>
      </c>
      <c r="K13" s="31">
        <v>0</v>
      </c>
      <c r="L13" s="31">
        <v>0</v>
      </c>
    </row>
    <row r="14" spans="1:15" ht="23.2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D14+[12]ورقة12!I14</f>
        <v>#REF!</v>
      </c>
      <c r="J14" s="31" t="e">
        <f>F13+[12]ورقة12!J14</f>
        <v>#REF!</v>
      </c>
      <c r="K14" s="31"/>
      <c r="L14" s="31"/>
      <c r="M14" s="101" t="s">
        <v>38</v>
      </c>
      <c r="N14" s="102"/>
      <c r="O14" s="103"/>
    </row>
    <row r="15" spans="1:15" ht="23.25" customHeight="1" thickBot="1" x14ac:dyDescent="0.45">
      <c r="B15" s="9" t="s">
        <v>39</v>
      </c>
      <c r="C15" s="31" t="e">
        <f>[12]ورقة12!G15</f>
        <v>#REF!</v>
      </c>
      <c r="D15" s="31">
        <f>O12</f>
        <v>0</v>
      </c>
      <c r="E15" s="31" t="e">
        <f>SUM(C15,D15)</f>
        <v>#REF!</v>
      </c>
      <c r="F15" s="31">
        <f>SUM(E19,E21,E23)</f>
        <v>164</v>
      </c>
      <c r="G15" s="31" t="e">
        <f>E15-F15+K15-L15+D16</f>
        <v>#REF!</v>
      </c>
      <c r="H15" s="9" t="s">
        <v>39</v>
      </c>
      <c r="I15" s="31" t="e">
        <f>D15+[12]ورقة12!I15</f>
        <v>#REF!</v>
      </c>
      <c r="J15" s="31" t="e">
        <f>F15+[12]ورقة12!J15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5.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D16+[12]ورقة12!I16</f>
        <v>#REF!</v>
      </c>
      <c r="J16" s="31"/>
      <c r="K16" s="41"/>
      <c r="L16" s="41"/>
    </row>
    <row r="17" spans="1:15" ht="23.25" customHeight="1" thickBot="1" x14ac:dyDescent="0.45">
      <c r="B17" s="9" t="s">
        <v>42</v>
      </c>
      <c r="C17" s="42" t="e">
        <f>[12]ورقة12!G17</f>
        <v>#REF!</v>
      </c>
      <c r="D17" s="31">
        <v>0</v>
      </c>
      <c r="E17" s="42" t="e">
        <f>SUM(C17,D17)</f>
        <v>#REF!</v>
      </c>
      <c r="F17" s="42">
        <f>E21*20+(M22)</f>
        <v>901.8</v>
      </c>
      <c r="G17" s="42" t="e">
        <f>E17-F17+K17-L17</f>
        <v>#REF!</v>
      </c>
      <c r="H17" s="9" t="s">
        <v>42</v>
      </c>
      <c r="I17" s="31" t="e">
        <f>D17+[12]ورقة12!I17</f>
        <v>#REF!</v>
      </c>
      <c r="J17" s="33" t="e">
        <f>F17+[12]ورقة12!J17</f>
        <v>#REF!</v>
      </c>
      <c r="K17" s="43">
        <v>0</v>
      </c>
      <c r="L17" s="95">
        <v>0</v>
      </c>
    </row>
    <row r="18" spans="1:15" ht="22.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C28*1500+[12]ورقة12!J18</f>
        <v>#REF!</v>
      </c>
    </row>
    <row r="19" spans="1:15" ht="31.5" customHeight="1" thickBot="1" x14ac:dyDescent="0.45">
      <c r="B19" s="104"/>
      <c r="C19" s="105"/>
      <c r="D19" s="9" t="s">
        <v>44</v>
      </c>
      <c r="E19" s="31">
        <v>119</v>
      </c>
      <c r="F19" s="114" t="s">
        <v>86</v>
      </c>
      <c r="G19" s="102"/>
      <c r="H19" s="103"/>
      <c r="I19" s="9" t="s">
        <v>45</v>
      </c>
      <c r="J19" s="31" t="e">
        <f>E19+[12]ورقة12!J19</f>
        <v>#REF!</v>
      </c>
      <c r="M19" s="92" t="s">
        <v>46</v>
      </c>
      <c r="N19" s="92"/>
      <c r="O19" s="92"/>
    </row>
    <row r="20" spans="1:15" ht="25.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3.25" customHeight="1" thickBot="1" x14ac:dyDescent="0.45">
      <c r="B21" s="115" t="s">
        <v>49</v>
      </c>
      <c r="C21" s="107"/>
      <c r="D21" s="9" t="s">
        <v>50</v>
      </c>
      <c r="E21" s="31">
        <v>45</v>
      </c>
      <c r="F21" s="150" t="s">
        <v>87</v>
      </c>
      <c r="G21" s="102"/>
      <c r="H21" s="103"/>
      <c r="I21" s="9" t="s">
        <v>51</v>
      </c>
      <c r="J21" s="31" t="e">
        <f>E21+[12]ورقة12!J21</f>
        <v>#REF!</v>
      </c>
      <c r="M21" s="45">
        <f>E21</f>
        <v>45</v>
      </c>
      <c r="N21" s="45">
        <v>20</v>
      </c>
      <c r="O21" s="45">
        <f>N21*M21</f>
        <v>900</v>
      </c>
    </row>
    <row r="22" spans="1:15" ht="22.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O21*0.002</f>
        <v>1.8</v>
      </c>
      <c r="N22" s="47"/>
      <c r="O22" s="47"/>
    </row>
    <row r="23" spans="1:15" ht="27.7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E23+[12]ورقة12!J23</f>
        <v>#REF!</v>
      </c>
    </row>
    <row r="24" spans="1:15" ht="23.25" customHeight="1" thickBot="1" x14ac:dyDescent="0.45">
      <c r="B24" s="119" t="s">
        <v>54</v>
      </c>
      <c r="C24" s="102"/>
      <c r="D24" s="102"/>
      <c r="E24" s="31">
        <f>SUM(E19,E21,E23)</f>
        <v>164</v>
      </c>
      <c r="F24" s="142"/>
      <c r="G24" s="102"/>
      <c r="H24" s="103"/>
      <c r="I24" s="9" t="s">
        <v>55</v>
      </c>
      <c r="J24" s="31" t="e">
        <f>E24+[12]ورقة12!J24</f>
        <v>#REF!</v>
      </c>
    </row>
    <row r="25" spans="1:15" ht="26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7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D26+[12]ورقة12!I26</f>
        <v>#REF!</v>
      </c>
      <c r="J26" s="103"/>
    </row>
    <row r="27" spans="1:15" ht="26.2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78</v>
      </c>
      <c r="F27" s="102"/>
      <c r="G27" s="103"/>
      <c r="H27" s="9" t="s">
        <v>32</v>
      </c>
      <c r="I27" s="108" t="e">
        <f>D27+[12]ورقة12!I27</f>
        <v>#REF!</v>
      </c>
      <c r="J27" s="103"/>
    </row>
    <row r="28" spans="1:15" ht="24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C28+[12]ورقة12!I28</f>
        <v>#REF!</v>
      </c>
      <c r="J28" s="103"/>
    </row>
    <row r="29" spans="1:15" ht="19.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2.5" customHeight="1" thickBot="1" x14ac:dyDescent="0.45">
      <c r="B30" s="109" t="s">
        <v>113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9810</v>
      </c>
    </row>
    <row r="31" spans="1:15" ht="20.5" customHeight="1" thickBot="1" x14ac:dyDescent="0.45">
      <c r="B31" s="109" t="s">
        <v>114</v>
      </c>
      <c r="C31" s="110"/>
      <c r="D31" s="110"/>
      <c r="E31" s="110"/>
      <c r="F31" s="110"/>
      <c r="G31" s="109" t="s">
        <v>115</v>
      </c>
      <c r="H31" s="110"/>
      <c r="I31" s="62" t="s">
        <v>73</v>
      </c>
      <c r="J31" s="59">
        <v>7817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" top="0" bottom="0" header="0" footer="0"/>
  <pageSetup paperSize="9" scale="68" orientation="landscape" r:id="rId1"/>
  <colBreaks count="1" manualBreakCount="1">
    <brk id="10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rightToLeft="1" workbookViewId="0"/>
  </sheetViews>
  <sheetFormatPr defaultRowHeight="12.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ورقة14"/>
  <dimension ref="A1:O34"/>
  <sheetViews>
    <sheetView rightToLeft="1" view="pageBreakPreview" topLeftCell="A22" zoomScale="75" zoomScaleNormal="75" zoomScaleSheetLayoutView="75" workbookViewId="0">
      <selection activeCell="F24" sqref="F24:H24"/>
    </sheetView>
  </sheetViews>
  <sheetFormatPr defaultColWidth="9.1796875" defaultRowHeight="20" x14ac:dyDescent="0.4"/>
  <cols>
    <col min="1" max="1" width="1.453125" style="55" customWidth="1"/>
    <col min="2" max="2" width="25.1796875" style="55" customWidth="1"/>
    <col min="3" max="3" width="20.54296875" style="55" customWidth="1"/>
    <col min="4" max="4" width="18.81640625" style="55" customWidth="1"/>
    <col min="5" max="5" width="19.26953125" style="55" customWidth="1"/>
    <col min="6" max="6" width="18" style="55" customWidth="1"/>
    <col min="7" max="7" width="22.26953125" style="55" customWidth="1"/>
    <col min="8" max="8" width="27.453125" style="55" customWidth="1"/>
    <col min="9" max="9" width="24.7265625" style="55" customWidth="1"/>
    <col min="10" max="10" width="25.4531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DATE([1]ورقة1!B37,[1]ورقة1!C37,[1]ورقة1!D37+13)</f>
        <v>#REF!</v>
      </c>
      <c r="B3" s="26"/>
      <c r="C3" s="26"/>
      <c r="D3" s="126" t="s">
        <v>5</v>
      </c>
      <c r="E3" s="112"/>
      <c r="F3" s="89" t="e">
        <f>[1]ورقة1!Q15</f>
        <v>#REF!</v>
      </c>
      <c r="G3" s="111" t="e">
        <f>DATE([1]ورقة1!B37,[1]ورقة1!C37,[1]ورقة1!D37+13)</f>
        <v>#REF!</v>
      </c>
      <c r="H3" s="112"/>
      <c r="I3" s="112"/>
      <c r="J3" s="38"/>
    </row>
    <row r="4" spans="1:15" ht="26.2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6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" customHeight="1" thickBot="1" x14ac:dyDescent="0.45">
      <c r="B6" s="9" t="s">
        <v>22</v>
      </c>
      <c r="C6" s="31" t="e">
        <f>[13]ورقة13!G6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D6+[13]ورقة13!I6</f>
        <v>#REF!</v>
      </c>
      <c r="J6" s="31" t="e">
        <f>F6+[13]ورقة13!J6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4.75" customHeight="1" thickBot="1" x14ac:dyDescent="0.45">
      <c r="B7" s="28" t="s">
        <v>27</v>
      </c>
      <c r="C7" s="29" t="e">
        <f>[13]ورقة13!G7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D7+[13]ورقة13!I7</f>
        <v>#REF!</v>
      </c>
      <c r="J7" s="29" t="e">
        <f>F7+[13]ورقة13!J7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6.25" customHeight="1" thickBot="1" x14ac:dyDescent="0.45">
      <c r="B8" s="9" t="s">
        <v>29</v>
      </c>
      <c r="C8" s="30" t="e">
        <f>[13]ورقة13!G8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D8+[13]ورقة13!I8</f>
        <v>#REF!</v>
      </c>
      <c r="J8" s="42" t="e">
        <f>F8+[13]ورقة13!J8</f>
        <v>#REF!</v>
      </c>
      <c r="K8" s="31">
        <v>0</v>
      </c>
      <c r="L8" s="31">
        <v>0</v>
      </c>
    </row>
    <row r="9" spans="1:15" ht="26.25" customHeight="1" thickBot="1" x14ac:dyDescent="0.45">
      <c r="B9" s="9" t="s">
        <v>31</v>
      </c>
      <c r="C9" s="31" t="e">
        <f>[13]ورقة13!G9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D9+[13]ورقة13!I9</f>
        <v>#REF!</v>
      </c>
      <c r="J9" s="31" t="e">
        <f>F9+[13]ورقة13!J9</f>
        <v>#REF!</v>
      </c>
      <c r="K9" s="31">
        <v>0</v>
      </c>
      <c r="L9" s="31">
        <v>0</v>
      </c>
    </row>
    <row r="10" spans="1:15" ht="20.2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3.25" customHeight="1" thickBot="1" x14ac:dyDescent="0.45">
      <c r="B11" s="9" t="s">
        <v>33</v>
      </c>
      <c r="C11" s="31" t="e">
        <f>[13]ورقة13!G11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D11+[13]ورقة13!I11</f>
        <v>#REF!</v>
      </c>
      <c r="J11" s="31" t="e">
        <f>F11+[13]ورقة13!J11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4" customHeight="1" thickBot="1" x14ac:dyDescent="0.45">
      <c r="B12" s="88" t="s">
        <v>34</v>
      </c>
      <c r="C12" s="31" t="e">
        <f>[13]ورقة13!G12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D12+[13]ورقة13!I12</f>
        <v>#REF!</v>
      </c>
      <c r="J12" s="31" t="e">
        <f>F12+[13]ورقة13!J12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2.5" customHeight="1" thickBot="1" x14ac:dyDescent="0.45">
      <c r="B13" s="9" t="s">
        <v>35</v>
      </c>
      <c r="C13" s="31" t="e">
        <f>[13]ورقة13!G13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D13+[13]ورقة13!I13</f>
        <v>#REF!</v>
      </c>
      <c r="J13" s="31" t="e">
        <f>F13+[13]ورقة13!J13</f>
        <v>#REF!</v>
      </c>
      <c r="K13" s="31">
        <v>0</v>
      </c>
      <c r="L13" s="31">
        <v>0</v>
      </c>
    </row>
    <row r="14" spans="1:15" ht="25.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D14+[13]ورقة13!I14</f>
        <v>#REF!</v>
      </c>
      <c r="J14" s="31" t="e">
        <f>F13+[13]ورقة13!J13</f>
        <v>#REF!</v>
      </c>
      <c r="K14" s="31"/>
      <c r="L14" s="31"/>
      <c r="M14" s="101" t="s">
        <v>38</v>
      </c>
      <c r="N14" s="102"/>
      <c r="O14" s="103"/>
    </row>
    <row r="15" spans="1:15" ht="24.75" customHeight="1" thickBot="1" x14ac:dyDescent="0.45">
      <c r="B15" s="9" t="s">
        <v>39</v>
      </c>
      <c r="C15" s="31" t="e">
        <f>[13]ورقة13!G15</f>
        <v>#REF!</v>
      </c>
      <c r="D15" s="31">
        <f>O12</f>
        <v>0</v>
      </c>
      <c r="E15" s="31" t="e">
        <f>SUM(C15,D15)</f>
        <v>#REF!</v>
      </c>
      <c r="F15" s="31">
        <f>SUM(E19,E21,E23)</f>
        <v>285</v>
      </c>
      <c r="G15" s="31" t="e">
        <f>E15-F15+K15-L15+D16</f>
        <v>#REF!</v>
      </c>
      <c r="H15" s="9" t="s">
        <v>39</v>
      </c>
      <c r="I15" s="31" t="e">
        <f>D15+[13]ورقة13!I15</f>
        <v>#REF!</v>
      </c>
      <c r="J15" s="31" t="e">
        <f>F15+[13]ورقة13!J15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2.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D16+[13]ورقة13!I16</f>
        <v>#REF!</v>
      </c>
      <c r="J16" s="31"/>
      <c r="K16" s="41"/>
      <c r="L16" s="41"/>
    </row>
    <row r="17" spans="1:15" ht="23.25" customHeight="1" thickBot="1" x14ac:dyDescent="0.45">
      <c r="B17" s="9" t="s">
        <v>42</v>
      </c>
      <c r="C17" s="42" t="e">
        <f>[13]ورقة13!G17</f>
        <v>#REF!</v>
      </c>
      <c r="D17" s="31">
        <v>0</v>
      </c>
      <c r="E17" s="42" t="e">
        <f>SUM(C17,D17)</f>
        <v>#REF!</v>
      </c>
      <c r="F17" s="42">
        <f>E21*20+(M22)</f>
        <v>2407.1999999999998</v>
      </c>
      <c r="G17" s="42" t="e">
        <f>E17-F17+K17-L17</f>
        <v>#REF!</v>
      </c>
      <c r="H17" s="9" t="s">
        <v>42</v>
      </c>
      <c r="I17" s="31" t="e">
        <f>D17+[13]ورقة13!I17</f>
        <v>#REF!</v>
      </c>
      <c r="J17" s="33" t="e">
        <f>F17+[13]ورقة13!J17</f>
        <v>#REF!</v>
      </c>
      <c r="K17" s="43">
        <v>0</v>
      </c>
      <c r="L17" s="95">
        <v>0</v>
      </c>
    </row>
    <row r="18" spans="1:15" ht="28.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C28*2500+[13]ورقة13!J18</f>
        <v>#REF!</v>
      </c>
    </row>
    <row r="19" spans="1:15" ht="29.25" customHeight="1" thickBot="1" x14ac:dyDescent="0.45">
      <c r="B19" s="104"/>
      <c r="C19" s="105"/>
      <c r="D19" s="9" t="s">
        <v>44</v>
      </c>
      <c r="E19" s="31">
        <v>165</v>
      </c>
      <c r="F19" s="114" t="s">
        <v>86</v>
      </c>
      <c r="G19" s="102"/>
      <c r="H19" s="103"/>
      <c r="I19" s="9" t="s">
        <v>45</v>
      </c>
      <c r="J19" s="31" t="e">
        <f>E19+[13]ورقة13!J19</f>
        <v>#REF!</v>
      </c>
      <c r="M19" s="92" t="s">
        <v>46</v>
      </c>
      <c r="N19" s="92"/>
      <c r="O19" s="92"/>
    </row>
    <row r="20" spans="1:15" ht="22.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7.75" customHeight="1" thickBot="1" x14ac:dyDescent="0.45">
      <c r="B21" s="115" t="s">
        <v>49</v>
      </c>
      <c r="C21" s="107"/>
      <c r="D21" s="9" t="s">
        <v>50</v>
      </c>
      <c r="E21" s="31">
        <v>120</v>
      </c>
      <c r="F21" s="114" t="s">
        <v>87</v>
      </c>
      <c r="G21" s="102"/>
      <c r="H21" s="103"/>
      <c r="I21" s="9" t="s">
        <v>51</v>
      </c>
      <c r="J21" s="31" t="e">
        <f>E21+[13]ورقة13!J21</f>
        <v>#REF!</v>
      </c>
      <c r="M21" s="45">
        <f>E21</f>
        <v>120</v>
      </c>
      <c r="N21" s="45">
        <v>20</v>
      </c>
      <c r="O21" s="45">
        <f>N21*M21</f>
        <v>2400</v>
      </c>
    </row>
    <row r="22" spans="1:15" ht="20.2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7.2</v>
      </c>
      <c r="N22" s="47"/>
      <c r="O22" s="47"/>
    </row>
    <row r="23" spans="1:15" ht="24.7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E23+[13]ورقة13!J23</f>
        <v>#REF!</v>
      </c>
    </row>
    <row r="24" spans="1:15" ht="24" customHeight="1" thickBot="1" x14ac:dyDescent="0.45">
      <c r="B24" s="119" t="s">
        <v>54</v>
      </c>
      <c r="C24" s="102"/>
      <c r="D24" s="102"/>
      <c r="E24" s="31">
        <f>SUM(E19,E21,E23)</f>
        <v>285</v>
      </c>
      <c r="F24" s="142"/>
      <c r="G24" s="102"/>
      <c r="H24" s="103"/>
      <c r="I24" s="9" t="s">
        <v>55</v>
      </c>
      <c r="J24" s="31" t="e">
        <f>E24+[13]ورقة13!J24</f>
        <v>#REF!</v>
      </c>
    </row>
    <row r="25" spans="1:15" ht="27.7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5.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D26+[13]ورقة13!I26</f>
        <v>#REF!</v>
      </c>
      <c r="J26" s="103"/>
    </row>
    <row r="27" spans="1:15" ht="28.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88</v>
      </c>
      <c r="F27" s="102"/>
      <c r="G27" s="103"/>
      <c r="H27" s="9" t="s">
        <v>32</v>
      </c>
      <c r="I27" s="108" t="e">
        <f>D27+[13]ورقة13!I27</f>
        <v>#REF!</v>
      </c>
      <c r="J27" s="103"/>
    </row>
    <row r="28" spans="1:15" ht="28.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C28+[13]ورقة13!I28</f>
        <v>#REF!</v>
      </c>
      <c r="J28" s="103"/>
    </row>
    <row r="29" spans="1:15" ht="23.2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0.25" customHeight="1" thickBot="1" x14ac:dyDescent="0.45">
      <c r="B30" s="109" t="s">
        <v>116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9810</v>
      </c>
    </row>
    <row r="31" spans="1:15" ht="23.25" customHeight="1" thickBot="1" x14ac:dyDescent="0.45">
      <c r="B31" s="109" t="s">
        <v>71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8102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4" top="0" bottom="0" header="0" footer="0"/>
  <pageSetup paperSize="9" scale="70" orientation="landscape" r:id="rId1"/>
  <colBreaks count="1" manualBreakCount="1">
    <brk id="10" max="3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ورقة15"/>
  <dimension ref="A1:O34"/>
  <sheetViews>
    <sheetView rightToLeft="1" view="pageBreakPreview" topLeftCell="A17" zoomScale="75" zoomScaleNormal="75" zoomScaleSheetLayoutView="75" workbookViewId="0">
      <selection activeCell="K23" sqref="K23"/>
    </sheetView>
  </sheetViews>
  <sheetFormatPr defaultColWidth="9.1796875" defaultRowHeight="20" x14ac:dyDescent="0.4"/>
  <cols>
    <col min="1" max="1" width="1.26953125" style="55" customWidth="1"/>
    <col min="2" max="2" width="28.1796875" style="55" customWidth="1"/>
    <col min="3" max="3" width="23" style="55" customWidth="1"/>
    <col min="4" max="4" width="18.54296875" style="55" customWidth="1"/>
    <col min="5" max="5" width="20.453125" style="55" customWidth="1"/>
    <col min="6" max="6" width="20.1796875" style="55" customWidth="1"/>
    <col min="7" max="7" width="21.54296875" style="55" customWidth="1"/>
    <col min="8" max="8" width="26.54296875" style="55" customWidth="1"/>
    <col min="9" max="9" width="22.54296875" style="55" customWidth="1"/>
    <col min="10" max="10" width="21" style="55" customWidth="1"/>
    <col min="11" max="11" width="9.1796875" style="55" customWidth="1"/>
    <col min="12" max="12" width="10.26953125" style="55" bestFit="1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DATE([1]ورقة1!B37,[1]ورقة1!C37,[1]ورقة1!D37+14)</f>
        <v>#REF!</v>
      </c>
      <c r="B3" s="26"/>
      <c r="C3" s="26"/>
      <c r="D3" s="126" t="s">
        <v>5</v>
      </c>
      <c r="E3" s="112"/>
      <c r="F3" s="89" t="e">
        <f>[1]ورقة1!Q16</f>
        <v>#REF!</v>
      </c>
      <c r="G3" s="111" t="e">
        <f>DATE([1]ورقة1!B37,[1]ورقة1!C37,[1]ورقة1!D37+14)</f>
        <v>#REF!</v>
      </c>
      <c r="H3" s="112"/>
      <c r="I3" s="112"/>
      <c r="J3" s="38"/>
    </row>
    <row r="4" spans="1:15" ht="26.2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6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30" customHeight="1" thickBot="1" x14ac:dyDescent="0.45">
      <c r="B6" s="9" t="s">
        <v>22</v>
      </c>
      <c r="C6" s="31" t="e">
        <f>[14]ورقة14!G6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D6+[14]ورقة14!I6</f>
        <v>#REF!</v>
      </c>
      <c r="J6" s="31" t="e">
        <f>F6+[14]ورقة14!J6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4.75" customHeight="1" thickBot="1" x14ac:dyDescent="0.45">
      <c r="B7" s="28" t="s">
        <v>27</v>
      </c>
      <c r="C7" s="29" t="e">
        <f>[14]ورقة14!G7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D7+[14]ورقة14!I7</f>
        <v>#REF!</v>
      </c>
      <c r="J7" s="29" t="e">
        <f>F7+[14]ورقة14!J7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4" customHeight="1" thickBot="1" x14ac:dyDescent="0.45">
      <c r="B8" s="9" t="s">
        <v>29</v>
      </c>
      <c r="C8" s="30" t="e">
        <f>[14]ورقة14!G8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D8+[14]ورقة14!I8</f>
        <v>#REF!</v>
      </c>
      <c r="J8" s="100" t="e">
        <f>F8+[14]ورقة14!J8</f>
        <v>#REF!</v>
      </c>
      <c r="K8" s="31">
        <v>0</v>
      </c>
      <c r="L8" s="31">
        <v>0</v>
      </c>
    </row>
    <row r="9" spans="1:15" ht="27" customHeight="1" thickBot="1" x14ac:dyDescent="0.45">
      <c r="B9" s="9" t="s">
        <v>31</v>
      </c>
      <c r="C9" s="31" t="e">
        <f>[14]ورقة14!G9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D9+[14]ورقة14!I9</f>
        <v>#REF!</v>
      </c>
      <c r="J9" s="31" t="e">
        <f>F9+[14]ورقة14!J9</f>
        <v>#REF!</v>
      </c>
      <c r="K9" s="31">
        <v>0</v>
      </c>
      <c r="L9" s="31">
        <v>0</v>
      </c>
    </row>
    <row r="10" spans="1:15" ht="22.5" customHeight="1" thickBot="1" x14ac:dyDescent="0.45">
      <c r="B10" s="90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6.25" customHeight="1" thickBot="1" x14ac:dyDescent="0.45">
      <c r="B11" s="9" t="s">
        <v>33</v>
      </c>
      <c r="C11" s="31" t="e">
        <f>[14]ورقة14!G11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D11+[14]ورقة14!I11</f>
        <v>#REF!</v>
      </c>
      <c r="J11" s="31" t="e">
        <f>F11+[14]ورقة14!J11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4" customHeight="1" thickBot="1" x14ac:dyDescent="0.45">
      <c r="B12" s="88" t="s">
        <v>34</v>
      </c>
      <c r="C12" s="31" t="e">
        <f>[14]ورقة14!G12</f>
        <v>#REF!</v>
      </c>
      <c r="D12" s="31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D12+[14]ورقة14!I12</f>
        <v>#REF!</v>
      </c>
      <c r="J12" s="31" t="e">
        <f>F12+[14]ورقة14!J12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2.5" customHeight="1" thickBot="1" x14ac:dyDescent="0.45">
      <c r="B13" s="9" t="s">
        <v>35</v>
      </c>
      <c r="C13" s="31" t="e">
        <f>[14]ورقة14!G13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D13+[14]ورقة14!I13</f>
        <v>#REF!</v>
      </c>
      <c r="J13" s="31" t="e">
        <f>F13+[14]ورقة14!J13</f>
        <v>#REF!</v>
      </c>
      <c r="K13" s="31">
        <v>0</v>
      </c>
      <c r="L13" s="31">
        <v>0</v>
      </c>
    </row>
    <row r="14" spans="1:15" ht="24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D14+[14]ورقة14!I14</f>
        <v>#REF!</v>
      </c>
      <c r="J14" s="31" t="e">
        <f>F13+[14]ورقة14!J13</f>
        <v>#REF!</v>
      </c>
      <c r="K14" s="31">
        <v>0</v>
      </c>
      <c r="L14" s="31">
        <v>0</v>
      </c>
      <c r="M14" s="101" t="s">
        <v>38</v>
      </c>
      <c r="N14" s="102"/>
      <c r="O14" s="103"/>
    </row>
    <row r="15" spans="1:15" ht="23.25" customHeight="1" thickBot="1" x14ac:dyDescent="0.45">
      <c r="B15" s="9" t="s">
        <v>39</v>
      </c>
      <c r="C15" s="31" t="e">
        <f>[14]ورقة14!G15</f>
        <v>#REF!</v>
      </c>
      <c r="D15" s="31">
        <f>O12</f>
        <v>0</v>
      </c>
      <c r="E15" s="31" t="e">
        <f>SUM(C15,D15)</f>
        <v>#REF!</v>
      </c>
      <c r="F15" s="31">
        <f>SUM(E19,E21,E23)</f>
        <v>283</v>
      </c>
      <c r="G15" s="31" t="e">
        <f>E15-F15+K15-L15+D16</f>
        <v>#REF!</v>
      </c>
      <c r="H15" s="9" t="s">
        <v>39</v>
      </c>
      <c r="I15" s="31" t="e">
        <f>D15+[14]ورقة14!I15</f>
        <v>#REF!</v>
      </c>
      <c r="J15" s="31" t="e">
        <f>F15+[14]ورقة14!J15</f>
        <v>#REF!</v>
      </c>
      <c r="K15" s="57">
        <v>0</v>
      </c>
      <c r="L15" s="58">
        <v>0</v>
      </c>
      <c r="M15" s="113">
        <v>800</v>
      </c>
      <c r="N15" s="102"/>
      <c r="O15" s="103"/>
    </row>
    <row r="16" spans="1:15" ht="24.7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D16+[14]ورقة14!I16</f>
        <v>#REF!</v>
      </c>
      <c r="J16" s="31"/>
      <c r="K16" s="43">
        <v>0</v>
      </c>
      <c r="L16" s="43">
        <v>0</v>
      </c>
    </row>
    <row r="17" spans="1:15" ht="24.75" customHeight="1" thickBot="1" x14ac:dyDescent="0.45">
      <c r="B17" s="9" t="s">
        <v>42</v>
      </c>
      <c r="C17" s="42" t="e">
        <f>[14]ورقة14!G17</f>
        <v>#REF!</v>
      </c>
      <c r="D17" s="31">
        <v>0</v>
      </c>
      <c r="E17" s="42" t="e">
        <f>SUM(C17,D17)</f>
        <v>#REF!</v>
      </c>
      <c r="F17" s="42">
        <f>E21*20+(M22)</f>
        <v>2808.4</v>
      </c>
      <c r="G17" s="42" t="e">
        <f>E17-F17+K17-L17</f>
        <v>#REF!</v>
      </c>
      <c r="H17" s="9" t="s">
        <v>42</v>
      </c>
      <c r="I17" s="31" t="e">
        <f>D17+[14]ورقة14!I17</f>
        <v>#REF!</v>
      </c>
      <c r="J17" s="42" t="e">
        <f>F17+[14]ورقة14!J17</f>
        <v>#REF!</v>
      </c>
      <c r="K17" s="43">
        <v>0</v>
      </c>
      <c r="L17" s="95">
        <v>0</v>
      </c>
    </row>
    <row r="18" spans="1:15" ht="23.2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C28*2500+[14]ورقة14!J18</f>
        <v>#REF!</v>
      </c>
    </row>
    <row r="19" spans="1:15" ht="27.75" customHeight="1" thickBot="1" x14ac:dyDescent="0.45">
      <c r="B19" s="104"/>
      <c r="C19" s="105"/>
      <c r="D19" s="9" t="s">
        <v>44</v>
      </c>
      <c r="E19" s="31">
        <v>143</v>
      </c>
      <c r="F19" s="114" t="s">
        <v>86</v>
      </c>
      <c r="G19" s="102"/>
      <c r="H19" s="103"/>
      <c r="I19" s="9" t="s">
        <v>45</v>
      </c>
      <c r="J19" s="31" t="e">
        <f>E19+[14]ورقة14!J19</f>
        <v>#REF!</v>
      </c>
      <c r="M19" s="92" t="s">
        <v>46</v>
      </c>
      <c r="N19" s="92"/>
      <c r="O19" s="92"/>
    </row>
    <row r="20" spans="1:15" ht="25.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7" customHeight="1" thickBot="1" x14ac:dyDescent="0.45">
      <c r="B21" s="115" t="s">
        <v>49</v>
      </c>
      <c r="C21" s="107"/>
      <c r="D21" s="9" t="s">
        <v>50</v>
      </c>
      <c r="E21" s="31">
        <v>140</v>
      </c>
      <c r="F21" s="114" t="s">
        <v>87</v>
      </c>
      <c r="G21" s="102"/>
      <c r="H21" s="103"/>
      <c r="I21" s="9" t="s">
        <v>51</v>
      </c>
      <c r="J21" s="31" t="e">
        <f>E21+[14]ورقة14!J21</f>
        <v>#REF!</v>
      </c>
      <c r="M21" s="45">
        <f>E21</f>
        <v>140</v>
      </c>
      <c r="N21" s="45">
        <v>20</v>
      </c>
      <c r="O21" s="45">
        <f>N21*M21</f>
        <v>2800</v>
      </c>
    </row>
    <row r="22" spans="1:15" ht="24" customHeight="1" thickBot="1" x14ac:dyDescent="0.45">
      <c r="B22" s="120"/>
      <c r="C22" s="107"/>
      <c r="D22" s="117"/>
      <c r="E22" s="102"/>
      <c r="F22" s="102"/>
      <c r="G22" s="102"/>
      <c r="H22" s="102"/>
      <c r="I22" s="102"/>
      <c r="J22" s="103"/>
      <c r="M22" s="46">
        <f>O21*0.003</f>
        <v>8.4</v>
      </c>
      <c r="N22" s="47"/>
      <c r="O22" s="47"/>
    </row>
    <row r="23" spans="1:15" ht="25.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E23+[14]ورقة14!J23</f>
        <v>#REF!</v>
      </c>
    </row>
    <row r="24" spans="1:15" ht="26.25" customHeight="1" thickBot="1" x14ac:dyDescent="0.45">
      <c r="B24" s="119" t="s">
        <v>54</v>
      </c>
      <c r="C24" s="102"/>
      <c r="D24" s="102"/>
      <c r="E24" s="31">
        <f>SUM(E19,E21,E23)</f>
        <v>283</v>
      </c>
      <c r="F24" s="142"/>
      <c r="G24" s="102"/>
      <c r="H24" s="103"/>
      <c r="I24" s="9" t="s">
        <v>55</v>
      </c>
      <c r="J24" s="31" t="e">
        <f>E24+[14]ورقة14!J24</f>
        <v>#REF!</v>
      </c>
    </row>
    <row r="25" spans="1:15" ht="27.7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7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D26+[14]ورقة14!I26</f>
        <v>#REF!</v>
      </c>
      <c r="J26" s="103"/>
    </row>
    <row r="27" spans="1:15" ht="25.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78</v>
      </c>
      <c r="F27" s="102"/>
      <c r="G27" s="103"/>
      <c r="H27" s="9" t="s">
        <v>32</v>
      </c>
      <c r="I27" s="108" t="e">
        <f>D27+[14]ورقة14!I27</f>
        <v>#REF!</v>
      </c>
      <c r="J27" s="103"/>
    </row>
    <row r="28" spans="1:15" ht="24" customHeight="1" thickBot="1" x14ac:dyDescent="0.45">
      <c r="B28" s="9" t="s">
        <v>65</v>
      </c>
      <c r="C28" s="128">
        <v>0</v>
      </c>
      <c r="D28" s="103"/>
      <c r="E28" s="116"/>
      <c r="F28" s="102"/>
      <c r="G28" s="103"/>
      <c r="H28" s="9" t="s">
        <v>66</v>
      </c>
      <c r="I28" s="108" t="e">
        <f>C28+[14]ورقة14!I28</f>
        <v>#REF!</v>
      </c>
      <c r="J28" s="103"/>
    </row>
    <row r="29" spans="1:15" ht="23.2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2.5" customHeight="1" thickBot="1" x14ac:dyDescent="0.45">
      <c r="B30" s="109" t="s">
        <v>117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9810</v>
      </c>
    </row>
    <row r="31" spans="1:15" ht="22.5" customHeight="1" thickBot="1" x14ac:dyDescent="0.45">
      <c r="B31" s="109" t="s">
        <v>118</v>
      </c>
      <c r="C31" s="110"/>
      <c r="D31" s="110"/>
      <c r="E31" s="110"/>
      <c r="F31" s="110"/>
      <c r="G31" s="109" t="s">
        <v>72</v>
      </c>
      <c r="H31" s="110"/>
      <c r="I31" s="62" t="s">
        <v>73</v>
      </c>
      <c r="J31" s="59">
        <v>8385</v>
      </c>
    </row>
    <row r="32" spans="1:15" x14ac:dyDescent="0.4">
      <c r="B32" s="146"/>
      <c r="C32" s="110"/>
      <c r="D32" s="110"/>
      <c r="E32" s="110"/>
      <c r="F32" s="110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6">
    <mergeCell ref="B32:F32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H4:J4"/>
    <mergeCell ref="C28:D28"/>
    <mergeCell ref="B18:G18"/>
    <mergeCell ref="A2:J2"/>
    <mergeCell ref="G3:I3"/>
    <mergeCell ref="K4:L4"/>
    <mergeCell ref="I26:J26"/>
    <mergeCell ref="M15:O15"/>
    <mergeCell ref="F23:H23"/>
    <mergeCell ref="D20:J20"/>
    <mergeCell ref="E26:G26"/>
    <mergeCell ref="E25:G25"/>
    <mergeCell ref="B24:D24"/>
    <mergeCell ref="M14:O14"/>
    <mergeCell ref="M5:O5"/>
    <mergeCell ref="E28:G28"/>
    <mergeCell ref="M10:O10"/>
    <mergeCell ref="B19:C20"/>
    <mergeCell ref="I27:J27"/>
    <mergeCell ref="B31:F31"/>
    <mergeCell ref="B21:C21"/>
    <mergeCell ref="E27:G27"/>
    <mergeCell ref="I28:J28"/>
    <mergeCell ref="G31:H31"/>
  </mergeCells>
  <pageMargins left="0" right="0.4" top="0" bottom="0" header="0" footer="0"/>
  <pageSetup paperSize="9" scale="70" orientation="landscape" r:id="rId1"/>
  <rowBreaks count="1" manualBreakCount="1">
    <brk id="34" max="16" man="1"/>
  </rowBreaks>
  <colBreaks count="1" manualBreakCount="1">
    <brk id="10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ورقة16"/>
  <dimension ref="A1:O34"/>
  <sheetViews>
    <sheetView rightToLeft="1" view="pageBreakPreview" topLeftCell="A19" zoomScale="75" zoomScaleNormal="75" zoomScaleSheetLayoutView="75" workbookViewId="0">
      <selection activeCell="K23" sqref="K23"/>
    </sheetView>
  </sheetViews>
  <sheetFormatPr defaultColWidth="9.1796875" defaultRowHeight="20" x14ac:dyDescent="0.4"/>
  <cols>
    <col min="1" max="1" width="1.453125" style="55" customWidth="1"/>
    <col min="2" max="2" width="25.81640625" style="55" customWidth="1"/>
    <col min="3" max="3" width="19.54296875" style="55" customWidth="1"/>
    <col min="4" max="4" width="18" style="55" customWidth="1"/>
    <col min="5" max="5" width="18.7265625" style="55" customWidth="1"/>
    <col min="6" max="6" width="18.1796875" style="55" customWidth="1"/>
    <col min="7" max="7" width="23" style="55" customWidth="1"/>
    <col min="8" max="8" width="27.7265625" style="55" customWidth="1"/>
    <col min="9" max="9" width="25" style="55" customWidth="1"/>
    <col min="10" max="10" width="23.1796875" style="55" customWidth="1"/>
    <col min="11" max="11" width="10.453125" style="55" customWidth="1"/>
    <col min="12" max="12" width="13" style="55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119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DATE([1]ورقة1!B37,[1]ورقة1!C37,[1]ورقة1!D37+15)</f>
        <v>#REF!</v>
      </c>
      <c r="B3" s="26"/>
      <c r="C3" s="26"/>
      <c r="D3" s="126" t="s">
        <v>5</v>
      </c>
      <c r="E3" s="112"/>
      <c r="F3" s="89" t="e">
        <f>[1]ورقة1!Q17</f>
        <v>#REF!</v>
      </c>
      <c r="G3" s="111" t="e">
        <f>DATE([1]ورقة1!B37,[1]ورقة1!C37,[1]ورقة1!D37+15)</f>
        <v>#REF!</v>
      </c>
      <c r="H3" s="112"/>
      <c r="I3" s="112"/>
      <c r="J3" s="38"/>
    </row>
    <row r="4" spans="1:15" ht="26.2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8.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8.5" customHeight="1" thickBot="1" x14ac:dyDescent="0.45">
      <c r="B6" s="9" t="s">
        <v>22</v>
      </c>
      <c r="C6" s="31" t="e">
        <f>[15]ورقة15!G6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D6+[15]ورقة15!I6</f>
        <v>#REF!</v>
      </c>
      <c r="J6" s="31" t="e">
        <f>F6+[15]ورقة15!J6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30" customHeight="1" thickBot="1" x14ac:dyDescent="0.45">
      <c r="B7" s="28" t="s">
        <v>27</v>
      </c>
      <c r="C7" s="29" t="e">
        <f>[15]ورقة15!G7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D7+[15]ورقة15!I7</f>
        <v>#REF!</v>
      </c>
      <c r="J7" s="29" t="e">
        <f>F7+[15]ورقة15!J7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5.5" customHeight="1" thickBot="1" x14ac:dyDescent="0.45">
      <c r="B8" s="9" t="s">
        <v>29</v>
      </c>
      <c r="C8" s="30" t="e">
        <f>[15]ورقة15!G8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D8+[15]ورقة15!I8</f>
        <v>#REF!</v>
      </c>
      <c r="J8" s="100" t="e">
        <f>F8+[15]ورقة15!J8</f>
        <v>#REF!</v>
      </c>
      <c r="K8" s="31">
        <v>0</v>
      </c>
      <c r="L8" s="31">
        <v>0</v>
      </c>
    </row>
    <row r="9" spans="1:15" ht="27" customHeight="1" thickBot="1" x14ac:dyDescent="0.45">
      <c r="B9" s="9" t="s">
        <v>31</v>
      </c>
      <c r="C9" s="31" t="e">
        <f>[15]ورقة15!G9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D9+[15]ورقة15!I9</f>
        <v>#REF!</v>
      </c>
      <c r="J9" s="31" t="e">
        <f>F9+[15]ورقة15!J9</f>
        <v>#REF!</v>
      </c>
      <c r="K9" s="31">
        <v>0</v>
      </c>
      <c r="L9" s="31">
        <v>0</v>
      </c>
    </row>
    <row r="10" spans="1:15" ht="27.7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6.25" customHeight="1" thickBot="1" x14ac:dyDescent="0.45">
      <c r="B11" s="9" t="s">
        <v>33</v>
      </c>
      <c r="C11" s="31" t="e">
        <f>[15]ورقة15!G11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D11+[15]ورقة15!I11</f>
        <v>#REF!</v>
      </c>
      <c r="J11" s="31" t="e">
        <f>F11+[15]ورقة15!J11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7.75" customHeight="1" thickBot="1" x14ac:dyDescent="0.45">
      <c r="B12" s="88" t="s">
        <v>34</v>
      </c>
      <c r="C12" s="31" t="e">
        <f>[15]ورقة15!G12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D12+[15]ورقة15!I12</f>
        <v>#REF!</v>
      </c>
      <c r="J12" s="31" t="e">
        <f>F12+[15]ورقة15!J12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5.5" customHeight="1" thickBot="1" x14ac:dyDescent="0.45">
      <c r="B13" s="9" t="s">
        <v>35</v>
      </c>
      <c r="C13" s="31" t="e">
        <f>[15]ورقة15!G13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D13+[15]ورقة15!I13</f>
        <v>#REF!</v>
      </c>
      <c r="J13" s="31" t="e">
        <f>F13+[15]ورقة15!J13</f>
        <v>#REF!</v>
      </c>
      <c r="K13" s="31">
        <v>0</v>
      </c>
      <c r="L13" s="31">
        <v>0</v>
      </c>
    </row>
    <row r="14" spans="1:15" ht="25.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D14+[15]ورقة15!I14</f>
        <v>#REF!</v>
      </c>
      <c r="J14" s="31" t="e">
        <f>F13+[15]ورقة15!J13</f>
        <v>#REF!</v>
      </c>
      <c r="K14" s="31"/>
      <c r="L14" s="31"/>
      <c r="M14" s="101" t="s">
        <v>38</v>
      </c>
      <c r="N14" s="102"/>
      <c r="O14" s="103"/>
    </row>
    <row r="15" spans="1:15" ht="26.25" customHeight="1" thickBot="1" x14ac:dyDescent="0.45">
      <c r="B15" s="9" t="s">
        <v>39</v>
      </c>
      <c r="C15" s="31" t="e">
        <f>[15]ورقة15!G15</f>
        <v>#REF!</v>
      </c>
      <c r="D15" s="31">
        <f>O12</f>
        <v>0</v>
      </c>
      <c r="E15" s="31" t="e">
        <f>SUM(C15,D15)</f>
        <v>#REF!</v>
      </c>
      <c r="F15" s="31">
        <f>SUM(E19,E21,E23)</f>
        <v>483</v>
      </c>
      <c r="G15" s="31" t="e">
        <f>E15-F15+K15-L15+D16</f>
        <v>#REF!</v>
      </c>
      <c r="H15" s="9" t="s">
        <v>39</v>
      </c>
      <c r="I15" s="31" t="e">
        <f>D15+[15]ورقة15!I15</f>
        <v>#REF!</v>
      </c>
      <c r="J15" s="31" t="e">
        <f>F15+[15]ورقة15!J15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5.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D16+[15]ورقة15!I16</f>
        <v>#REF!</v>
      </c>
      <c r="J16" s="31"/>
      <c r="K16" s="41"/>
      <c r="L16" s="41"/>
    </row>
    <row r="17" spans="1:15" ht="27" customHeight="1" thickBot="1" x14ac:dyDescent="0.45">
      <c r="B17" s="9" t="s">
        <v>42</v>
      </c>
      <c r="C17" s="42" t="e">
        <f>[15]ورقة15!G17</f>
        <v>#REF!</v>
      </c>
      <c r="D17" s="31">
        <v>0</v>
      </c>
      <c r="E17" s="42" t="e">
        <f>SUM(C17,D17)</f>
        <v>#REF!</v>
      </c>
      <c r="F17" s="42">
        <f>E21*20+(M22)</f>
        <v>2908.7</v>
      </c>
      <c r="G17" s="42" t="e">
        <f>E17-F17+K17-L17</f>
        <v>#REF!</v>
      </c>
      <c r="H17" s="9" t="s">
        <v>42</v>
      </c>
      <c r="I17" s="31" t="e">
        <f>D17+[15]ورقة15!I17</f>
        <v>#REF!</v>
      </c>
      <c r="J17" s="33" t="e">
        <f>F17+[15]ورقة15!J17</f>
        <v>#REF!</v>
      </c>
      <c r="K17" s="43">
        <v>0</v>
      </c>
      <c r="L17" s="95">
        <v>0</v>
      </c>
    </row>
    <row r="18" spans="1:15" ht="26.2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C28*2500+[15]ورقة15!J18</f>
        <v>#REF!</v>
      </c>
    </row>
    <row r="19" spans="1:15" ht="28.5" customHeight="1" thickBot="1" x14ac:dyDescent="0.45">
      <c r="B19" s="104"/>
      <c r="C19" s="105"/>
      <c r="D19" s="9" t="s">
        <v>44</v>
      </c>
      <c r="E19" s="31">
        <v>338</v>
      </c>
      <c r="F19" s="114" t="s">
        <v>101</v>
      </c>
      <c r="G19" s="102"/>
      <c r="H19" s="103"/>
      <c r="I19" s="9" t="s">
        <v>45</v>
      </c>
      <c r="J19" s="31" t="e">
        <f>E19+[15]ورقة15!J19</f>
        <v>#REF!</v>
      </c>
      <c r="M19" s="92" t="s">
        <v>46</v>
      </c>
      <c r="N19" s="92"/>
      <c r="O19" s="92"/>
    </row>
    <row r="20" spans="1:15" ht="26.2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6.25" customHeight="1" thickBot="1" x14ac:dyDescent="0.45">
      <c r="B21" s="115" t="s">
        <v>49</v>
      </c>
      <c r="C21" s="107"/>
      <c r="D21" s="9" t="s">
        <v>50</v>
      </c>
      <c r="E21" s="31">
        <v>145</v>
      </c>
      <c r="F21" s="114" t="s">
        <v>102</v>
      </c>
      <c r="G21" s="102"/>
      <c r="H21" s="103"/>
      <c r="I21" s="9" t="s">
        <v>51</v>
      </c>
      <c r="J21" s="31" t="e">
        <f>E21+[15]ورقة15!J21</f>
        <v>#REF!</v>
      </c>
      <c r="M21" s="45">
        <f>E21</f>
        <v>145</v>
      </c>
      <c r="N21" s="45">
        <v>20</v>
      </c>
      <c r="O21" s="45">
        <f>N21*M21</f>
        <v>2900</v>
      </c>
    </row>
    <row r="22" spans="1:15" ht="26.2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8.7000000000000011</v>
      </c>
      <c r="N22" s="47"/>
      <c r="O22" s="47"/>
    </row>
    <row r="23" spans="1:15" ht="27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E23+[15]ورقة15!J23</f>
        <v>#REF!</v>
      </c>
    </row>
    <row r="24" spans="1:15" ht="26.25" customHeight="1" thickBot="1" x14ac:dyDescent="0.45">
      <c r="B24" s="119" t="s">
        <v>54</v>
      </c>
      <c r="C24" s="102"/>
      <c r="D24" s="102"/>
      <c r="E24" s="31">
        <f>SUM(E19,E21,E23)</f>
        <v>483</v>
      </c>
      <c r="F24" s="142"/>
      <c r="G24" s="102"/>
      <c r="H24" s="103"/>
      <c r="I24" s="9" t="s">
        <v>55</v>
      </c>
      <c r="J24" s="31" t="e">
        <f>E24+[15]ورقة15!J24</f>
        <v>#REF!</v>
      </c>
    </row>
    <row r="25" spans="1:15" ht="29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5.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D26+[15]ورقة15!I26</f>
        <v>#REF!</v>
      </c>
      <c r="J26" s="103"/>
    </row>
    <row r="27" spans="1:15" ht="27.7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120</v>
      </c>
      <c r="F27" s="102"/>
      <c r="G27" s="103"/>
      <c r="H27" s="9" t="s">
        <v>32</v>
      </c>
      <c r="I27" s="108" t="e">
        <f>D27+[15]ورقة15!I27</f>
        <v>#REF!</v>
      </c>
      <c r="J27" s="103"/>
    </row>
    <row r="28" spans="1:15" ht="25.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08" t="e">
        <f>C28+[15]ورقة15!I28</f>
        <v>#REF!</v>
      </c>
      <c r="J28" s="103"/>
    </row>
    <row r="29" spans="1:15" ht="21.7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4" customHeight="1" thickBot="1" x14ac:dyDescent="0.45">
      <c r="B30" s="109" t="s">
        <v>121</v>
      </c>
      <c r="C30" s="110"/>
      <c r="D30" s="110"/>
      <c r="E30" s="110"/>
      <c r="F30" s="110"/>
      <c r="G30" s="109" t="s">
        <v>122</v>
      </c>
      <c r="H30" s="110"/>
      <c r="I30" s="62" t="s">
        <v>70</v>
      </c>
      <c r="J30" s="89">
        <v>9810</v>
      </c>
    </row>
    <row r="31" spans="1:15" ht="24" customHeight="1" thickBot="1" x14ac:dyDescent="0.45">
      <c r="B31" s="109" t="s">
        <v>123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8868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>
        <v>3</v>
      </c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35" top="0" bottom="0" header="0" footer="0"/>
  <pageSetup paperSize="9" scale="67" orientation="landscape" r:id="rId1"/>
  <colBreaks count="1" manualBreakCount="1">
    <brk id="10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ورقة17"/>
  <dimension ref="A1:O34"/>
  <sheetViews>
    <sheetView rightToLeft="1" view="pageBreakPreview" topLeftCell="A21" zoomScale="75" zoomScaleNormal="75" zoomScaleSheetLayoutView="75" workbookViewId="0">
      <selection activeCell="K21" sqref="K21"/>
    </sheetView>
  </sheetViews>
  <sheetFormatPr defaultColWidth="9.1796875" defaultRowHeight="20" x14ac:dyDescent="0.4"/>
  <cols>
    <col min="1" max="1" width="1.453125" style="55" customWidth="1"/>
    <col min="2" max="2" width="27.81640625" style="55" customWidth="1"/>
    <col min="3" max="3" width="22.453125" style="55" customWidth="1"/>
    <col min="4" max="4" width="18.81640625" style="55" customWidth="1"/>
    <col min="5" max="5" width="22.1796875" style="55" customWidth="1"/>
    <col min="6" max="6" width="20.54296875" style="55" customWidth="1"/>
    <col min="7" max="7" width="22.26953125" style="55" customWidth="1"/>
    <col min="8" max="8" width="30" style="55" customWidth="1"/>
    <col min="9" max="9" width="24.7265625" style="55" customWidth="1"/>
    <col min="10" max="10" width="22.72656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ht="23.25" customHeight="1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2.5" customHeight="1" thickBot="1" x14ac:dyDescent="0.45">
      <c r="A3" s="89" t="e">
        <f>DATE([1]ورقة1!B37,[1]ورقة1!C37,[1]ورقة1!D37+16)</f>
        <v>#REF!</v>
      </c>
      <c r="B3" s="26"/>
      <c r="C3" s="26"/>
      <c r="D3" s="126" t="s">
        <v>5</v>
      </c>
      <c r="E3" s="112"/>
      <c r="F3" s="89" t="e">
        <f>[1]ورقة1!Q18</f>
        <v>#REF!</v>
      </c>
      <c r="G3" s="111" t="e">
        <f>DATE([1]ورقة1!B37,[1]ورقة1!C37,[1]ورقة1!D37+16)</f>
        <v>#REF!</v>
      </c>
      <c r="H3" s="112"/>
      <c r="I3" s="112"/>
      <c r="J3" s="38"/>
    </row>
    <row r="4" spans="1:15" ht="24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5.5" customHeight="1" thickBot="1" x14ac:dyDescent="0.45">
      <c r="B6" s="9" t="s">
        <v>22</v>
      </c>
      <c r="C6" s="31" t="e">
        <f>[16]ورقة16!G6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D6+[16]ورقة16!I6</f>
        <v>#REF!</v>
      </c>
      <c r="J6" s="31" t="e">
        <f>F6+[16]ورقة16!J6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30" customHeight="1" thickBot="1" x14ac:dyDescent="0.45">
      <c r="B7" s="28" t="s">
        <v>27</v>
      </c>
      <c r="C7" s="29" t="e">
        <f>[16]ورقة16!G7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D7+[16]ورقة16!I7</f>
        <v>#REF!</v>
      </c>
      <c r="J7" s="29" t="e">
        <f>F7+[16]ورقة16!J7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4" customHeight="1" thickBot="1" x14ac:dyDescent="0.45">
      <c r="B8" s="9" t="s">
        <v>29</v>
      </c>
      <c r="C8" s="30" t="e">
        <f>[16]ورقة16!G8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D8+[16]ورقة16!I8</f>
        <v>#REF!</v>
      </c>
      <c r="J8" s="100" t="e">
        <f>F8+[16]ورقة16!J8</f>
        <v>#REF!</v>
      </c>
      <c r="K8" s="31">
        <v>0</v>
      </c>
      <c r="L8" s="31">
        <v>0</v>
      </c>
    </row>
    <row r="9" spans="1:15" ht="27" customHeight="1" thickBot="1" x14ac:dyDescent="0.45">
      <c r="B9" s="9" t="s">
        <v>31</v>
      </c>
      <c r="C9" s="31" t="e">
        <f>[16]ورقة16!G9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D9+[16]ورقة16!I9</f>
        <v>#REF!</v>
      </c>
      <c r="J9" s="31" t="e">
        <f>F9+[16]ورقة16!J9</f>
        <v>#REF!</v>
      </c>
      <c r="K9" s="31">
        <v>0</v>
      </c>
      <c r="L9" s="31">
        <v>0</v>
      </c>
    </row>
    <row r="10" spans="1:15" ht="24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" customHeight="1" thickBot="1" x14ac:dyDescent="0.45">
      <c r="B11" s="9" t="s">
        <v>33</v>
      </c>
      <c r="C11" s="31" t="e">
        <f>[16]ورقة16!G11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D11+[16]ورقة16!I11</f>
        <v>#REF!</v>
      </c>
      <c r="J11" s="31" t="e">
        <f>F11+[16]ورقة16!J11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4.75" customHeight="1" thickBot="1" x14ac:dyDescent="0.45">
      <c r="B12" s="88" t="s">
        <v>34</v>
      </c>
      <c r="C12" s="31" t="e">
        <f>[16]ورقة16!G12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D12+[16]ورقة16!I12</f>
        <v>#REF!</v>
      </c>
      <c r="J12" s="31" t="e">
        <f>F12+[16]ورقة16!J12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6.25" customHeight="1" thickBot="1" x14ac:dyDescent="0.45">
      <c r="B13" s="9" t="s">
        <v>35</v>
      </c>
      <c r="C13" s="31" t="e">
        <f>[16]ورقة16!G13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D13+[16]ورقة16!I13</f>
        <v>#REF!</v>
      </c>
      <c r="J13" s="31" t="e">
        <f>F13+[16]ورقة16!J13</f>
        <v>#REF!</v>
      </c>
      <c r="K13" s="31">
        <v>0</v>
      </c>
      <c r="L13" s="31">
        <v>0</v>
      </c>
    </row>
    <row r="14" spans="1:15" ht="28.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D14+[16]ورقة16!I14</f>
        <v>#REF!</v>
      </c>
      <c r="J14" s="31" t="e">
        <f>F13+[16]ورقة16!J14</f>
        <v>#REF!</v>
      </c>
      <c r="K14" s="31"/>
      <c r="L14" s="31"/>
      <c r="M14" s="101" t="s">
        <v>38</v>
      </c>
      <c r="N14" s="102"/>
      <c r="O14" s="103"/>
    </row>
    <row r="15" spans="1:15" ht="26.25" customHeight="1" thickBot="1" x14ac:dyDescent="0.45">
      <c r="B15" s="9" t="s">
        <v>39</v>
      </c>
      <c r="C15" s="31" t="e">
        <f>[16]ورقة16!G15</f>
        <v>#REF!</v>
      </c>
      <c r="D15" s="31">
        <f>O12</f>
        <v>0</v>
      </c>
      <c r="E15" s="31" t="e">
        <f>SUM(C15,D15)</f>
        <v>#REF!</v>
      </c>
      <c r="F15" s="31">
        <f>SUM(E19,E21,E23)</f>
        <v>0</v>
      </c>
      <c r="G15" s="31" t="e">
        <f>E15-F15+K15-L15+D16</f>
        <v>#REF!</v>
      </c>
      <c r="H15" s="9" t="s">
        <v>39</v>
      </c>
      <c r="I15" s="31" t="e">
        <f>D15+[16]ورقة16!I15</f>
        <v>#REF!</v>
      </c>
      <c r="J15" s="31" t="e">
        <f>F15+[16]ورقة16!J15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7.7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D16+[16]ورقة16!I16</f>
        <v>#REF!</v>
      </c>
      <c r="J16" s="31"/>
      <c r="K16" s="41"/>
      <c r="L16" s="41"/>
    </row>
    <row r="17" spans="1:15" ht="26.25" customHeight="1" thickBot="1" x14ac:dyDescent="0.45">
      <c r="B17" s="9" t="s">
        <v>42</v>
      </c>
      <c r="C17" s="42" t="e">
        <f>[16]ورقة16!G17</f>
        <v>#REF!</v>
      </c>
      <c r="D17" s="31">
        <v>0</v>
      </c>
      <c r="E17" s="42" t="e">
        <f>SUM(C17,D17)</f>
        <v>#REF!</v>
      </c>
      <c r="F17" s="42">
        <f>E21*20+(M22)</f>
        <v>0</v>
      </c>
      <c r="G17" s="42" t="e">
        <f>E17-F17+K17-L17</f>
        <v>#REF!</v>
      </c>
      <c r="H17" s="9" t="s">
        <v>42</v>
      </c>
      <c r="I17" s="31" t="e">
        <f>D17+[16]ورقة16!I17</f>
        <v>#REF!</v>
      </c>
      <c r="J17" s="33" t="e">
        <f>F17+[16]ورقة16!J17</f>
        <v>#REF!</v>
      </c>
      <c r="K17" s="31">
        <v>0</v>
      </c>
      <c r="L17" s="97">
        <v>0</v>
      </c>
    </row>
    <row r="18" spans="1:15" ht="25.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C28*2500+[16]ورقة16!J18</f>
        <v>#REF!</v>
      </c>
    </row>
    <row r="19" spans="1:15" ht="26.25" customHeight="1" thickBot="1" x14ac:dyDescent="0.45">
      <c r="B19" s="104"/>
      <c r="C19" s="105"/>
      <c r="D19" s="9" t="s">
        <v>44</v>
      </c>
      <c r="E19" s="31">
        <v>0</v>
      </c>
      <c r="F19" s="114"/>
      <c r="G19" s="102"/>
      <c r="H19" s="103"/>
      <c r="I19" s="9" t="s">
        <v>45</v>
      </c>
      <c r="J19" s="31" t="e">
        <f>E19+[16]ورقة16!J19</f>
        <v>#REF!</v>
      </c>
      <c r="M19" s="92" t="s">
        <v>46</v>
      </c>
      <c r="N19" s="92"/>
      <c r="O19" s="92"/>
    </row>
    <row r="20" spans="1:15" ht="24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8.5" customHeight="1" thickBot="1" x14ac:dyDescent="0.45">
      <c r="B21" s="115" t="s">
        <v>49</v>
      </c>
      <c r="C21" s="107"/>
      <c r="D21" s="9" t="s">
        <v>50</v>
      </c>
      <c r="E21" s="31">
        <v>0</v>
      </c>
      <c r="F21" s="114" t="s">
        <v>62</v>
      </c>
      <c r="G21" s="102"/>
      <c r="H21" s="103"/>
      <c r="I21" s="9" t="s">
        <v>51</v>
      </c>
      <c r="J21" s="31" t="e">
        <f>E21+[16]ورقة16!J21</f>
        <v>#REF!</v>
      </c>
      <c r="M21" s="45">
        <f>E21</f>
        <v>0</v>
      </c>
      <c r="N21" s="45">
        <v>20</v>
      </c>
      <c r="O21" s="45">
        <f>N21*M21</f>
        <v>0</v>
      </c>
    </row>
    <row r="22" spans="1:15" ht="24.75" customHeight="1" thickBot="1" x14ac:dyDescent="0.45">
      <c r="B22" s="120"/>
      <c r="C22" s="107"/>
      <c r="D22" s="117"/>
      <c r="E22" s="102"/>
      <c r="F22" s="102"/>
      <c r="G22" s="102"/>
      <c r="H22" s="102"/>
      <c r="I22" s="102"/>
      <c r="J22" s="103"/>
      <c r="M22" s="46">
        <f>O21*0.003</f>
        <v>0</v>
      </c>
      <c r="N22" s="47"/>
      <c r="O22" s="47"/>
    </row>
    <row r="23" spans="1:15" ht="27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E23+[16]ورقة16!J23</f>
        <v>#REF!</v>
      </c>
    </row>
    <row r="24" spans="1:15" ht="27" customHeight="1" thickBot="1" x14ac:dyDescent="0.45">
      <c r="B24" s="119" t="s">
        <v>54</v>
      </c>
      <c r="C24" s="102"/>
      <c r="D24" s="102"/>
      <c r="E24" s="31">
        <f>SUM(E19,E21,E23)</f>
        <v>0</v>
      </c>
      <c r="F24" s="142"/>
      <c r="G24" s="102"/>
      <c r="H24" s="103"/>
      <c r="I24" s="9" t="s">
        <v>55</v>
      </c>
      <c r="J24" s="31" t="e">
        <f>E24+[16]ورقة16!J24</f>
        <v>#REF!</v>
      </c>
    </row>
    <row r="25" spans="1:15" ht="29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6.2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D26+[16]ورقة16!I26</f>
        <v>#REF!</v>
      </c>
      <c r="J26" s="103"/>
    </row>
    <row r="27" spans="1:15" ht="27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124</v>
      </c>
      <c r="F27" s="102"/>
      <c r="G27" s="103"/>
      <c r="H27" s="9" t="s">
        <v>32</v>
      </c>
      <c r="I27" s="108" t="e">
        <f>D27+[16]ورقة16!I27</f>
        <v>#REF!</v>
      </c>
      <c r="J27" s="103"/>
    </row>
    <row r="28" spans="1:15" ht="25.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08" t="e">
        <f>C28+[16]ورقة16!I28</f>
        <v>#REF!</v>
      </c>
      <c r="J28" s="103"/>
    </row>
    <row r="29" spans="1:15" ht="22.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4" customHeight="1" thickBot="1" x14ac:dyDescent="0.45">
      <c r="B30" s="146"/>
      <c r="C30" s="110"/>
      <c r="D30" s="110"/>
      <c r="E30" s="110"/>
      <c r="F30" s="110"/>
      <c r="G30" s="109"/>
      <c r="H30" s="110"/>
      <c r="I30" s="62" t="s">
        <v>70</v>
      </c>
      <c r="J30" s="89">
        <v>9810</v>
      </c>
    </row>
    <row r="31" spans="1:15" ht="21" customHeight="1" thickBot="1" x14ac:dyDescent="0.45">
      <c r="B31" s="109" t="s">
        <v>125</v>
      </c>
      <c r="C31" s="110"/>
      <c r="D31" s="110"/>
      <c r="E31" s="110"/>
      <c r="F31" s="110"/>
      <c r="G31" s="109" t="s">
        <v>122</v>
      </c>
      <c r="H31" s="110"/>
      <c r="I31" s="62" t="s">
        <v>73</v>
      </c>
      <c r="J31" s="59">
        <v>8868</v>
      </c>
    </row>
    <row r="32" spans="1:15" x14ac:dyDescent="0.4">
      <c r="B32" s="109" t="s">
        <v>126</v>
      </c>
      <c r="C32" s="110"/>
      <c r="D32" s="110"/>
      <c r="E32" s="110"/>
      <c r="F32" s="110"/>
      <c r="G32" s="109" t="s">
        <v>91</v>
      </c>
      <c r="H32" s="110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ht="13.5" customHeight="1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6">
    <mergeCell ref="G32:H32"/>
    <mergeCell ref="M5:O5"/>
    <mergeCell ref="H4:J4"/>
    <mergeCell ref="C28:D28"/>
    <mergeCell ref="G31:H31"/>
    <mergeCell ref="B18:G18"/>
    <mergeCell ref="B32:F32"/>
    <mergeCell ref="F21:H21"/>
    <mergeCell ref="H25:J25"/>
    <mergeCell ref="F24:H24"/>
    <mergeCell ref="M14:O1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K4:L4"/>
    <mergeCell ref="I26:J26"/>
    <mergeCell ref="M15:O15"/>
    <mergeCell ref="F23:H23"/>
    <mergeCell ref="B21:C21"/>
    <mergeCell ref="E27:G27"/>
    <mergeCell ref="D20:J20"/>
    <mergeCell ref="E26:G26"/>
    <mergeCell ref="I28:J28"/>
    <mergeCell ref="E25:G25"/>
    <mergeCell ref="B24:D24"/>
  </mergeCells>
  <printOptions horizontalCentered="1" verticalCentered="1"/>
  <pageMargins left="0" right="0.51181102362204722" top="0" bottom="0" header="0" footer="0"/>
  <pageSetup scale="60" orientation="landscape" r:id="rId1"/>
  <colBreaks count="1" manualBreakCount="1">
    <brk id="10" max="3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ورقة18"/>
  <dimension ref="A1:O34"/>
  <sheetViews>
    <sheetView rightToLeft="1" view="pageBreakPreview" topLeftCell="A27" zoomScale="75" zoomScaleNormal="75" workbookViewId="0">
      <selection activeCell="E28" sqref="E28"/>
    </sheetView>
  </sheetViews>
  <sheetFormatPr defaultColWidth="9.1796875" defaultRowHeight="20" x14ac:dyDescent="0.4"/>
  <cols>
    <col min="1" max="1" width="1.453125" style="55" customWidth="1"/>
    <col min="2" max="2" width="25.54296875" style="55" customWidth="1"/>
    <col min="3" max="3" width="20.81640625" style="55" customWidth="1"/>
    <col min="4" max="4" width="17.54296875" style="55" customWidth="1"/>
    <col min="5" max="5" width="19" style="55" customWidth="1"/>
    <col min="6" max="6" width="17.81640625" style="55" customWidth="1"/>
    <col min="7" max="7" width="22.26953125" style="55" customWidth="1"/>
    <col min="8" max="8" width="24.54296875" style="55" customWidth="1"/>
    <col min="9" max="9" width="24.1796875" style="55" customWidth="1"/>
    <col min="10" max="10" width="22.7265625" style="55" customWidth="1"/>
    <col min="11" max="11" width="9.1796875" style="55" customWidth="1"/>
    <col min="12" max="12" width="11.453125" style="55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DATE([1]ورقة1!B37,[1]ورقة1!C37,[1]ورقة1!D37+17)</f>
        <v>#REF!</v>
      </c>
      <c r="B3" s="26"/>
      <c r="C3" s="26"/>
      <c r="D3" s="126" t="s">
        <v>5</v>
      </c>
      <c r="E3" s="112"/>
      <c r="F3" s="89" t="e">
        <f>[1]ورقة1!Q19</f>
        <v>#REF!</v>
      </c>
      <c r="G3" s="111" t="e">
        <f>DATE([1]ورقة1!B37,[1]ورقة1!C37,[1]ورقة1!D37+17)</f>
        <v>#REF!</v>
      </c>
      <c r="H3" s="112"/>
      <c r="I3" s="112"/>
      <c r="J3" s="38"/>
    </row>
    <row r="4" spans="1:15" ht="27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4.75" customHeight="1" thickBot="1" x14ac:dyDescent="0.45">
      <c r="B6" s="9" t="s">
        <v>22</v>
      </c>
      <c r="C6" s="31" t="e">
        <f>[17]ورقة17!G6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D6+[17]ورقة17!I6</f>
        <v>#REF!</v>
      </c>
      <c r="J6" s="31" t="e">
        <f>F6+[17]ورقة17!J6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6.25" customHeight="1" thickBot="1" x14ac:dyDescent="0.45">
      <c r="B7" s="28" t="s">
        <v>27</v>
      </c>
      <c r="C7" s="29" t="e">
        <f>[17]ورقة17!G7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D7+[17]ورقة17!I7</f>
        <v>#REF!</v>
      </c>
      <c r="J7" s="29" t="e">
        <f>F7+[17]ورقة17!J7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7" customHeight="1" thickBot="1" x14ac:dyDescent="0.45">
      <c r="B8" s="9" t="s">
        <v>29</v>
      </c>
      <c r="C8" s="30" t="e">
        <f>[17]ورقة17!G8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D8+[17]ورقة17!I8</f>
        <v>#REF!</v>
      </c>
      <c r="J8" s="100" t="e">
        <f>F8+[17]ورقة17!J8</f>
        <v>#REF!</v>
      </c>
      <c r="K8" s="31">
        <v>0</v>
      </c>
      <c r="L8" s="31">
        <v>0</v>
      </c>
    </row>
    <row r="9" spans="1:15" ht="26.25" customHeight="1" thickBot="1" x14ac:dyDescent="0.45">
      <c r="B9" s="9" t="s">
        <v>31</v>
      </c>
      <c r="C9" s="31" t="e">
        <f>[17]ورقة17!G9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D9+[17]ورقة17!I9</f>
        <v>#REF!</v>
      </c>
      <c r="J9" s="31" t="e">
        <f>F9+[17]ورقة17!J9</f>
        <v>#REF!</v>
      </c>
      <c r="K9" s="31">
        <v>0</v>
      </c>
      <c r="L9" s="31">
        <v>0</v>
      </c>
    </row>
    <row r="10" spans="1:15" ht="24" customHeight="1" thickBot="1" x14ac:dyDescent="0.45">
      <c r="B10" s="90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7" customHeight="1" thickBot="1" x14ac:dyDescent="0.45">
      <c r="B11" s="9" t="s">
        <v>33</v>
      </c>
      <c r="C11" s="31" t="e">
        <f>[17]ورقة17!G11</f>
        <v>#REF!</v>
      </c>
      <c r="D11" s="31">
        <v>0</v>
      </c>
      <c r="E11" s="31" t="e">
        <f>SUM(C11,D11)</f>
        <v>#REF!</v>
      </c>
      <c r="F11" s="31">
        <f>D15*0.04</f>
        <v>32</v>
      </c>
      <c r="G11" s="31" t="e">
        <f>E11-F11+K11-L11</f>
        <v>#REF!</v>
      </c>
      <c r="H11" s="9" t="s">
        <v>33</v>
      </c>
      <c r="I11" s="31" t="e">
        <f>D11+[17]ورقة17!I11</f>
        <v>#REF!</v>
      </c>
      <c r="J11" s="31" t="e">
        <f>F11+[17]ورقة17!J11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7" customHeight="1" thickBot="1" x14ac:dyDescent="0.45">
      <c r="B12" s="88" t="s">
        <v>34</v>
      </c>
      <c r="C12" s="31" t="e">
        <f>[17]ورقة17!G12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D12+[17]ورقة17!I12</f>
        <v>#REF!</v>
      </c>
      <c r="J12" s="31" t="e">
        <f>F12+[17]ورقة17!J12</f>
        <v>#REF!</v>
      </c>
      <c r="K12" s="31">
        <v>0</v>
      </c>
      <c r="L12" s="31">
        <v>0</v>
      </c>
      <c r="M12" s="6">
        <v>80</v>
      </c>
      <c r="N12" s="7">
        <v>10</v>
      </c>
      <c r="O12" s="8">
        <f>M12*N12</f>
        <v>800</v>
      </c>
    </row>
    <row r="13" spans="1:15" s="32" customFormat="1" ht="25.5" customHeight="1" thickBot="1" x14ac:dyDescent="0.45">
      <c r="B13" s="9" t="s">
        <v>35</v>
      </c>
      <c r="C13" s="31" t="e">
        <f>[17]ورقة17!G13</f>
        <v>#REF!</v>
      </c>
      <c r="D13" s="31">
        <v>0</v>
      </c>
      <c r="E13" s="31" t="e">
        <f>SUM(C13,D13)</f>
        <v>#REF!</v>
      </c>
      <c r="F13" s="31">
        <f>D15-F11</f>
        <v>768</v>
      </c>
      <c r="G13" s="31" t="e">
        <f>E13-F13+K13-L13</f>
        <v>#REF!</v>
      </c>
      <c r="H13" s="9" t="s">
        <v>35</v>
      </c>
      <c r="I13" s="31" t="e">
        <f>D13+[17]ورقة17!I13</f>
        <v>#REF!</v>
      </c>
      <c r="J13" s="31" t="e">
        <f>F13+[17]ورقة17!J13</f>
        <v>#REF!</v>
      </c>
      <c r="K13" s="31">
        <v>0</v>
      </c>
      <c r="L13" s="31">
        <v>0</v>
      </c>
    </row>
    <row r="14" spans="1:15" ht="23.2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D14+[17]ورقة17!I14</f>
        <v>#REF!</v>
      </c>
      <c r="J14" s="31" t="e">
        <f>F13+[17]ورقة17!J14</f>
        <v>#REF!</v>
      </c>
      <c r="K14" s="31"/>
      <c r="L14" s="31"/>
      <c r="M14" s="101" t="s">
        <v>38</v>
      </c>
      <c r="N14" s="102"/>
      <c r="O14" s="103"/>
    </row>
    <row r="15" spans="1:15" ht="25.5" customHeight="1" thickBot="1" x14ac:dyDescent="0.45">
      <c r="B15" s="9" t="s">
        <v>39</v>
      </c>
      <c r="C15" s="31" t="e">
        <f>[17]ورقة17!G15</f>
        <v>#REF!</v>
      </c>
      <c r="D15" s="31">
        <f>O12</f>
        <v>800</v>
      </c>
      <c r="E15" s="31" t="e">
        <f>SUM(C15,D15)</f>
        <v>#REF!</v>
      </c>
      <c r="F15" s="31">
        <f>SUM(E19,E21,E23)</f>
        <v>540</v>
      </c>
      <c r="G15" s="31" t="e">
        <f>E15-F15+K15-L15+D16</f>
        <v>#REF!</v>
      </c>
      <c r="H15" s="9" t="s">
        <v>39</v>
      </c>
      <c r="I15" s="31" t="e">
        <f>D15+[17]ورقة17!I15</f>
        <v>#REF!</v>
      </c>
      <c r="J15" s="31" t="e">
        <f>F15+[17]ورقة17!J15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5.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D16+[17]ورقة17!I16</f>
        <v>#REF!</v>
      </c>
      <c r="J16" s="31"/>
      <c r="K16" s="41"/>
      <c r="L16" s="41"/>
    </row>
    <row r="17" spans="1:15" ht="27.75" customHeight="1" thickBot="1" x14ac:dyDescent="0.45">
      <c r="B17" s="9" t="s">
        <v>42</v>
      </c>
      <c r="C17" s="42" t="e">
        <f>[17]ورقة17!G17</f>
        <v>#REF!</v>
      </c>
      <c r="D17" s="31">
        <v>0</v>
      </c>
      <c r="E17" s="42" t="e">
        <f>SUM(C17,D17)</f>
        <v>#REF!</v>
      </c>
      <c r="F17" s="42">
        <f>E21*20+(M22)</f>
        <v>3711.1</v>
      </c>
      <c r="G17" s="42" t="e">
        <f>E17-F17+K17-L17</f>
        <v>#REF!</v>
      </c>
      <c r="H17" s="9" t="s">
        <v>42</v>
      </c>
      <c r="I17" s="31" t="e">
        <f>D17+[17]ورقة17!I17</f>
        <v>#REF!</v>
      </c>
      <c r="J17" s="33" t="e">
        <f>F17+[17]ورقة17!J17</f>
        <v>#REF!</v>
      </c>
      <c r="K17" s="43">
        <v>0</v>
      </c>
      <c r="L17" s="95">
        <v>0</v>
      </c>
    </row>
    <row r="18" spans="1:15" ht="21.75" customHeight="1" thickBot="1" x14ac:dyDescent="0.45">
      <c r="B18" s="60"/>
      <c r="C18" s="60"/>
      <c r="D18" s="60"/>
      <c r="E18" s="60"/>
      <c r="F18" s="60"/>
      <c r="G18" s="60"/>
      <c r="H18" s="9" t="s">
        <v>43</v>
      </c>
      <c r="I18" s="31">
        <v>0</v>
      </c>
      <c r="J18" s="31" t="e">
        <f>C28*2500+[17]ورقة17!J18</f>
        <v>#REF!</v>
      </c>
    </row>
    <row r="19" spans="1:15" ht="26.25" customHeight="1" thickBot="1" x14ac:dyDescent="0.45">
      <c r="B19" s="104"/>
      <c r="C19" s="105"/>
      <c r="D19" s="9" t="s">
        <v>44</v>
      </c>
      <c r="E19" s="31">
        <v>355</v>
      </c>
      <c r="F19" s="114" t="s">
        <v>86</v>
      </c>
      <c r="G19" s="102"/>
      <c r="H19" s="103"/>
      <c r="I19" s="9" t="s">
        <v>45</v>
      </c>
      <c r="J19" s="31" t="e">
        <f>E19+[17]ورقة17!J19</f>
        <v>#REF!</v>
      </c>
      <c r="M19" s="92" t="s">
        <v>46</v>
      </c>
      <c r="N19" s="92"/>
      <c r="O19" s="92"/>
    </row>
    <row r="20" spans="1:15" ht="24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5.5" customHeight="1" thickBot="1" x14ac:dyDescent="0.45">
      <c r="B21" s="115" t="s">
        <v>49</v>
      </c>
      <c r="C21" s="107"/>
      <c r="D21" s="9" t="s">
        <v>50</v>
      </c>
      <c r="E21" s="31">
        <v>185</v>
      </c>
      <c r="F21" s="145" t="s">
        <v>87</v>
      </c>
      <c r="G21" s="102"/>
      <c r="H21" s="103"/>
      <c r="I21" s="9" t="s">
        <v>51</v>
      </c>
      <c r="J21" s="31" t="e">
        <f>E21+[17]ورقة17!J21</f>
        <v>#REF!</v>
      </c>
      <c r="M21" s="45">
        <f>E21</f>
        <v>185</v>
      </c>
      <c r="N21" s="45">
        <v>20</v>
      </c>
      <c r="O21" s="45">
        <f>N21*M21</f>
        <v>3700</v>
      </c>
    </row>
    <row r="22" spans="1:15" ht="23.2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11.1</v>
      </c>
      <c r="N22" s="47"/>
      <c r="O22" s="47"/>
    </row>
    <row r="23" spans="1:15" ht="29.2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E23+[17]ورقة17!J23</f>
        <v>#REF!</v>
      </c>
    </row>
    <row r="24" spans="1:15" ht="24" customHeight="1" thickBot="1" x14ac:dyDescent="0.45">
      <c r="B24" s="119" t="s">
        <v>54</v>
      </c>
      <c r="C24" s="102"/>
      <c r="D24" s="102"/>
      <c r="E24" s="31">
        <f>SUM(E19,E21,E23)</f>
        <v>540</v>
      </c>
      <c r="F24" s="142"/>
      <c r="G24" s="102"/>
      <c r="H24" s="103"/>
      <c r="I24" s="9" t="s">
        <v>55</v>
      </c>
      <c r="J24" s="31" t="e">
        <f>E24+[17]ورقة17!J24</f>
        <v>#REF!</v>
      </c>
    </row>
    <row r="25" spans="1:15" ht="26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5.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D26+[17]ورقة17!I26</f>
        <v>#REF!</v>
      </c>
      <c r="J26" s="103"/>
    </row>
    <row r="27" spans="1:15" ht="25.5" customHeight="1" thickBot="1" x14ac:dyDescent="0.45">
      <c r="B27" s="9" t="s">
        <v>32</v>
      </c>
      <c r="C27" s="31">
        <f>A26-D27</f>
        <v>14</v>
      </c>
      <c r="D27" s="31">
        <v>10</v>
      </c>
      <c r="E27" s="116" t="s">
        <v>78</v>
      </c>
      <c r="F27" s="102"/>
      <c r="G27" s="103"/>
      <c r="H27" s="9" t="s">
        <v>32</v>
      </c>
      <c r="I27" s="108" t="e">
        <f>D27+[17]ورقة17!I27</f>
        <v>#REF!</v>
      </c>
      <c r="J27" s="103"/>
    </row>
    <row r="28" spans="1:15" ht="24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C28+[17]ورقة17!I28</f>
        <v>#REF!</v>
      </c>
      <c r="J28" s="103"/>
    </row>
    <row r="29" spans="1:15" ht="20.2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1.75" customHeight="1" thickBot="1" x14ac:dyDescent="0.45">
      <c r="B30" s="109" t="s">
        <v>127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10610</v>
      </c>
    </row>
    <row r="31" spans="1:15" ht="22.5" customHeight="1" thickBot="1" x14ac:dyDescent="0.45">
      <c r="B31" s="109" t="s">
        <v>128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9408</v>
      </c>
    </row>
    <row r="32" spans="1:15" x14ac:dyDescent="0.4">
      <c r="B32" s="146"/>
      <c r="C32" s="110"/>
      <c r="D32" s="110"/>
      <c r="E32" s="110"/>
      <c r="F32" s="110"/>
      <c r="G32" s="110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A2:J2"/>
    <mergeCell ref="K4:L4"/>
    <mergeCell ref="F21:H21"/>
    <mergeCell ref="H25:J25"/>
    <mergeCell ref="F24:H24"/>
    <mergeCell ref="A1:J1"/>
    <mergeCell ref="B22:C23"/>
    <mergeCell ref="D22:J22"/>
    <mergeCell ref="G30:H30"/>
    <mergeCell ref="B32:G32"/>
    <mergeCell ref="B4:G4"/>
    <mergeCell ref="D3:E3"/>
    <mergeCell ref="B30:F30"/>
    <mergeCell ref="F19:H19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35" top="0" bottom="0" header="0" footer="0"/>
  <pageSetup paperSize="9" scale="71" orientation="landscape" r:id="rId1"/>
  <colBreaks count="1" manualBreakCount="1">
    <brk id="10" max="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ورقة2"/>
  <dimension ref="A1:O34"/>
  <sheetViews>
    <sheetView rightToLeft="1" zoomScale="38" zoomScaleNormal="75" zoomScaleSheetLayoutView="36" workbookViewId="0">
      <selection activeCell="J18" sqref="I18:J18"/>
    </sheetView>
  </sheetViews>
  <sheetFormatPr defaultColWidth="9.1796875" defaultRowHeight="20" x14ac:dyDescent="0.4"/>
  <cols>
    <col min="1" max="1" width="1.453125" style="55" customWidth="1"/>
    <col min="2" max="2" width="27" style="55" customWidth="1"/>
    <col min="3" max="3" width="21" style="55" customWidth="1"/>
    <col min="4" max="4" width="18.1796875" style="55" customWidth="1"/>
    <col min="5" max="5" width="18.7265625" style="55" customWidth="1"/>
    <col min="6" max="6" width="17.1796875" style="55" customWidth="1"/>
    <col min="7" max="7" width="21.1796875" style="55" customWidth="1"/>
    <col min="8" max="8" width="25.81640625" style="55" customWidth="1"/>
    <col min="9" max="9" width="23.81640625" style="55" customWidth="1"/>
    <col min="10" max="10" width="19.54296875" style="55" customWidth="1"/>
    <col min="11" max="11" width="9.1796875" style="55" customWidth="1"/>
    <col min="12" max="12" width="10.26953125" style="55" bestFit="1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26" t="e">
        <f>DATE(#REF!,#REF!,#REF!)</f>
        <v>#REF!</v>
      </c>
      <c r="B3" s="38"/>
      <c r="C3" s="38"/>
      <c r="D3" s="126" t="s">
        <v>5</v>
      </c>
      <c r="E3" s="112"/>
      <c r="F3" s="78" t="e">
        <f>[1]ورقة1!Q3</f>
        <v>#REF!</v>
      </c>
      <c r="G3" s="131" t="e">
        <f>DATE([1]ورقة1!B37,[1]ورقة1!C37,[1]ورقة1!D37+1)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6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" customHeight="1" thickBot="1" x14ac:dyDescent="0.45">
      <c r="B6" s="9" t="s">
        <v>22</v>
      </c>
      <c r="C6" s="66"/>
      <c r="D6" s="66"/>
      <c r="E6" s="66"/>
      <c r="F6" s="66"/>
      <c r="G6" s="66"/>
      <c r="H6" s="9" t="s">
        <v>22</v>
      </c>
      <c r="I6" s="66"/>
      <c r="J6" s="66"/>
      <c r="K6" s="66"/>
      <c r="L6" s="66"/>
      <c r="M6" s="4" t="s">
        <v>23</v>
      </c>
      <c r="N6" s="4" t="s">
        <v>24</v>
      </c>
      <c r="O6" s="4" t="s">
        <v>25</v>
      </c>
    </row>
    <row r="7" spans="1:15" ht="24.75" customHeight="1" thickBot="1" x14ac:dyDescent="0.45">
      <c r="B7" s="28" t="s">
        <v>27</v>
      </c>
      <c r="C7" s="67"/>
      <c r="D7" s="67"/>
      <c r="E7" s="67"/>
      <c r="F7" s="67"/>
      <c r="G7" s="67"/>
      <c r="H7" s="28" t="s">
        <v>27</v>
      </c>
      <c r="I7" s="67"/>
      <c r="J7" s="67"/>
      <c r="K7" s="67"/>
      <c r="L7" s="67"/>
      <c r="M7" s="5">
        <v>120</v>
      </c>
      <c r="N7" s="5">
        <v>0</v>
      </c>
      <c r="O7" s="5">
        <f>M7*N7</f>
        <v>0</v>
      </c>
    </row>
    <row r="8" spans="1:15" ht="22.5" customHeight="1" thickBot="1" x14ac:dyDescent="0.45">
      <c r="B8" s="9" t="s">
        <v>29</v>
      </c>
      <c r="C8" s="68"/>
      <c r="D8" s="66"/>
      <c r="E8" s="68"/>
      <c r="F8" s="69"/>
      <c r="G8" s="68"/>
      <c r="H8" s="9" t="s">
        <v>29</v>
      </c>
      <c r="I8" s="66"/>
      <c r="J8" s="69"/>
      <c r="K8" s="66"/>
      <c r="L8" s="66"/>
    </row>
    <row r="9" spans="1:15" ht="24" customHeight="1" thickBot="1" x14ac:dyDescent="0.45">
      <c r="B9" s="9" t="s">
        <v>31</v>
      </c>
      <c r="C9" s="66"/>
      <c r="D9" s="66"/>
      <c r="E9" s="66"/>
      <c r="F9" s="66"/>
      <c r="G9" s="66"/>
      <c r="H9" s="9" t="s">
        <v>31</v>
      </c>
      <c r="I9" s="66"/>
      <c r="J9" s="66"/>
      <c r="K9" s="66"/>
      <c r="L9" s="66"/>
    </row>
    <row r="10" spans="1:15" ht="22.5" customHeight="1" thickBot="1" x14ac:dyDescent="0.45">
      <c r="B10" s="9"/>
      <c r="C10" s="66"/>
      <c r="D10" s="66"/>
      <c r="E10" s="66"/>
      <c r="F10" s="66"/>
      <c r="G10" s="66"/>
      <c r="H10" s="9"/>
      <c r="I10" s="66"/>
      <c r="J10" s="66"/>
      <c r="K10" s="66"/>
      <c r="L10" s="66"/>
      <c r="M10" s="101" t="s">
        <v>32</v>
      </c>
      <c r="N10" s="102"/>
      <c r="O10" s="103"/>
    </row>
    <row r="11" spans="1:15" ht="26.25" customHeight="1" thickBot="1" x14ac:dyDescent="0.45">
      <c r="B11" s="9" t="s">
        <v>33</v>
      </c>
      <c r="C11" s="66"/>
      <c r="D11" s="66"/>
      <c r="E11" s="66"/>
      <c r="F11" s="66"/>
      <c r="G11" s="66"/>
      <c r="H11" s="9" t="s">
        <v>33</v>
      </c>
      <c r="I11" s="66"/>
      <c r="J11" s="66"/>
      <c r="K11" s="66"/>
      <c r="L11" s="66"/>
      <c r="M11" s="4" t="s">
        <v>23</v>
      </c>
      <c r="N11" s="4" t="s">
        <v>24</v>
      </c>
      <c r="O11" s="4" t="s">
        <v>25</v>
      </c>
    </row>
    <row r="12" spans="1:15" ht="22.5" customHeight="1" thickBot="1" x14ac:dyDescent="0.45">
      <c r="B12" s="88" t="s">
        <v>34</v>
      </c>
      <c r="C12" s="66"/>
      <c r="D12" s="93"/>
      <c r="E12" s="66"/>
      <c r="F12" s="93"/>
      <c r="G12" s="66"/>
      <c r="H12" s="90" t="s">
        <v>34</v>
      </c>
      <c r="I12" s="66"/>
      <c r="J12" s="66"/>
      <c r="K12" s="66"/>
      <c r="L12" s="66"/>
      <c r="M12" s="79">
        <v>70</v>
      </c>
      <c r="N12" s="80">
        <v>0</v>
      </c>
      <c r="O12" s="81">
        <f>M12*N12</f>
        <v>0</v>
      </c>
    </row>
    <row r="13" spans="1:15" s="32" customFormat="1" ht="25.5" customHeight="1" thickBot="1" x14ac:dyDescent="0.45">
      <c r="B13" s="9" t="s">
        <v>35</v>
      </c>
      <c r="C13" s="66"/>
      <c r="D13" s="66"/>
      <c r="E13" s="66"/>
      <c r="F13" s="66"/>
      <c r="G13" s="66"/>
      <c r="H13" s="9" t="s">
        <v>35</v>
      </c>
      <c r="I13" s="66"/>
      <c r="J13" s="66"/>
      <c r="K13" s="66"/>
      <c r="L13" s="66"/>
    </row>
    <row r="14" spans="1:15" ht="23.25" customHeight="1" thickBot="1" x14ac:dyDescent="0.45">
      <c r="B14" s="9" t="s">
        <v>36</v>
      </c>
      <c r="C14" s="66"/>
      <c r="D14" s="66"/>
      <c r="E14" s="66"/>
      <c r="F14" s="66"/>
      <c r="G14" s="66"/>
      <c r="H14" s="9" t="s">
        <v>37</v>
      </c>
      <c r="I14" s="66"/>
      <c r="J14" s="66"/>
      <c r="K14" s="66"/>
      <c r="L14" s="66"/>
      <c r="M14" s="101" t="s">
        <v>38</v>
      </c>
      <c r="N14" s="102"/>
      <c r="O14" s="103"/>
    </row>
    <row r="15" spans="1:15" ht="25.5" customHeight="1" thickBot="1" x14ac:dyDescent="0.45">
      <c r="B15" s="9" t="s">
        <v>39</v>
      </c>
      <c r="C15" s="66"/>
      <c r="D15" s="66"/>
      <c r="E15" s="66"/>
      <c r="F15" s="66"/>
      <c r="G15" s="66"/>
      <c r="H15" s="9" t="s">
        <v>39</v>
      </c>
      <c r="I15" s="66"/>
      <c r="J15" s="66"/>
      <c r="K15" s="70"/>
      <c r="L15" s="71"/>
      <c r="M15" s="113">
        <v>400</v>
      </c>
      <c r="N15" s="102"/>
      <c r="O15" s="103"/>
    </row>
    <row r="16" spans="1:15" ht="24" customHeight="1" thickBot="1" x14ac:dyDescent="0.45">
      <c r="B16" s="9" t="s">
        <v>40</v>
      </c>
      <c r="C16" s="66"/>
      <c r="D16" s="66"/>
      <c r="E16" s="66"/>
      <c r="F16" s="66"/>
      <c r="G16" s="66"/>
      <c r="H16" s="9" t="s">
        <v>41</v>
      </c>
      <c r="I16" s="66"/>
      <c r="J16" s="66"/>
      <c r="K16" s="72"/>
      <c r="L16" s="72"/>
    </row>
    <row r="17" spans="1:15" ht="22.5" customHeight="1" thickBot="1" x14ac:dyDescent="0.45">
      <c r="B17" s="9" t="s">
        <v>42</v>
      </c>
      <c r="C17" s="69"/>
      <c r="D17" s="66"/>
      <c r="E17" s="69"/>
      <c r="F17" s="69"/>
      <c r="G17" s="69"/>
      <c r="H17" s="9" t="s">
        <v>42</v>
      </c>
      <c r="I17" s="66"/>
      <c r="J17" s="69"/>
      <c r="K17" s="73"/>
      <c r="L17" s="91"/>
    </row>
    <row r="18" spans="1:15" ht="25.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66"/>
      <c r="J18" s="66"/>
    </row>
    <row r="19" spans="1:15" ht="27.75" customHeight="1" thickBot="1" x14ac:dyDescent="0.45">
      <c r="B19" s="104"/>
      <c r="C19" s="105"/>
      <c r="D19" s="9" t="s">
        <v>44</v>
      </c>
      <c r="E19" s="66"/>
      <c r="F19" s="132"/>
      <c r="G19" s="102"/>
      <c r="H19" s="103"/>
      <c r="I19" s="9" t="s">
        <v>45</v>
      </c>
      <c r="J19" s="66" t="e">
        <f>E19+[1]ورقة1!J19</f>
        <v>#REF!</v>
      </c>
      <c r="M19" s="133" t="s">
        <v>46</v>
      </c>
      <c r="N19" s="134"/>
      <c r="O19" s="135"/>
    </row>
    <row r="20" spans="1:15" ht="21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4.75" customHeight="1" thickBot="1" x14ac:dyDescent="0.45">
      <c r="B21" s="115" t="s">
        <v>49</v>
      </c>
      <c r="C21" s="107"/>
      <c r="D21" s="9" t="s">
        <v>50</v>
      </c>
      <c r="E21" s="66"/>
      <c r="F21" s="137"/>
      <c r="G21" s="102"/>
      <c r="H21" s="103"/>
      <c r="I21" s="9" t="s">
        <v>51</v>
      </c>
      <c r="J21" s="66" t="e">
        <f>E21+[1]ورقة1!J21</f>
        <v>#REF!</v>
      </c>
      <c r="M21" s="82">
        <f>E21</f>
        <v>0</v>
      </c>
      <c r="N21" s="82">
        <v>20</v>
      </c>
      <c r="O21" s="82">
        <f>N21*M21</f>
        <v>0</v>
      </c>
    </row>
    <row r="22" spans="1:15" ht="23.25" customHeight="1" thickBot="1" x14ac:dyDescent="0.45">
      <c r="B22" s="120"/>
      <c r="C22" s="107"/>
      <c r="D22" s="117"/>
      <c r="E22" s="102"/>
      <c r="F22" s="102"/>
      <c r="G22" s="102"/>
      <c r="H22" s="102"/>
      <c r="I22" s="102"/>
      <c r="J22" s="103"/>
      <c r="M22" s="83">
        <f>O21*0.003</f>
        <v>0</v>
      </c>
      <c r="N22" s="84"/>
      <c r="O22" s="84"/>
    </row>
    <row r="23" spans="1:15" ht="27.75" customHeight="1" thickBot="1" x14ac:dyDescent="0.45">
      <c r="B23" s="121"/>
      <c r="C23" s="122"/>
      <c r="D23" s="9" t="s">
        <v>52</v>
      </c>
      <c r="E23" s="66"/>
      <c r="F23" s="132"/>
      <c r="G23" s="102"/>
      <c r="H23" s="103"/>
      <c r="I23" s="9" t="s">
        <v>53</v>
      </c>
      <c r="J23" s="66" t="e">
        <f>E23+[1]ورقة1!E23</f>
        <v>#REF!</v>
      </c>
    </row>
    <row r="24" spans="1:15" ht="26.25" customHeight="1" thickBot="1" x14ac:dyDescent="0.45">
      <c r="B24" s="119" t="s">
        <v>54</v>
      </c>
      <c r="C24" s="102"/>
      <c r="D24" s="102"/>
      <c r="E24" s="66"/>
      <c r="F24" s="138"/>
      <c r="G24" s="102"/>
      <c r="H24" s="103"/>
      <c r="I24" s="9" t="s">
        <v>55</v>
      </c>
      <c r="J24" s="66" t="e">
        <f>E24+[1]ورقة1!E24</f>
        <v>#REF!</v>
      </c>
    </row>
    <row r="25" spans="1:15" ht="27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.75" customHeight="1" thickBot="1" x14ac:dyDescent="0.45">
      <c r="A26" s="55">
        <v>24</v>
      </c>
      <c r="B26" s="9" t="s">
        <v>61</v>
      </c>
      <c r="C26" s="66">
        <f>A26-D26</f>
        <v>24</v>
      </c>
      <c r="D26" s="93">
        <v>0</v>
      </c>
      <c r="E26" s="130" t="s">
        <v>62</v>
      </c>
      <c r="F26" s="102"/>
      <c r="G26" s="103"/>
      <c r="H26" s="9" t="s">
        <v>63</v>
      </c>
      <c r="I26" s="130" t="e">
        <f>D26+[1]ورقة1!I26</f>
        <v>#REF!</v>
      </c>
      <c r="J26" s="103"/>
    </row>
    <row r="27" spans="1:15" ht="25.5" customHeight="1" thickBot="1" x14ac:dyDescent="0.45">
      <c r="B27" s="9" t="s">
        <v>32</v>
      </c>
      <c r="C27" s="66">
        <f>A26-D27</f>
        <v>24</v>
      </c>
      <c r="D27" s="93">
        <v>0</v>
      </c>
      <c r="E27" s="130" t="s">
        <v>78</v>
      </c>
      <c r="F27" s="102"/>
      <c r="G27" s="103"/>
      <c r="H27" s="9" t="s">
        <v>32</v>
      </c>
      <c r="I27" s="130" t="e">
        <f>D27+[1]ورقة1!I27</f>
        <v>#REF!</v>
      </c>
      <c r="J27" s="103"/>
    </row>
    <row r="28" spans="1:15" ht="24.75" customHeight="1" thickBot="1" x14ac:dyDescent="0.45">
      <c r="B28" s="9" t="s">
        <v>65</v>
      </c>
      <c r="C28" s="130">
        <v>0</v>
      </c>
      <c r="D28" s="103"/>
      <c r="E28" s="74"/>
      <c r="F28" s="75"/>
      <c r="G28" s="76"/>
      <c r="H28" s="9" t="s">
        <v>66</v>
      </c>
      <c r="I28" s="130" t="e">
        <f>C28+[1]ورقة1!I28</f>
        <v>#REF!</v>
      </c>
      <c r="J28" s="103"/>
    </row>
    <row r="29" spans="1:15" ht="22.5" customHeight="1" thickBot="1" x14ac:dyDescent="0.45">
      <c r="B29" s="37"/>
      <c r="C29" s="37"/>
      <c r="D29" s="37"/>
      <c r="E29" s="136"/>
      <c r="F29" s="110"/>
      <c r="G29" s="110"/>
      <c r="H29" s="37"/>
      <c r="I29" s="61" t="s">
        <v>67</v>
      </c>
      <c r="J29" s="66">
        <f>I13+0</f>
        <v>0</v>
      </c>
    </row>
    <row r="30" spans="1:15" ht="19.5" customHeight="1" thickBot="1" x14ac:dyDescent="0.45">
      <c r="B30" s="109" t="s">
        <v>79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77">
        <v>9810</v>
      </c>
    </row>
    <row r="31" spans="1:15" ht="20.5" customHeight="1" thickBot="1" x14ac:dyDescent="0.45">
      <c r="B31" s="109" t="s">
        <v>81</v>
      </c>
      <c r="C31" s="110"/>
      <c r="D31" s="110"/>
      <c r="E31" s="110"/>
      <c r="F31" s="110"/>
      <c r="G31" s="109" t="s">
        <v>82</v>
      </c>
      <c r="H31" s="110"/>
      <c r="I31" s="62" t="s">
        <v>73</v>
      </c>
      <c r="J31" s="66">
        <v>6535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6">
    <mergeCell ref="G31:H31"/>
    <mergeCell ref="B18:G18"/>
    <mergeCell ref="A2:J2"/>
    <mergeCell ref="K4:L4"/>
    <mergeCell ref="F21:H21"/>
    <mergeCell ref="H25:J25"/>
    <mergeCell ref="F24:H24"/>
    <mergeCell ref="A1:J1"/>
    <mergeCell ref="B22:C23"/>
    <mergeCell ref="D22:J22"/>
    <mergeCell ref="M19:O19"/>
    <mergeCell ref="G30:H30"/>
    <mergeCell ref="B4:G4"/>
    <mergeCell ref="E29:G29"/>
    <mergeCell ref="D3:E3"/>
    <mergeCell ref="B30:F30"/>
    <mergeCell ref="F19:H19"/>
    <mergeCell ref="M5:O5"/>
    <mergeCell ref="H4:J4"/>
    <mergeCell ref="C28:D28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E25:G25"/>
    <mergeCell ref="B24:D24"/>
    <mergeCell ref="M14:O14"/>
  </mergeCells>
  <printOptions horizontalCentered="1" verticalCentered="1"/>
  <pageMargins left="0" right="0.51181102362204722" top="0" bottom="0" header="0" footer="0"/>
  <pageSetup scale="66" orientation="landscape"/>
  <colBreaks count="1" manualBreakCount="1">
    <brk id="10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ورقة19"/>
  <dimension ref="A1:O34"/>
  <sheetViews>
    <sheetView rightToLeft="1" view="pageBreakPreview" topLeftCell="A19" zoomScale="75" zoomScaleNormal="75" workbookViewId="0">
      <selection activeCell="L27" sqref="L27"/>
    </sheetView>
  </sheetViews>
  <sheetFormatPr defaultColWidth="9.1796875" defaultRowHeight="20" x14ac:dyDescent="0.4"/>
  <cols>
    <col min="1" max="1" width="1.453125" style="55" customWidth="1"/>
    <col min="2" max="2" width="27.453125" style="55" customWidth="1"/>
    <col min="3" max="3" width="21.1796875" style="55" customWidth="1"/>
    <col min="4" max="4" width="19" style="55" customWidth="1"/>
    <col min="5" max="5" width="19.54296875" style="55" customWidth="1"/>
    <col min="6" max="6" width="19.453125" style="55" customWidth="1"/>
    <col min="7" max="7" width="21.26953125" style="55" customWidth="1"/>
    <col min="8" max="8" width="28.26953125" style="55" customWidth="1"/>
    <col min="9" max="9" width="22.453125" style="55" customWidth="1"/>
    <col min="10" max="10" width="22.816406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129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DATE([1]ورقة1!B37,[1]ورقة1!C37,[1]ورقة1!D37+18)</f>
        <v>#REF!</v>
      </c>
      <c r="B3" s="26"/>
      <c r="C3" s="26"/>
      <c r="D3" s="126" t="s">
        <v>5</v>
      </c>
      <c r="E3" s="112"/>
      <c r="F3" s="89" t="e">
        <f>[1]ورقة1!Q20</f>
        <v>#REF!</v>
      </c>
      <c r="G3" s="111" t="e">
        <f>DATE([1]ورقة1!B37,[1]ورقة1!C37,[1]ورقة1!D37+18)</f>
        <v>#REF!</v>
      </c>
      <c r="H3" s="112"/>
      <c r="I3" s="112"/>
      <c r="J3" s="38"/>
    </row>
    <row r="4" spans="1:15" ht="26.2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.7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4.75" customHeight="1" thickBot="1" x14ac:dyDescent="0.45">
      <c r="B6" s="9" t="s">
        <v>22</v>
      </c>
      <c r="C6" s="31" t="e">
        <f>[18]ورقة18!G6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D6+[18]ورقة18!I6</f>
        <v>#REF!</v>
      </c>
      <c r="J6" s="31" t="e">
        <f>F6+[18]ورقة18!J6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4.75" customHeight="1" thickBot="1" x14ac:dyDescent="0.45">
      <c r="B7" s="28" t="s">
        <v>27</v>
      </c>
      <c r="C7" s="29" t="e">
        <f>[18]ورقة18!G7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D7+[18]ورقة18!I7</f>
        <v>#REF!</v>
      </c>
      <c r="J7" s="29" t="e">
        <f>F7+[18]ورقة18!J7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7" customHeight="1" thickBot="1" x14ac:dyDescent="0.45">
      <c r="B8" s="9" t="s">
        <v>29</v>
      </c>
      <c r="C8" s="30" t="e">
        <f>[18]ورقة18!G8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D8+[18]ورقة18!I8</f>
        <v>#REF!</v>
      </c>
      <c r="J8" s="100" t="e">
        <f>F8+[18]ورقة18!J8</f>
        <v>#REF!</v>
      </c>
      <c r="K8" s="31">
        <v>0</v>
      </c>
      <c r="L8" s="31">
        <v>0</v>
      </c>
    </row>
    <row r="9" spans="1:15" ht="27" customHeight="1" thickBot="1" x14ac:dyDescent="0.45">
      <c r="B9" s="9" t="s">
        <v>31</v>
      </c>
      <c r="C9" s="31" t="e">
        <f>[18]ورقة18!G9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D9+[18]ورقة18!I9</f>
        <v>#REF!</v>
      </c>
      <c r="J9" s="31" t="e">
        <f>F9+[18]ورقة18!J9</f>
        <v>#REF!</v>
      </c>
      <c r="K9" s="31">
        <v>0</v>
      </c>
      <c r="L9" s="31">
        <v>0</v>
      </c>
    </row>
    <row r="10" spans="1:15" ht="21.7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.75" customHeight="1" thickBot="1" x14ac:dyDescent="0.45">
      <c r="B11" s="9" t="s">
        <v>33</v>
      </c>
      <c r="C11" s="31" t="e">
        <f>[18]ورقة18!G11</f>
        <v>#REF!</v>
      </c>
      <c r="D11" s="31">
        <v>0</v>
      </c>
      <c r="E11" s="31" t="e">
        <f>SUM(C11,D11)</f>
        <v>#REF!</v>
      </c>
      <c r="F11" s="31">
        <f>D15*0.04</f>
        <v>32</v>
      </c>
      <c r="G11" s="31" t="e">
        <f>E11-F11+K11-L11</f>
        <v>#REF!</v>
      </c>
      <c r="H11" s="9" t="s">
        <v>33</v>
      </c>
      <c r="I11" s="31" t="e">
        <f>D11+[18]ورقة18!I11</f>
        <v>#REF!</v>
      </c>
      <c r="J11" s="31" t="e">
        <f>F11+[18]ورقة18!J11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4.75" customHeight="1" thickBot="1" x14ac:dyDescent="0.45">
      <c r="B12" s="88" t="s">
        <v>34</v>
      </c>
      <c r="C12" s="31" t="e">
        <f>[18]ورقة18!G12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D12+[18]ورقة18!I12</f>
        <v>#REF!</v>
      </c>
      <c r="J12" s="31" t="e">
        <f>F12+[18]ورقة18!J12</f>
        <v>#REF!</v>
      </c>
      <c r="K12" s="31">
        <v>0</v>
      </c>
      <c r="L12" s="31">
        <v>0</v>
      </c>
      <c r="M12" s="6">
        <v>80</v>
      </c>
      <c r="N12" s="7">
        <v>10</v>
      </c>
      <c r="O12" s="8">
        <f>M12*N12</f>
        <v>800</v>
      </c>
    </row>
    <row r="13" spans="1:15" s="32" customFormat="1" ht="27" customHeight="1" thickBot="1" x14ac:dyDescent="0.45">
      <c r="B13" s="9" t="s">
        <v>35</v>
      </c>
      <c r="C13" s="31" t="e">
        <f>[18]ورقة18!G13</f>
        <v>#REF!</v>
      </c>
      <c r="D13" s="31">
        <v>0</v>
      </c>
      <c r="E13" s="31" t="e">
        <f>SUM(C13,D13)</f>
        <v>#REF!</v>
      </c>
      <c r="F13" s="31">
        <f>D15-F11</f>
        <v>768</v>
      </c>
      <c r="G13" s="31" t="e">
        <f>E13-F13+K13-L13</f>
        <v>#REF!</v>
      </c>
      <c r="H13" s="9" t="s">
        <v>35</v>
      </c>
      <c r="I13" s="31" t="e">
        <f>D13+[18]ورقة18!I13</f>
        <v>#REF!</v>
      </c>
      <c r="J13" s="31" t="e">
        <f>F13+[18]ورقة18!J13</f>
        <v>#REF!</v>
      </c>
      <c r="K13" s="31">
        <v>0</v>
      </c>
      <c r="L13" s="31">
        <v>0</v>
      </c>
    </row>
    <row r="14" spans="1:15" ht="24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D14+[18]ورقة18!I14</f>
        <v>#REF!</v>
      </c>
      <c r="J14" s="31" t="e">
        <f>F13+[18]ورقة18!J14</f>
        <v>#REF!</v>
      </c>
      <c r="K14" s="31"/>
      <c r="L14" s="31"/>
      <c r="M14" s="101" t="s">
        <v>38</v>
      </c>
      <c r="N14" s="102"/>
      <c r="O14" s="103"/>
    </row>
    <row r="15" spans="1:15" ht="24" customHeight="1" thickBot="1" x14ac:dyDescent="0.45">
      <c r="B15" s="9" t="s">
        <v>39</v>
      </c>
      <c r="C15" s="31" t="e">
        <f>[18]ورقة18!G15</f>
        <v>#REF!</v>
      </c>
      <c r="D15" s="31">
        <f>O12</f>
        <v>800</v>
      </c>
      <c r="E15" s="31" t="e">
        <f>SUM(C15,D15)</f>
        <v>#REF!</v>
      </c>
      <c r="F15" s="31">
        <f>SUM(E19,E21,E23)</f>
        <v>236</v>
      </c>
      <c r="G15" s="31" t="e">
        <f>E15-F15+K15-L15+D16</f>
        <v>#REF!</v>
      </c>
      <c r="H15" s="9" t="s">
        <v>39</v>
      </c>
      <c r="I15" s="31" t="e">
        <f>D15+[18]ورقة18!I15</f>
        <v>#REF!</v>
      </c>
      <c r="J15" s="31" t="e">
        <f>F15+[18]ورقة18!J15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6.2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D16+[18]ورقة18!I16</f>
        <v>#REF!</v>
      </c>
      <c r="J16" s="31"/>
      <c r="K16" s="41"/>
      <c r="L16" s="41"/>
    </row>
    <row r="17" spans="1:15" ht="25.5" customHeight="1" thickBot="1" x14ac:dyDescent="0.45">
      <c r="B17" s="9" t="s">
        <v>42</v>
      </c>
      <c r="C17" s="42" t="e">
        <f>[18]ورقة18!G17</f>
        <v>#REF!</v>
      </c>
      <c r="D17" s="31">
        <v>0</v>
      </c>
      <c r="E17" s="42" t="e">
        <f>SUM(C17,D17)</f>
        <v>#REF!</v>
      </c>
      <c r="F17" s="42">
        <f>E21*20+(M22)</f>
        <v>2607.8000000000002</v>
      </c>
      <c r="G17" s="42" t="e">
        <f>E17-F17+K17-L17</f>
        <v>#REF!</v>
      </c>
      <c r="H17" s="9" t="s">
        <v>42</v>
      </c>
      <c r="I17" s="31" t="e">
        <f>D17+[18]ورقة18!I17</f>
        <v>#REF!</v>
      </c>
      <c r="J17" s="42" t="e">
        <f>F17+[18]ورقة18!J17</f>
        <v>#REF!</v>
      </c>
      <c r="K17" s="43">
        <v>0</v>
      </c>
      <c r="L17" s="95">
        <v>0</v>
      </c>
    </row>
    <row r="18" spans="1:15" ht="24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C28*1000+[18]ورقة18!J18</f>
        <v>#REF!</v>
      </c>
    </row>
    <row r="19" spans="1:15" ht="28.5" customHeight="1" thickBot="1" x14ac:dyDescent="0.45">
      <c r="B19" s="104"/>
      <c r="C19" s="105"/>
      <c r="D19" s="9" t="s">
        <v>44</v>
      </c>
      <c r="E19" s="31">
        <v>106</v>
      </c>
      <c r="F19" s="114" t="s">
        <v>86</v>
      </c>
      <c r="G19" s="102"/>
      <c r="H19" s="103"/>
      <c r="I19" s="9" t="s">
        <v>45</v>
      </c>
      <c r="J19" s="31" t="e">
        <f>E19+[18]ورقة18!J19</f>
        <v>#REF!</v>
      </c>
      <c r="M19" s="92" t="s">
        <v>46</v>
      </c>
      <c r="N19" s="92"/>
      <c r="O19" s="92"/>
    </row>
    <row r="20" spans="1:15" ht="25.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8.5" customHeight="1" thickBot="1" x14ac:dyDescent="0.45">
      <c r="B21" s="115" t="s">
        <v>49</v>
      </c>
      <c r="C21" s="107"/>
      <c r="D21" s="9" t="s">
        <v>50</v>
      </c>
      <c r="E21" s="31">
        <v>130</v>
      </c>
      <c r="F21" s="145" t="s">
        <v>87</v>
      </c>
      <c r="G21" s="102"/>
      <c r="H21" s="103"/>
      <c r="I21" s="9" t="s">
        <v>51</v>
      </c>
      <c r="J21" s="31" t="e">
        <f>E21+[18]ورقة18!J21</f>
        <v>#REF!</v>
      </c>
      <c r="M21" s="45">
        <f>E21</f>
        <v>130</v>
      </c>
      <c r="N21" s="45">
        <v>20</v>
      </c>
      <c r="O21" s="45">
        <f>N21*M21</f>
        <v>2600</v>
      </c>
    </row>
    <row r="22" spans="1:15" ht="24.75" customHeight="1" thickBot="1" x14ac:dyDescent="0.45">
      <c r="B22" s="120"/>
      <c r="C22" s="107"/>
      <c r="D22" s="117"/>
      <c r="E22" s="102"/>
      <c r="F22" s="102"/>
      <c r="G22" s="102"/>
      <c r="H22" s="102"/>
      <c r="I22" s="102"/>
      <c r="J22" s="103"/>
      <c r="M22" s="46">
        <f>O21*0.003</f>
        <v>7.8</v>
      </c>
      <c r="N22" s="47"/>
      <c r="O22" s="47"/>
    </row>
    <row r="23" spans="1:15" ht="25.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E23+[18]ورقة18!J23</f>
        <v>#REF!</v>
      </c>
    </row>
    <row r="24" spans="1:15" ht="27" customHeight="1" thickBot="1" x14ac:dyDescent="0.45">
      <c r="B24" s="119" t="s">
        <v>54</v>
      </c>
      <c r="C24" s="102"/>
      <c r="D24" s="102"/>
      <c r="E24" s="31">
        <f>SUM(E19,E21,E23)</f>
        <v>236</v>
      </c>
      <c r="F24" s="142"/>
      <c r="G24" s="102"/>
      <c r="H24" s="103"/>
      <c r="I24" s="9" t="s">
        <v>55</v>
      </c>
      <c r="J24" s="31" t="e">
        <f>E24+[18]ورقة18!J24</f>
        <v>#REF!</v>
      </c>
    </row>
    <row r="25" spans="1:15" ht="26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7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D26+[18]ورقة18!I26</f>
        <v>#REF!</v>
      </c>
      <c r="J26" s="103"/>
    </row>
    <row r="27" spans="1:15" ht="26.25" customHeight="1" thickBot="1" x14ac:dyDescent="0.45">
      <c r="B27" s="9" t="s">
        <v>32</v>
      </c>
      <c r="C27" s="31">
        <f>A26-D27</f>
        <v>14</v>
      </c>
      <c r="D27" s="96">
        <v>10</v>
      </c>
      <c r="E27" s="116" t="s">
        <v>88</v>
      </c>
      <c r="F27" s="102"/>
      <c r="G27" s="103"/>
      <c r="H27" s="9" t="s">
        <v>32</v>
      </c>
      <c r="I27" s="108" t="e">
        <f>D27+[18]ورقة18!I27</f>
        <v>#REF!</v>
      </c>
      <c r="J27" s="103"/>
    </row>
    <row r="28" spans="1:15" ht="27.7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C28+[18]ورقة18!I28</f>
        <v>#REF!</v>
      </c>
      <c r="J28" s="103"/>
    </row>
    <row r="29" spans="1:15" ht="21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1.75" customHeight="1" thickBot="1" x14ac:dyDescent="0.45">
      <c r="B30" s="109" t="s">
        <v>130</v>
      </c>
      <c r="C30" s="110"/>
      <c r="D30" s="110"/>
      <c r="E30" s="110"/>
      <c r="F30" s="110"/>
      <c r="G30" s="109" t="s">
        <v>84</v>
      </c>
      <c r="H30" s="110"/>
      <c r="I30" s="62" t="s">
        <v>70</v>
      </c>
      <c r="J30" s="89">
        <v>11410</v>
      </c>
    </row>
    <row r="31" spans="1:15" ht="22.5" customHeight="1" thickBot="1" x14ac:dyDescent="0.45">
      <c r="B31" s="109" t="s">
        <v>131</v>
      </c>
      <c r="C31" s="110"/>
      <c r="D31" s="110"/>
      <c r="E31" s="110"/>
      <c r="F31" s="110"/>
      <c r="G31" s="109" t="s">
        <v>72</v>
      </c>
      <c r="H31" s="110"/>
      <c r="I31" s="62" t="s">
        <v>73</v>
      </c>
      <c r="J31" s="59">
        <v>9644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35" top="0" bottom="0" header="0" footer="0"/>
  <pageSetup paperSize="9" scale="71" orientation="landscape" r:id="rId1"/>
  <colBreaks count="1" manualBreakCount="1">
    <brk id="10" max="3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ورقة20"/>
  <dimension ref="A1:O34"/>
  <sheetViews>
    <sheetView rightToLeft="1" view="pageBreakPreview" topLeftCell="A13" zoomScale="75" zoomScaleNormal="75" zoomScaleSheetLayoutView="75" workbookViewId="0">
      <selection activeCell="F24" sqref="F24:H24"/>
    </sheetView>
  </sheetViews>
  <sheetFormatPr defaultColWidth="9.1796875" defaultRowHeight="20" x14ac:dyDescent="0.4"/>
  <cols>
    <col min="1" max="1" width="1.453125" style="55" customWidth="1"/>
    <col min="2" max="2" width="27.26953125" style="55" customWidth="1"/>
    <col min="3" max="3" width="21.54296875" style="55" customWidth="1"/>
    <col min="4" max="4" width="19.7265625" style="55" customWidth="1"/>
    <col min="5" max="5" width="20.54296875" style="55" customWidth="1"/>
    <col min="6" max="6" width="18.81640625" style="55" customWidth="1"/>
    <col min="7" max="7" width="21.26953125" style="55" customWidth="1"/>
    <col min="8" max="8" width="25.54296875" style="55" customWidth="1"/>
    <col min="9" max="9" width="24.453125" style="55" customWidth="1"/>
    <col min="10" max="10" width="23.269531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119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DATE([1]ورقة1!B37,[1]ورقة1!C37,[1]ورقة1!D37+19)</f>
        <v>#REF!</v>
      </c>
      <c r="B3" s="26"/>
      <c r="C3" s="26"/>
      <c r="D3" s="126" t="s">
        <v>5</v>
      </c>
      <c r="E3" s="112"/>
      <c r="F3" s="89" t="e">
        <f>[1]ورقة1!Q21</f>
        <v>#REF!</v>
      </c>
      <c r="G3" s="111" t="e">
        <f>DATE([1]ورقة1!B37,[1]ورقة1!C37,[1]ورقة1!D37+19)</f>
        <v>#REF!</v>
      </c>
      <c r="H3" s="112"/>
      <c r="I3" s="112"/>
      <c r="J3" s="38"/>
    </row>
    <row r="4" spans="1:15" ht="24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30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.75" customHeight="1" thickBot="1" x14ac:dyDescent="0.45">
      <c r="B6" s="9" t="s">
        <v>22</v>
      </c>
      <c r="C6" s="31" t="e">
        <f>[19]ورقة19!G6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D6+[19]ورقة19!I6</f>
        <v>#REF!</v>
      </c>
      <c r="J6" s="31" t="e">
        <f>F6+[19]ورقة19!J6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9.25" customHeight="1" thickBot="1" x14ac:dyDescent="0.45">
      <c r="B7" s="28" t="s">
        <v>27</v>
      </c>
      <c r="C7" s="29" t="e">
        <f>[19]ورقة19!G7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D7+[19]ورقة19!I7</f>
        <v>#REF!</v>
      </c>
      <c r="J7" s="29" t="e">
        <f>F7+[19]ورقة19!J7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8.5" customHeight="1" thickBot="1" x14ac:dyDescent="0.45">
      <c r="B8" s="9" t="s">
        <v>29</v>
      </c>
      <c r="C8" s="30" t="e">
        <f>[19]ورقة19!G8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D8+[19]ورقة19!I8</f>
        <v>#REF!</v>
      </c>
      <c r="J8" s="42" t="e">
        <f>F8+[19]ورقة19!J8</f>
        <v>#REF!</v>
      </c>
      <c r="K8" s="31">
        <v>0</v>
      </c>
      <c r="L8" s="31">
        <v>0</v>
      </c>
    </row>
    <row r="9" spans="1:15" ht="27" customHeight="1" thickBot="1" x14ac:dyDescent="0.45">
      <c r="B9" s="9" t="s">
        <v>31</v>
      </c>
      <c r="C9" s="31" t="e">
        <f>[19]ورقة19!G9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D9+[19]ورقة19!I9</f>
        <v>#REF!</v>
      </c>
      <c r="J9" s="31" t="e">
        <f>F9+[19]ورقة19!J9</f>
        <v>#REF!</v>
      </c>
      <c r="K9" s="31">
        <v>0</v>
      </c>
      <c r="L9" s="31">
        <v>0</v>
      </c>
    </row>
    <row r="10" spans="1:15" ht="23.25" customHeight="1" thickBot="1" x14ac:dyDescent="0.45">
      <c r="B10" s="9"/>
      <c r="C10" s="31"/>
      <c r="D10" s="31"/>
      <c r="E10" s="31" t="s">
        <v>62</v>
      </c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7" customHeight="1" thickBot="1" x14ac:dyDescent="0.45">
      <c r="B11" s="9" t="s">
        <v>33</v>
      </c>
      <c r="C11" s="31" t="e">
        <f>[19]ورقة19!G11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D11+[19]ورقة19!I11</f>
        <v>#REF!</v>
      </c>
      <c r="J11" s="31" t="e">
        <f>F11+[19]ورقة19!J11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5.5" customHeight="1" thickBot="1" x14ac:dyDescent="0.45">
      <c r="B12" s="88" t="s">
        <v>34</v>
      </c>
      <c r="C12" s="31" t="e">
        <f>[19]ورقة19!G12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D12+[19]ورقة19!I12</f>
        <v>#REF!</v>
      </c>
      <c r="J12" s="31" t="e">
        <f>F12+[19]ورقة19!J12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4" customHeight="1" thickBot="1" x14ac:dyDescent="0.45">
      <c r="B13" s="9" t="s">
        <v>35</v>
      </c>
      <c r="C13" s="31" t="e">
        <f>[19]ورقة19!G13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D13+[19]ورقة19!I13</f>
        <v>#REF!</v>
      </c>
      <c r="J13" s="31" t="e">
        <f>F13+[19]ورقة19!J13</f>
        <v>#REF!</v>
      </c>
      <c r="K13" s="31">
        <v>0</v>
      </c>
      <c r="L13" s="31">
        <v>0</v>
      </c>
    </row>
    <row r="14" spans="1:15" ht="26.2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D14+[19]ورقة19!I14</f>
        <v>#REF!</v>
      </c>
      <c r="J14" s="31" t="e">
        <f>F13+[19]ورقة19!J14</f>
        <v>#REF!</v>
      </c>
      <c r="K14" s="31"/>
      <c r="L14" s="31"/>
      <c r="M14" s="101" t="s">
        <v>38</v>
      </c>
      <c r="N14" s="102"/>
      <c r="O14" s="103"/>
    </row>
    <row r="15" spans="1:15" ht="24.75" customHeight="1" thickBot="1" x14ac:dyDescent="0.45">
      <c r="B15" s="9" t="s">
        <v>39</v>
      </c>
      <c r="C15" s="31" t="e">
        <f>[19]ورقة19!G15</f>
        <v>#REF!</v>
      </c>
      <c r="D15" s="31">
        <f>O12</f>
        <v>0</v>
      </c>
      <c r="E15" s="31" t="e">
        <f>SUM(C15,D15)</f>
        <v>#REF!</v>
      </c>
      <c r="F15" s="31">
        <f>SUM(E19,E21,E23)</f>
        <v>281</v>
      </c>
      <c r="G15" s="31" t="e">
        <f>E15-F15+K15-L15+D16</f>
        <v>#REF!</v>
      </c>
      <c r="H15" s="9" t="s">
        <v>39</v>
      </c>
      <c r="I15" s="31" t="e">
        <f>D15+[19]ورقة19!I15</f>
        <v>#REF!</v>
      </c>
      <c r="J15" s="31" t="e">
        <f>F15+[19]ورقة19!J15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6.2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D16+[19]ورقة19!I16</f>
        <v>#REF!</v>
      </c>
      <c r="J16" s="31"/>
      <c r="K16" s="41"/>
      <c r="L16" s="41"/>
    </row>
    <row r="17" spans="1:15" ht="26.25" customHeight="1" thickBot="1" x14ac:dyDescent="0.45">
      <c r="B17" s="9" t="s">
        <v>42</v>
      </c>
      <c r="C17" s="42" t="e">
        <f>[19]ورقة19!G17</f>
        <v>#REF!</v>
      </c>
      <c r="D17" s="31">
        <v>0</v>
      </c>
      <c r="E17" s="42" t="e">
        <f>SUM(C17,D17)</f>
        <v>#REF!</v>
      </c>
      <c r="F17" s="42">
        <f>E21*20+(M22)</f>
        <v>2326.96</v>
      </c>
      <c r="G17" s="42" t="e">
        <f>E17-F17+K17-L17</f>
        <v>#REF!</v>
      </c>
      <c r="H17" s="9" t="s">
        <v>42</v>
      </c>
      <c r="I17" s="31" t="e">
        <f>D17+[19]ورقة19!I17</f>
        <v>#REF!</v>
      </c>
      <c r="J17" s="33" t="e">
        <f>F17+[19]ورقة19!J17</f>
        <v>#REF!</v>
      </c>
      <c r="K17" s="43">
        <v>0</v>
      </c>
      <c r="L17" s="95">
        <v>0</v>
      </c>
    </row>
    <row r="18" spans="1:15" ht="22.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C28*1500+[19]ورقة19!J18</f>
        <v>#REF!</v>
      </c>
    </row>
    <row r="19" spans="1:15" ht="27" customHeight="1" thickBot="1" x14ac:dyDescent="0.45">
      <c r="B19" s="104"/>
      <c r="C19" s="105"/>
      <c r="D19" s="9" t="s">
        <v>44</v>
      </c>
      <c r="E19" s="31">
        <v>165</v>
      </c>
      <c r="F19" s="114" t="s">
        <v>86</v>
      </c>
      <c r="G19" s="102"/>
      <c r="H19" s="103"/>
      <c r="I19" s="9" t="s">
        <v>45</v>
      </c>
      <c r="J19" s="31" t="e">
        <f>E19+[19]ورقة19!J19</f>
        <v>#REF!</v>
      </c>
      <c r="M19" s="92" t="s">
        <v>46</v>
      </c>
      <c r="N19" s="92"/>
      <c r="O19" s="92"/>
    </row>
    <row r="20" spans="1:15" ht="25.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9.25" customHeight="1" thickBot="1" x14ac:dyDescent="0.45">
      <c r="B21" s="115" t="s">
        <v>49</v>
      </c>
      <c r="C21" s="107"/>
      <c r="D21" s="9" t="s">
        <v>50</v>
      </c>
      <c r="E21" s="31">
        <v>116</v>
      </c>
      <c r="F21" s="114" t="s">
        <v>87</v>
      </c>
      <c r="G21" s="102"/>
      <c r="H21" s="103"/>
      <c r="I21" s="9" t="s">
        <v>51</v>
      </c>
      <c r="J21" s="31" t="e">
        <f>E21+[19]ورقة19!J21</f>
        <v>#REF!</v>
      </c>
      <c r="M21" s="45">
        <f>E21</f>
        <v>116</v>
      </c>
      <c r="N21" s="45">
        <v>20</v>
      </c>
      <c r="O21" s="45">
        <f>N21*M21</f>
        <v>2320</v>
      </c>
    </row>
    <row r="22" spans="1:15" ht="23.2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6.96</v>
      </c>
      <c r="N22" s="47"/>
      <c r="O22" s="47"/>
    </row>
    <row r="23" spans="1:15" ht="30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E23+[19]ورقة19!J23</f>
        <v>#REF!</v>
      </c>
    </row>
    <row r="24" spans="1:15" ht="24.75" customHeight="1" thickBot="1" x14ac:dyDescent="0.45">
      <c r="B24" s="119" t="s">
        <v>54</v>
      </c>
      <c r="C24" s="102"/>
      <c r="D24" s="102"/>
      <c r="E24" s="31">
        <f>SUM(E19,E21,E23)</f>
        <v>281</v>
      </c>
      <c r="F24" s="142"/>
      <c r="G24" s="102"/>
      <c r="H24" s="103"/>
      <c r="I24" s="9" t="s">
        <v>55</v>
      </c>
      <c r="J24" s="31" t="e">
        <f>E24+[19]ورقة19!J24</f>
        <v>#REF!</v>
      </c>
    </row>
    <row r="25" spans="1:15" ht="30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51" t="s">
        <v>62</v>
      </c>
      <c r="F26" s="102"/>
      <c r="G26" s="103"/>
      <c r="H26" s="9" t="s">
        <v>63</v>
      </c>
      <c r="I26" s="108" t="e">
        <f>D26+[19]ورقة19!I26</f>
        <v>#REF!</v>
      </c>
      <c r="J26" s="103"/>
    </row>
    <row r="27" spans="1:15" ht="27.7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88</v>
      </c>
      <c r="F27" s="102"/>
      <c r="G27" s="103"/>
      <c r="H27" s="9" t="s">
        <v>32</v>
      </c>
      <c r="I27" s="108" t="e">
        <f>D27+[19]ورقة19!I27</f>
        <v>#REF!</v>
      </c>
      <c r="J27" s="103"/>
    </row>
    <row r="28" spans="1:15" ht="27.7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C28+[19]ورقة19!I28</f>
        <v>#REF!</v>
      </c>
      <c r="J28" s="103"/>
    </row>
    <row r="29" spans="1:15" ht="24.7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4" customHeight="1" thickBot="1" x14ac:dyDescent="0.45">
      <c r="B30" s="109" t="s">
        <v>132</v>
      </c>
      <c r="C30" s="110"/>
      <c r="D30" s="110"/>
      <c r="E30" s="110"/>
      <c r="F30" s="110"/>
      <c r="G30" s="109" t="s">
        <v>122</v>
      </c>
      <c r="H30" s="110"/>
      <c r="I30" s="62" t="s">
        <v>70</v>
      </c>
      <c r="J30" s="89">
        <v>11410</v>
      </c>
    </row>
    <row r="31" spans="1:15" ht="23.25" customHeight="1" thickBot="1" x14ac:dyDescent="0.45">
      <c r="B31" s="109" t="s">
        <v>133</v>
      </c>
      <c r="C31" s="110"/>
      <c r="D31" s="110"/>
      <c r="E31" s="110"/>
      <c r="F31" s="110"/>
      <c r="G31" s="109" t="s">
        <v>115</v>
      </c>
      <c r="H31" s="110"/>
      <c r="I31" s="62" t="s">
        <v>73</v>
      </c>
      <c r="J31" s="59">
        <v>9925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5" top="0" bottom="0" header="0" footer="0"/>
  <pageSetup paperSize="9" scale="69" orientation="landscape" r:id="rId1"/>
  <colBreaks count="1" manualBreakCount="1">
    <brk id="10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ورقة21"/>
  <dimension ref="A1:O34"/>
  <sheetViews>
    <sheetView rightToLeft="1" topLeftCell="B13" zoomScale="75" zoomScaleNormal="85" zoomScaleSheetLayoutView="75" workbookViewId="0">
      <selection activeCell="K22" sqref="K22"/>
    </sheetView>
  </sheetViews>
  <sheetFormatPr defaultColWidth="9.1796875" defaultRowHeight="20" x14ac:dyDescent="0.4"/>
  <cols>
    <col min="1" max="1" width="1.453125" style="55" customWidth="1"/>
    <col min="2" max="2" width="27.453125" style="55" customWidth="1"/>
    <col min="3" max="3" width="23.26953125" style="55" customWidth="1"/>
    <col min="4" max="4" width="17.453125" style="55" customWidth="1"/>
    <col min="5" max="5" width="20.1796875" style="55" customWidth="1"/>
    <col min="6" max="7" width="19.7265625" style="55" customWidth="1"/>
    <col min="8" max="8" width="25.81640625" style="55" customWidth="1"/>
    <col min="9" max="9" width="25.54296875" style="55" customWidth="1"/>
    <col min="10" max="10" width="20.269531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DATE([1]ورقة1!B37,[1]ورقة1!C37,[1]ورقة1!D37+20)</f>
        <v>#REF!</v>
      </c>
      <c r="B3" s="26"/>
      <c r="C3" s="26"/>
      <c r="D3" s="126" t="s">
        <v>5</v>
      </c>
      <c r="E3" s="112"/>
      <c r="F3" s="89" t="e">
        <f>[1]ورقة1!Q22</f>
        <v>#REF!</v>
      </c>
      <c r="G3" s="111" t="e">
        <f>DATE([1]ورقة1!B37,[1]ورقة1!C37,[1]ورقة1!D37+20)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8.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6.25" customHeight="1" thickBot="1" x14ac:dyDescent="0.45">
      <c r="B6" s="9" t="s">
        <v>22</v>
      </c>
      <c r="C6" s="31" t="e">
        <f>[20]ورقة20!G6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D6+[20]ورقة20!I6</f>
        <v>#REF!</v>
      </c>
      <c r="J6" s="31" t="e">
        <f>F6+[20]ورقة20!J6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7" customHeight="1" thickBot="1" x14ac:dyDescent="0.45">
      <c r="B7" s="28" t="s">
        <v>27</v>
      </c>
      <c r="C7" s="29" t="e">
        <f>[20]ورقة20!G7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D7+[20]ورقة20!I7</f>
        <v>#REF!</v>
      </c>
      <c r="J7" s="29" t="e">
        <f>F7+[20]ورقة20!J7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1.75" customHeight="1" thickBot="1" x14ac:dyDescent="0.45">
      <c r="B8" s="9" t="s">
        <v>29</v>
      </c>
      <c r="C8" s="30" t="e">
        <f>[20]ورقة20!G8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D8+[20]ورقة20!I8</f>
        <v>#REF!</v>
      </c>
      <c r="J8" s="100" t="e">
        <f>F8+[20]ورقة20!J8</f>
        <v>#REF!</v>
      </c>
      <c r="K8" s="31">
        <v>0</v>
      </c>
      <c r="L8" s="31">
        <v>0</v>
      </c>
    </row>
    <row r="9" spans="1:15" ht="25.5" customHeight="1" thickBot="1" x14ac:dyDescent="0.45">
      <c r="B9" s="9" t="s">
        <v>31</v>
      </c>
      <c r="C9" s="31" t="e">
        <f>[20]ورقة20!G9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D9+[20]ورقة20!I9</f>
        <v>#REF!</v>
      </c>
      <c r="J9" s="31" t="e">
        <f>F9+[20]ورقة20!J9</f>
        <v>#REF!</v>
      </c>
      <c r="K9" s="31">
        <v>0</v>
      </c>
      <c r="L9" s="31">
        <v>0</v>
      </c>
    </row>
    <row r="10" spans="1:15" ht="21.75" customHeight="1" thickBot="1" x14ac:dyDescent="0.45">
      <c r="B10" s="9"/>
      <c r="C10" s="31"/>
      <c r="D10" s="31"/>
      <c r="E10" s="31" t="s">
        <v>62</v>
      </c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6.25" customHeight="1" thickBot="1" x14ac:dyDescent="0.45">
      <c r="B11" s="9" t="s">
        <v>33</v>
      </c>
      <c r="C11" s="31" t="e">
        <f>[20]ورقة20!G11</f>
        <v>#REF!</v>
      </c>
      <c r="D11" s="31">
        <v>0</v>
      </c>
      <c r="E11" s="31" t="e">
        <f>SUM(C11,D11)</f>
        <v>#REF!</v>
      </c>
      <c r="F11" s="31">
        <f>D15*0.04</f>
        <v>12.8</v>
      </c>
      <c r="G11" s="31" t="e">
        <f>E11-F11+K11-L11</f>
        <v>#REF!</v>
      </c>
      <c r="H11" s="9" t="s">
        <v>33</v>
      </c>
      <c r="I11" s="31" t="e">
        <f>D11+[20]ورقة20!I11</f>
        <v>#REF!</v>
      </c>
      <c r="J11" s="31" t="e">
        <f>F11+[20]ورقة20!J11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4.75" customHeight="1" thickBot="1" x14ac:dyDescent="0.45">
      <c r="B12" s="88" t="s">
        <v>134</v>
      </c>
      <c r="C12" s="31" t="e">
        <f>[20]ورقة20!G12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134</v>
      </c>
      <c r="I12" s="31" t="e">
        <f>D12+[20]ورقة20!I12</f>
        <v>#REF!</v>
      </c>
      <c r="J12" s="31" t="e">
        <f>F12+[20]ورقة20!J12</f>
        <v>#REF!</v>
      </c>
      <c r="K12" s="31">
        <v>0</v>
      </c>
      <c r="L12" s="31">
        <v>0</v>
      </c>
      <c r="M12" s="6">
        <v>80</v>
      </c>
      <c r="N12" s="7">
        <v>4</v>
      </c>
      <c r="O12" s="8">
        <f>M12*N12</f>
        <v>320</v>
      </c>
    </row>
    <row r="13" spans="1:15" s="32" customFormat="1" ht="22.5" customHeight="1" thickBot="1" x14ac:dyDescent="0.45">
      <c r="B13" s="9" t="s">
        <v>35</v>
      </c>
      <c r="C13" s="31" t="e">
        <f>[20]ورقة20!G13</f>
        <v>#REF!</v>
      </c>
      <c r="D13" s="31">
        <v>0</v>
      </c>
      <c r="E13" s="31" t="e">
        <f>SUM(C13,D13)</f>
        <v>#REF!</v>
      </c>
      <c r="F13" s="31">
        <f>D15-F11</f>
        <v>307.2</v>
      </c>
      <c r="G13" s="31" t="e">
        <f>E13-F13+K13-L13</f>
        <v>#REF!</v>
      </c>
      <c r="H13" s="9" t="s">
        <v>35</v>
      </c>
      <c r="I13" s="31" t="e">
        <f>D13+[20]ورقة20!I13</f>
        <v>#REF!</v>
      </c>
      <c r="J13" s="31" t="e">
        <f>F13+[20]ورقة20!J13</f>
        <v>#REF!</v>
      </c>
      <c r="K13" s="31">
        <v>0</v>
      </c>
      <c r="L13" s="31">
        <v>0</v>
      </c>
    </row>
    <row r="14" spans="1:15" ht="24.7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D14+[20]ورقة20!I14</f>
        <v>#REF!</v>
      </c>
      <c r="J14" s="31" t="e">
        <f>F13+[20]ورقة20!J14</f>
        <v>#REF!</v>
      </c>
      <c r="K14" s="31"/>
      <c r="L14" s="31"/>
      <c r="M14" s="101" t="s">
        <v>38</v>
      </c>
      <c r="N14" s="102"/>
      <c r="O14" s="103"/>
    </row>
    <row r="15" spans="1:15" ht="24" customHeight="1" thickBot="1" x14ac:dyDescent="0.45">
      <c r="B15" s="9" t="s">
        <v>39</v>
      </c>
      <c r="C15" s="31" t="e">
        <f>[20]ورقة20!G15</f>
        <v>#REF!</v>
      </c>
      <c r="D15" s="31">
        <f>O12</f>
        <v>320</v>
      </c>
      <c r="E15" s="31" t="e">
        <f>SUM(C15,D15)</f>
        <v>#REF!</v>
      </c>
      <c r="F15" s="31">
        <f>SUM(E19,E21,E23)</f>
        <v>517</v>
      </c>
      <c r="G15" s="31" t="e">
        <f>E15-F15+K15-L15+D16</f>
        <v>#REF!</v>
      </c>
      <c r="H15" s="9" t="s">
        <v>39</v>
      </c>
      <c r="I15" s="31" t="e">
        <f>D15+[20]ورقة20!I15</f>
        <v>#REF!</v>
      </c>
      <c r="J15" s="31" t="e">
        <f>F15+[20]ورقة20!J15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3.2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D16+[20]ورقة20!I16</f>
        <v>#REF!</v>
      </c>
      <c r="J16" s="31"/>
      <c r="K16" s="41"/>
      <c r="L16" s="41"/>
    </row>
    <row r="17" spans="1:15" ht="25.5" customHeight="1" thickBot="1" x14ac:dyDescent="0.45">
      <c r="B17" s="9" t="s">
        <v>42</v>
      </c>
      <c r="C17" s="42" t="e">
        <f>[20]ورقة20!G17</f>
        <v>#REF!</v>
      </c>
      <c r="D17" s="31">
        <v>0</v>
      </c>
      <c r="E17" s="42" t="e">
        <f>SUM(C17,D17)</f>
        <v>#REF!</v>
      </c>
      <c r="F17" s="42">
        <f>E21*20+(M22)</f>
        <v>5295.84</v>
      </c>
      <c r="G17" s="42" t="e">
        <f>E17-F17+K17-L17</f>
        <v>#REF!</v>
      </c>
      <c r="H17" s="9" t="s">
        <v>42</v>
      </c>
      <c r="I17" s="31" t="e">
        <f>D17+[20]ورقة20!I17</f>
        <v>#REF!</v>
      </c>
      <c r="J17" s="42" t="e">
        <f>F17+[20]ورقة20!J17</f>
        <v>#REF!</v>
      </c>
      <c r="K17" s="43">
        <v>0</v>
      </c>
      <c r="L17" s="95">
        <v>0</v>
      </c>
    </row>
    <row r="18" spans="1:15" ht="21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C28*1500+[20]ورقة20!J18</f>
        <v>#REF!</v>
      </c>
    </row>
    <row r="19" spans="1:15" ht="30" customHeight="1" thickBot="1" x14ac:dyDescent="0.45">
      <c r="B19" s="104"/>
      <c r="C19" s="105"/>
      <c r="D19" s="9" t="s">
        <v>44</v>
      </c>
      <c r="E19" s="31">
        <v>253</v>
      </c>
      <c r="F19" s="114" t="s">
        <v>86</v>
      </c>
      <c r="G19" s="102"/>
      <c r="H19" s="103"/>
      <c r="I19" s="9" t="s">
        <v>45</v>
      </c>
      <c r="J19" s="31" t="e">
        <f>E19+[20]ورقة20!J19</f>
        <v>#REF!</v>
      </c>
      <c r="M19" s="92" t="s">
        <v>46</v>
      </c>
      <c r="N19" s="92"/>
      <c r="O19" s="92"/>
    </row>
    <row r="20" spans="1:15" ht="24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7" customHeight="1" thickBot="1" x14ac:dyDescent="0.45">
      <c r="B21" s="115" t="s">
        <v>49</v>
      </c>
      <c r="C21" s="107"/>
      <c r="D21" s="9" t="s">
        <v>50</v>
      </c>
      <c r="E21" s="31">
        <v>264</v>
      </c>
      <c r="F21" s="152" t="s">
        <v>135</v>
      </c>
      <c r="G21" s="102"/>
      <c r="H21" s="103"/>
      <c r="I21" s="9" t="s">
        <v>51</v>
      </c>
      <c r="J21" s="31" t="e">
        <f>E21+[20]ورقة20!J21</f>
        <v>#REF!</v>
      </c>
      <c r="M21" s="45">
        <f>E21</f>
        <v>264</v>
      </c>
      <c r="N21" s="45">
        <v>20</v>
      </c>
      <c r="O21" s="45">
        <f>N21*M21</f>
        <v>5280</v>
      </c>
    </row>
    <row r="22" spans="1:15" ht="24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15.84</v>
      </c>
      <c r="N22" s="47"/>
      <c r="O22" s="47"/>
    </row>
    <row r="23" spans="1:15" ht="27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E23+[20]ورقة20!J23</f>
        <v>#REF!</v>
      </c>
    </row>
    <row r="24" spans="1:15" ht="24" customHeight="1" thickBot="1" x14ac:dyDescent="0.45">
      <c r="B24" s="119" t="s">
        <v>54</v>
      </c>
      <c r="C24" s="102"/>
      <c r="D24" s="102"/>
      <c r="E24" s="31">
        <f>SUM(E19,E21,E23)</f>
        <v>517</v>
      </c>
      <c r="F24" s="142"/>
      <c r="G24" s="102"/>
      <c r="H24" s="103"/>
      <c r="I24" s="9" t="s">
        <v>55</v>
      </c>
      <c r="J24" s="31" t="e">
        <f>E24+[20]ورقة20!J24</f>
        <v>#REF!</v>
      </c>
    </row>
    <row r="25" spans="1:15" ht="27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7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D26+[20]ورقة20!I26</f>
        <v>#REF!</v>
      </c>
      <c r="J26" s="103"/>
    </row>
    <row r="27" spans="1:15" ht="30" customHeight="1" thickBot="1" x14ac:dyDescent="0.45">
      <c r="B27" s="9" t="s">
        <v>32</v>
      </c>
      <c r="C27" s="31">
        <f>A26-D27</f>
        <v>20</v>
      </c>
      <c r="D27" s="96">
        <v>4</v>
      </c>
      <c r="E27" s="116" t="s">
        <v>88</v>
      </c>
      <c r="F27" s="102"/>
      <c r="G27" s="103"/>
      <c r="H27" s="9" t="s">
        <v>32</v>
      </c>
      <c r="I27" s="108" t="e">
        <f>D27+[20]ورقة20!I27</f>
        <v>#REF!</v>
      </c>
      <c r="J27" s="103"/>
    </row>
    <row r="28" spans="1:15" ht="24.7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C28+[20]ورقة20!I28</f>
        <v>#REF!</v>
      </c>
      <c r="J28" s="103"/>
    </row>
    <row r="29" spans="1:15" ht="21.7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1.75" customHeight="1" thickBot="1" x14ac:dyDescent="0.45">
      <c r="B30" s="109" t="s">
        <v>136</v>
      </c>
      <c r="C30" s="110"/>
      <c r="D30" s="110"/>
      <c r="E30" s="110"/>
      <c r="F30" s="110"/>
      <c r="G30" s="109" t="s">
        <v>137</v>
      </c>
      <c r="H30" s="110"/>
      <c r="I30" s="62" t="s">
        <v>70</v>
      </c>
      <c r="J30" s="89">
        <v>11730</v>
      </c>
    </row>
    <row r="31" spans="1:15" ht="21" customHeight="1" thickBot="1" x14ac:dyDescent="0.45">
      <c r="B31" s="109" t="s">
        <v>138</v>
      </c>
      <c r="C31" s="110"/>
      <c r="D31" s="110"/>
      <c r="E31" s="110"/>
      <c r="F31" s="110"/>
      <c r="G31" s="109" t="s">
        <v>115</v>
      </c>
      <c r="H31" s="110"/>
      <c r="I31" s="62" t="s">
        <v>73</v>
      </c>
      <c r="J31" s="59">
        <v>10442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" top="0" bottom="0" header="0" footer="0"/>
  <pageSetup paperSize="9" scale="72" orientation="landscape"/>
  <rowBreaks count="1" manualBreakCount="1">
    <brk id="33" max="16" man="1"/>
  </rowBreaks>
  <colBreaks count="1" manualBreakCount="1">
    <brk id="10" max="32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ورقة22"/>
  <dimension ref="A1:O34"/>
  <sheetViews>
    <sheetView rightToLeft="1" topLeftCell="A13" zoomScale="73" zoomScaleNormal="73" zoomScaleSheetLayoutView="75" workbookViewId="0">
      <selection activeCell="F28" sqref="F28"/>
    </sheetView>
  </sheetViews>
  <sheetFormatPr defaultColWidth="9.1796875" defaultRowHeight="20" x14ac:dyDescent="0.4"/>
  <cols>
    <col min="1" max="1" width="1.453125" style="55" customWidth="1"/>
    <col min="2" max="2" width="25.453125" style="55" customWidth="1"/>
    <col min="3" max="3" width="20.1796875" style="55" customWidth="1"/>
    <col min="4" max="4" width="20.26953125" style="55" customWidth="1"/>
    <col min="5" max="5" width="21.7265625" style="55" customWidth="1"/>
    <col min="6" max="6" width="19.453125" style="55" customWidth="1"/>
    <col min="7" max="7" width="22.26953125" style="55" customWidth="1"/>
    <col min="8" max="8" width="26.81640625" style="55" customWidth="1"/>
    <col min="9" max="9" width="25.26953125" style="55" customWidth="1"/>
    <col min="10" max="10" width="24.54296875" style="55" customWidth="1"/>
    <col min="11" max="11" width="10.54296875" style="55" customWidth="1"/>
    <col min="12" max="12" width="10.453125" style="55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DATE([1]ورقة1!B37,[1]ورقة1!C37,[1]ورقة1!D37+21)</f>
        <v>#REF!</v>
      </c>
      <c r="B3" s="26"/>
      <c r="C3" s="26"/>
      <c r="D3" s="126" t="s">
        <v>5</v>
      </c>
      <c r="E3" s="112"/>
      <c r="F3" s="89" t="e">
        <f>[1]ورقة1!Q23</f>
        <v>#REF!</v>
      </c>
      <c r="G3" s="111" t="e">
        <f>DATE([1]ورقة1!B37,[1]ورقة1!C37,[1]ورقة1!D37+21)</f>
        <v>#REF!</v>
      </c>
      <c r="H3" s="112"/>
      <c r="I3" s="112"/>
      <c r="J3" s="38"/>
    </row>
    <row r="4" spans="1:15" ht="25.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.7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6.25" customHeight="1" thickBot="1" x14ac:dyDescent="0.45">
      <c r="B6" s="9" t="s">
        <v>22</v>
      </c>
      <c r="C6" s="31" t="e">
        <f>[21]ورقة21!G6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D6+[21]ورقة21!I6</f>
        <v>#REF!</v>
      </c>
      <c r="J6" s="31" t="e">
        <f>F6+[21]ورقة21!J6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5.5" customHeight="1" thickBot="1" x14ac:dyDescent="0.45">
      <c r="B7" s="28" t="s">
        <v>27</v>
      </c>
      <c r="C7" s="29" t="e">
        <f>[21]ورقة21!G7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D7+[21]ورقة21!I7</f>
        <v>#REF!</v>
      </c>
      <c r="J7" s="29" t="e">
        <f>F7+[21]ورقة21!J7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6.25" customHeight="1" thickBot="1" x14ac:dyDescent="0.45">
      <c r="B8" s="9" t="s">
        <v>29</v>
      </c>
      <c r="C8" s="30" t="e">
        <f>[21]ورقة21!G8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D8+[21]ورقة21!I8</f>
        <v>#REF!</v>
      </c>
      <c r="J8" s="100" t="e">
        <f>F8+[21]ورقة21!J8</f>
        <v>#REF!</v>
      </c>
      <c r="K8" s="31">
        <v>0</v>
      </c>
      <c r="L8" s="31">
        <v>0</v>
      </c>
    </row>
    <row r="9" spans="1:15" ht="25.5" customHeight="1" thickBot="1" x14ac:dyDescent="0.45">
      <c r="B9" s="9" t="s">
        <v>31</v>
      </c>
      <c r="C9" s="31" t="e">
        <f>[21]ورقة21!G9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D9+[21]ورقة21!I9</f>
        <v>#REF!</v>
      </c>
      <c r="J9" s="31" t="e">
        <f>F9+[21]ورقة21!J9</f>
        <v>#REF!</v>
      </c>
      <c r="K9" s="31">
        <v>0</v>
      </c>
      <c r="L9" s="31">
        <v>0</v>
      </c>
    </row>
    <row r="10" spans="1:15" ht="24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.75" customHeight="1" thickBot="1" x14ac:dyDescent="0.45">
      <c r="B11" s="9" t="s">
        <v>33</v>
      </c>
      <c r="C11" s="31" t="e">
        <f>[21]ورقة21!G11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D11+[21]ورقة21!I11</f>
        <v>#REF!</v>
      </c>
      <c r="J11" s="31" t="e">
        <f>F11+[21]ورقة21!J11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8.5" customHeight="1" thickBot="1" x14ac:dyDescent="0.45">
      <c r="B12" s="88" t="s">
        <v>34</v>
      </c>
      <c r="C12" s="31" t="e">
        <f>[21]ورقة21!G12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D12+[21]ورقة21!I12</f>
        <v>#REF!</v>
      </c>
      <c r="J12" s="31" t="e">
        <f>F12+[21]ورقة21!J12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1.75" customHeight="1" thickBot="1" x14ac:dyDescent="0.45">
      <c r="B13" s="9" t="s">
        <v>35</v>
      </c>
      <c r="C13" s="31" t="e">
        <f>[21]ورقة21!G13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D13+[21]ورقة21!I13</f>
        <v>#REF!</v>
      </c>
      <c r="J13" s="31" t="e">
        <f>F13+[21]ورقة21!J13</f>
        <v>#REF!</v>
      </c>
      <c r="K13" s="31">
        <v>0</v>
      </c>
      <c r="L13" s="31">
        <v>0</v>
      </c>
    </row>
    <row r="14" spans="1:15" ht="27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D14+[21]ورقة21!I14</f>
        <v>#REF!</v>
      </c>
      <c r="J14" s="31" t="e">
        <f>F13+[21]ورقة21!J14</f>
        <v>#REF!</v>
      </c>
      <c r="K14" s="31"/>
      <c r="L14" s="31"/>
      <c r="M14" s="101" t="s">
        <v>38</v>
      </c>
      <c r="N14" s="102"/>
      <c r="O14" s="103"/>
    </row>
    <row r="15" spans="1:15" ht="24" customHeight="1" thickBot="1" x14ac:dyDescent="0.45">
      <c r="B15" s="9" t="s">
        <v>39</v>
      </c>
      <c r="C15" s="31" t="e">
        <f>[21]ورقة21!G15</f>
        <v>#REF!</v>
      </c>
      <c r="D15" s="31">
        <f>O12</f>
        <v>0</v>
      </c>
      <c r="E15" s="31" t="e">
        <f>SUM(C15,D15)</f>
        <v>#REF!</v>
      </c>
      <c r="F15" s="31">
        <f>SUM(E19,E21,E23)</f>
        <v>296</v>
      </c>
      <c r="G15" s="31" t="e">
        <f>E15-F15+K15-L15+D16</f>
        <v>#REF!</v>
      </c>
      <c r="H15" s="9" t="s">
        <v>39</v>
      </c>
      <c r="I15" s="31" t="e">
        <f>D15+[21]ورقة21!I15</f>
        <v>#REF!</v>
      </c>
      <c r="J15" s="31" t="e">
        <f>F15+[21]ورقة21!J15</f>
        <v>#REF!</v>
      </c>
      <c r="K15" s="57">
        <v>0</v>
      </c>
      <c r="L15" s="58">
        <v>0</v>
      </c>
      <c r="M15" s="113">
        <v>800</v>
      </c>
      <c r="N15" s="102"/>
      <c r="O15" s="103"/>
    </row>
    <row r="16" spans="1:15" ht="23.2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D16+[21]ورقة21!I16</f>
        <v>#REF!</v>
      </c>
      <c r="J16" s="31"/>
      <c r="K16" s="41"/>
      <c r="L16" s="41"/>
    </row>
    <row r="17" spans="1:15" ht="26.25" customHeight="1" thickBot="1" x14ac:dyDescent="0.45">
      <c r="B17" s="9" t="s">
        <v>42</v>
      </c>
      <c r="C17" s="42" t="e">
        <f>[21]ورقة21!G17</f>
        <v>#REF!</v>
      </c>
      <c r="D17" s="31">
        <v>0</v>
      </c>
      <c r="E17" s="42" t="e">
        <f>SUM(C17,D17)</f>
        <v>#REF!</v>
      </c>
      <c r="F17" s="42">
        <f>E21*20+(M22)</f>
        <v>2106.3000000000002</v>
      </c>
      <c r="G17" s="42" t="e">
        <f>E17-F17+K17-L17</f>
        <v>#REF!</v>
      </c>
      <c r="H17" s="9" t="s">
        <v>42</v>
      </c>
      <c r="I17" s="31" t="e">
        <f>D17+[21]ورقة21!I17</f>
        <v>#REF!</v>
      </c>
      <c r="J17" s="42" t="e">
        <f>F17+[21]ورقة21!J17</f>
        <v>#REF!</v>
      </c>
      <c r="K17" s="43">
        <v>0</v>
      </c>
      <c r="L17" s="95">
        <v>0</v>
      </c>
    </row>
    <row r="18" spans="1:15" ht="26.2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C28*1500+[21]ورقة21!J18</f>
        <v>#REF!</v>
      </c>
    </row>
    <row r="19" spans="1:15" ht="27.75" customHeight="1" thickBot="1" x14ac:dyDescent="0.45">
      <c r="B19" s="104"/>
      <c r="C19" s="105"/>
      <c r="D19" s="9" t="s">
        <v>44</v>
      </c>
      <c r="E19" s="31">
        <v>191</v>
      </c>
      <c r="F19" s="114" t="s">
        <v>101</v>
      </c>
      <c r="G19" s="102"/>
      <c r="H19" s="103"/>
      <c r="I19" s="9" t="s">
        <v>45</v>
      </c>
      <c r="J19" s="31" t="e">
        <f>E19+[21]ورقة21!J19</f>
        <v>#REF!</v>
      </c>
      <c r="M19" s="92" t="s">
        <v>46</v>
      </c>
      <c r="N19" s="92"/>
      <c r="O19" s="92"/>
    </row>
    <row r="20" spans="1:15" ht="27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8.5" customHeight="1" thickBot="1" x14ac:dyDescent="0.45">
      <c r="B21" s="115" t="s">
        <v>49</v>
      </c>
      <c r="C21" s="107"/>
      <c r="D21" s="9" t="s">
        <v>50</v>
      </c>
      <c r="E21" s="31">
        <v>105</v>
      </c>
      <c r="F21" s="145" t="s">
        <v>139</v>
      </c>
      <c r="G21" s="102"/>
      <c r="H21" s="103"/>
      <c r="I21" s="9" t="s">
        <v>51</v>
      </c>
      <c r="J21" s="31" t="e">
        <f>E21+[21]ورقة21!J21</f>
        <v>#REF!</v>
      </c>
      <c r="M21" s="45">
        <f>E21</f>
        <v>105</v>
      </c>
      <c r="N21" s="45">
        <v>20</v>
      </c>
      <c r="O21" s="45">
        <f>N21*M21</f>
        <v>2100</v>
      </c>
    </row>
    <row r="22" spans="1:15" ht="27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6.3</v>
      </c>
      <c r="N22" s="47"/>
      <c r="O22" s="47"/>
    </row>
    <row r="23" spans="1:15" ht="29.2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E23+[21]ورقة21!J23</f>
        <v>#REF!</v>
      </c>
    </row>
    <row r="24" spans="1:15" ht="29.25" customHeight="1" thickBot="1" x14ac:dyDescent="0.45">
      <c r="B24" s="119" t="s">
        <v>54</v>
      </c>
      <c r="C24" s="102"/>
      <c r="D24" s="102"/>
      <c r="E24" s="31">
        <f>SUM(E19,E21,E23)</f>
        <v>296</v>
      </c>
      <c r="F24" s="142"/>
      <c r="G24" s="102"/>
      <c r="H24" s="103"/>
      <c r="I24" s="9" t="s">
        <v>55</v>
      </c>
      <c r="J24" s="31" t="e">
        <f>E24+[21]ورقة21!J24</f>
        <v>#REF!</v>
      </c>
    </row>
    <row r="25" spans="1:15" ht="27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140</v>
      </c>
      <c r="F26" s="102"/>
      <c r="G26" s="103"/>
      <c r="H26" s="9" t="s">
        <v>63</v>
      </c>
      <c r="I26" s="108" t="e">
        <f>D26+[21]ورقة21!I26</f>
        <v>#REF!</v>
      </c>
      <c r="J26" s="103"/>
    </row>
    <row r="27" spans="1:15" ht="26.2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141</v>
      </c>
      <c r="F27" s="102"/>
      <c r="G27" s="103"/>
      <c r="H27" s="9" t="s">
        <v>32</v>
      </c>
      <c r="I27" s="108" t="e">
        <f>D27+[21]ورقة21!I27</f>
        <v>#REF!</v>
      </c>
      <c r="J27" s="103"/>
    </row>
    <row r="28" spans="1:15" ht="27.7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C28+[21]ورقة21!I28</f>
        <v>#REF!</v>
      </c>
      <c r="J28" s="103"/>
    </row>
    <row r="29" spans="1:15" ht="20.2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18" customHeight="1" thickBot="1" x14ac:dyDescent="0.45">
      <c r="B30" s="109" t="s">
        <v>142</v>
      </c>
      <c r="C30" s="110"/>
      <c r="D30" s="110"/>
      <c r="E30" s="110"/>
      <c r="F30" s="110"/>
      <c r="G30" s="109" t="s">
        <v>122</v>
      </c>
      <c r="H30" s="110"/>
      <c r="I30" s="62" t="s">
        <v>70</v>
      </c>
      <c r="J30" s="89">
        <v>11730</v>
      </c>
    </row>
    <row r="31" spans="1:15" ht="20.5" customHeight="1" thickBot="1" x14ac:dyDescent="0.45">
      <c r="B31" s="109" t="s">
        <v>143</v>
      </c>
      <c r="C31" s="110"/>
      <c r="D31" s="110"/>
      <c r="E31" s="110"/>
      <c r="F31" s="110"/>
      <c r="G31" s="109" t="s">
        <v>82</v>
      </c>
      <c r="H31" s="110"/>
      <c r="I31" s="62" t="s">
        <v>73</v>
      </c>
      <c r="J31" s="59">
        <v>10738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4" top="0" bottom="0" header="0" footer="0"/>
  <pageSetup paperSize="9" scale="69" orientation="landscape"/>
  <rowBreaks count="1" manualBreakCount="1">
    <brk id="32" max="16383" man="1"/>
  </rowBreaks>
  <colBreaks count="1" manualBreakCount="1">
    <brk id="10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ورقة23"/>
  <dimension ref="A1:O34"/>
  <sheetViews>
    <sheetView rightToLeft="1" view="pageBreakPreview" topLeftCell="A17" zoomScale="75" zoomScaleNormal="73" workbookViewId="0">
      <selection activeCell="L26" sqref="L26"/>
    </sheetView>
  </sheetViews>
  <sheetFormatPr defaultColWidth="9.1796875" defaultRowHeight="20" x14ac:dyDescent="0.4"/>
  <cols>
    <col min="1" max="1" width="1.453125" style="55" customWidth="1"/>
    <col min="2" max="2" width="25.1796875" style="55" customWidth="1"/>
    <col min="3" max="3" width="20" style="55" customWidth="1"/>
    <col min="4" max="4" width="17" style="55" customWidth="1"/>
    <col min="5" max="5" width="20" style="55" customWidth="1"/>
    <col min="6" max="6" width="17.26953125" style="55" customWidth="1"/>
    <col min="7" max="7" width="22.26953125" style="55" customWidth="1"/>
    <col min="8" max="8" width="27.81640625" style="55" customWidth="1"/>
    <col min="9" max="9" width="25.26953125" style="55" customWidth="1"/>
    <col min="10" max="10" width="26.4531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129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DATE([1]ورقة1!B37,[1]ورقة1!C37,[1]ورقة1!D37+22)</f>
        <v>#REF!</v>
      </c>
      <c r="B3" s="26"/>
      <c r="C3" s="26"/>
      <c r="D3" s="126" t="s">
        <v>5</v>
      </c>
      <c r="E3" s="112"/>
      <c r="F3" s="89" t="e">
        <f>[1]ورقة1!Q24</f>
        <v>#REF!</v>
      </c>
      <c r="G3" s="111" t="e">
        <f>DATE([1]ورقة1!B37,[1]ورقة1!C37,[1]ورقة1!D37+22)</f>
        <v>#REF!</v>
      </c>
      <c r="H3" s="112"/>
      <c r="I3" s="112"/>
      <c r="J3" s="38"/>
    </row>
    <row r="4" spans="1:15" ht="27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30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.75" customHeight="1" thickBot="1" x14ac:dyDescent="0.45">
      <c r="B6" s="9" t="s">
        <v>22</v>
      </c>
      <c r="C6" s="31" t="e">
        <f>[22]ورقة22!G6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D6+[22]ورقة22!I6</f>
        <v>#REF!</v>
      </c>
      <c r="J6" s="31" t="e">
        <f>F6+[22]ورقة22!J6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6.25" customHeight="1" thickBot="1" x14ac:dyDescent="0.45">
      <c r="B7" s="28" t="s">
        <v>27</v>
      </c>
      <c r="C7" s="29" t="e">
        <f>[22]ورقة22!G7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D7+[22]ورقة22!I7</f>
        <v>#REF!</v>
      </c>
      <c r="J7" s="29" t="e">
        <f>F7+[22]ورقة22!J7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7" customHeight="1" thickBot="1" x14ac:dyDescent="0.45">
      <c r="B8" s="9" t="s">
        <v>29</v>
      </c>
      <c r="C8" s="30" t="e">
        <f>[22]ورقة22!G8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D8+[22]ورقة22!I8</f>
        <v>#REF!</v>
      </c>
      <c r="J8" s="100" t="e">
        <f>F8+[22]ورقة22!J8</f>
        <v>#REF!</v>
      </c>
      <c r="K8" s="31">
        <v>0</v>
      </c>
      <c r="L8" s="31">
        <v>0</v>
      </c>
    </row>
    <row r="9" spans="1:15" ht="28.5" customHeight="1" thickBot="1" x14ac:dyDescent="0.45">
      <c r="B9" s="9" t="s">
        <v>31</v>
      </c>
      <c r="C9" s="31" t="e">
        <f>[22]ورقة22!G9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D9+[22]ورقة22!I9</f>
        <v>#REF!</v>
      </c>
      <c r="J9" s="31" t="e">
        <f>F9+[22]ورقة22!J9</f>
        <v>#REF!</v>
      </c>
      <c r="K9" s="31">
        <v>0</v>
      </c>
      <c r="L9" s="31">
        <v>0</v>
      </c>
    </row>
    <row r="10" spans="1:15" ht="19.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2.5" customHeight="1" thickBot="1" x14ac:dyDescent="0.45">
      <c r="B11" s="9" t="s">
        <v>33</v>
      </c>
      <c r="C11" s="31" t="e">
        <f>[22]ورقة22!G11</f>
        <v>#REF!</v>
      </c>
      <c r="D11" s="31">
        <v>0</v>
      </c>
      <c r="E11" s="31" t="e">
        <f>SUM(C11,D11)</f>
        <v>#REF!</v>
      </c>
      <c r="F11" s="31">
        <f>D15*0.04</f>
        <v>32</v>
      </c>
      <c r="G11" s="31" t="e">
        <f>E11-F11+K11-L11</f>
        <v>#REF!</v>
      </c>
      <c r="H11" s="9" t="s">
        <v>33</v>
      </c>
      <c r="I11" s="31" t="e">
        <f>D11+[22]ورقة22!I11</f>
        <v>#REF!</v>
      </c>
      <c r="J11" s="31" t="e">
        <f>F11+[22]ورقة22!J11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1.75" customHeight="1" thickBot="1" x14ac:dyDescent="0.45">
      <c r="B12" s="88" t="s">
        <v>134</v>
      </c>
      <c r="C12" s="31" t="e">
        <f>[22]ورقة22!G12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134</v>
      </c>
      <c r="I12" s="31" t="e">
        <f>D12+[22]ورقة22!I12</f>
        <v>#REF!</v>
      </c>
      <c r="J12" s="31" t="e">
        <f>F12+[22]ورقة22!J12</f>
        <v>#REF!</v>
      </c>
      <c r="K12" s="31">
        <v>0</v>
      </c>
      <c r="L12" s="31">
        <v>0</v>
      </c>
      <c r="M12" s="6">
        <v>80</v>
      </c>
      <c r="N12" s="7">
        <v>10</v>
      </c>
      <c r="O12" s="8">
        <f>M12*N12</f>
        <v>800</v>
      </c>
    </row>
    <row r="13" spans="1:15" s="32" customFormat="1" ht="23.25" customHeight="1" thickBot="1" x14ac:dyDescent="0.45">
      <c r="B13" s="9" t="s">
        <v>35</v>
      </c>
      <c r="C13" s="31" t="e">
        <f>[22]ورقة22!G13</f>
        <v>#REF!</v>
      </c>
      <c r="D13" s="31">
        <v>0</v>
      </c>
      <c r="E13" s="31" t="e">
        <f>SUM(C13,D13)</f>
        <v>#REF!</v>
      </c>
      <c r="F13" s="31">
        <f>D15-F11</f>
        <v>768</v>
      </c>
      <c r="G13" s="31" t="e">
        <f>E13-F13+K13-L13</f>
        <v>#REF!</v>
      </c>
      <c r="H13" s="9" t="s">
        <v>35</v>
      </c>
      <c r="I13" s="31" t="e">
        <f>D13+[22]ورقة22!I13</f>
        <v>#REF!</v>
      </c>
      <c r="J13" s="31" t="e">
        <f>F13+[22]ورقة22!J13</f>
        <v>#REF!</v>
      </c>
      <c r="K13" s="31">
        <v>0</v>
      </c>
      <c r="L13" s="31">
        <v>0</v>
      </c>
    </row>
    <row r="14" spans="1:15" ht="24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D14+[22]ورقة22!I14</f>
        <v>#REF!</v>
      </c>
      <c r="J14" s="31" t="e">
        <f>F13+[22]ورقة22!J14</f>
        <v>#REF!</v>
      </c>
      <c r="K14" s="31"/>
      <c r="L14" s="31"/>
      <c r="M14" s="101" t="s">
        <v>38</v>
      </c>
      <c r="N14" s="102"/>
      <c r="O14" s="103"/>
    </row>
    <row r="15" spans="1:15" ht="25.5" customHeight="1" thickBot="1" x14ac:dyDescent="0.45">
      <c r="B15" s="9" t="s">
        <v>39</v>
      </c>
      <c r="C15" s="31" t="e">
        <f>[22]ورقة22!G15</f>
        <v>#REF!</v>
      </c>
      <c r="D15" s="31">
        <f>O12</f>
        <v>800</v>
      </c>
      <c r="E15" s="31" t="e">
        <f>SUM(C15,D15)</f>
        <v>#REF!</v>
      </c>
      <c r="F15" s="31">
        <f>SUM(E19,E21,E23)</f>
        <v>387</v>
      </c>
      <c r="G15" s="31" t="e">
        <f>E15-F15+K15-L15+D16</f>
        <v>#REF!</v>
      </c>
      <c r="H15" s="9" t="s">
        <v>39</v>
      </c>
      <c r="I15" s="31" t="e">
        <f>D15+[22]ورقة22!I15</f>
        <v>#REF!</v>
      </c>
      <c r="J15" s="31" t="e">
        <f>F15+[22]ورقة22!J15</f>
        <v>#REF!</v>
      </c>
      <c r="K15" s="57">
        <v>0</v>
      </c>
      <c r="L15" s="58">
        <v>0</v>
      </c>
      <c r="M15" s="113">
        <v>800</v>
      </c>
      <c r="N15" s="102"/>
      <c r="O15" s="103"/>
    </row>
    <row r="16" spans="1:15" ht="24.7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D16+[22]ورقة22!I16</f>
        <v>#REF!</v>
      </c>
      <c r="J16" s="31"/>
      <c r="K16" s="41"/>
      <c r="L16" s="41"/>
    </row>
    <row r="17" spans="1:15" ht="27.75" customHeight="1" thickBot="1" x14ac:dyDescent="0.45">
      <c r="B17" s="9" t="s">
        <v>42</v>
      </c>
      <c r="C17" s="42" t="e">
        <f>[22]ورقة22!G17</f>
        <v>#REF!</v>
      </c>
      <c r="D17" s="31">
        <v>0</v>
      </c>
      <c r="E17" s="42" t="e">
        <f>SUM(C17,D17)</f>
        <v>#REF!</v>
      </c>
      <c r="F17" s="42">
        <f>E21*20+(M22)</f>
        <v>2507.5</v>
      </c>
      <c r="G17" s="42" t="e">
        <f>E17-F17+K17-L17</f>
        <v>#REF!</v>
      </c>
      <c r="H17" s="9" t="s">
        <v>42</v>
      </c>
      <c r="I17" s="31" t="e">
        <f>D17+[22]ورقة22!I17</f>
        <v>#REF!</v>
      </c>
      <c r="J17" s="33" t="e">
        <f>F17+[22]ورقة22!J17</f>
        <v>#REF!</v>
      </c>
      <c r="K17" s="43">
        <v>0</v>
      </c>
      <c r="L17" s="95">
        <v>0</v>
      </c>
    </row>
    <row r="18" spans="1:15" ht="19.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C28*1500+[22]ورقة22!J18</f>
        <v>#REF!</v>
      </c>
    </row>
    <row r="19" spans="1:15" ht="27.75" customHeight="1" thickBot="1" x14ac:dyDescent="0.45">
      <c r="B19" s="104"/>
      <c r="C19" s="105"/>
      <c r="D19" s="9" t="s">
        <v>44</v>
      </c>
      <c r="E19" s="31">
        <v>262</v>
      </c>
      <c r="F19" s="114" t="s">
        <v>86</v>
      </c>
      <c r="G19" s="102"/>
      <c r="H19" s="103"/>
      <c r="I19" s="9" t="s">
        <v>45</v>
      </c>
      <c r="J19" s="31" t="e">
        <f>E19+[22]ورقة22!J19</f>
        <v>#REF!</v>
      </c>
      <c r="M19" s="92" t="s">
        <v>46</v>
      </c>
      <c r="N19" s="92"/>
      <c r="O19" s="92"/>
    </row>
    <row r="20" spans="1:15" ht="26.2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8.5" customHeight="1" thickBot="1" x14ac:dyDescent="0.45">
      <c r="B21" s="115" t="s">
        <v>49</v>
      </c>
      <c r="C21" s="107"/>
      <c r="D21" s="9" t="s">
        <v>50</v>
      </c>
      <c r="E21" s="31">
        <v>125</v>
      </c>
      <c r="F21" s="114" t="s">
        <v>135</v>
      </c>
      <c r="G21" s="102"/>
      <c r="H21" s="103"/>
      <c r="I21" s="9" t="s">
        <v>51</v>
      </c>
      <c r="J21" s="31" t="e">
        <f>E21+[22]ورقة22!J21</f>
        <v>#REF!</v>
      </c>
      <c r="M21" s="45">
        <f>E21</f>
        <v>125</v>
      </c>
      <c r="N21" s="45">
        <v>20</v>
      </c>
      <c r="O21" s="45">
        <f>N21*M21</f>
        <v>2500</v>
      </c>
    </row>
    <row r="22" spans="1:15" ht="26.2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7.5</v>
      </c>
      <c r="N22" s="47"/>
      <c r="O22" s="47"/>
    </row>
    <row r="23" spans="1:15" ht="29.2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E23+[22]ورقة22!J23</f>
        <v>#REF!</v>
      </c>
    </row>
    <row r="24" spans="1:15" ht="27" customHeight="1" thickBot="1" x14ac:dyDescent="0.45">
      <c r="B24" s="119" t="s">
        <v>54</v>
      </c>
      <c r="C24" s="102"/>
      <c r="D24" s="102"/>
      <c r="E24" s="31">
        <f>SUM(E19,E21,E23)</f>
        <v>387</v>
      </c>
      <c r="F24" s="142"/>
      <c r="G24" s="102"/>
      <c r="H24" s="103"/>
      <c r="I24" s="9" t="s">
        <v>55</v>
      </c>
      <c r="J24" s="31" t="e">
        <f>E24+[22]ورقة22!J24</f>
        <v>#REF!</v>
      </c>
    </row>
    <row r="25" spans="1:15" ht="24.7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D26+[22]ورقة22!I26</f>
        <v>#REF!</v>
      </c>
      <c r="J26" s="103"/>
    </row>
    <row r="27" spans="1:15" ht="25.5" customHeight="1" thickBot="1" x14ac:dyDescent="0.45">
      <c r="B27" s="9" t="s">
        <v>32</v>
      </c>
      <c r="C27" s="31">
        <f>A26-D27</f>
        <v>14</v>
      </c>
      <c r="D27" s="96">
        <v>10</v>
      </c>
      <c r="E27" s="116" t="s">
        <v>144</v>
      </c>
      <c r="F27" s="102"/>
      <c r="G27" s="103"/>
      <c r="H27" s="9" t="s">
        <v>32</v>
      </c>
      <c r="I27" s="108" t="e">
        <f>D27+[22]ورقة22!I27</f>
        <v>#REF!</v>
      </c>
      <c r="J27" s="103"/>
    </row>
    <row r="28" spans="1:15" ht="27.7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08" t="e">
        <f>C28+[22]ورقة22!I28</f>
        <v>#REF!</v>
      </c>
      <c r="J28" s="103"/>
    </row>
    <row r="29" spans="1:15" ht="23.2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3.25" customHeight="1" thickBot="1" x14ac:dyDescent="0.45">
      <c r="B30" s="109" t="s">
        <v>145</v>
      </c>
      <c r="C30" s="110"/>
      <c r="D30" s="110"/>
      <c r="E30" s="110"/>
      <c r="F30" s="110"/>
      <c r="G30" s="109" t="s">
        <v>122</v>
      </c>
      <c r="H30" s="110"/>
      <c r="I30" s="62" t="s">
        <v>70</v>
      </c>
      <c r="J30" s="89">
        <v>12530</v>
      </c>
    </row>
    <row r="31" spans="1:15" ht="20.5" customHeight="1" thickBot="1" x14ac:dyDescent="0.45">
      <c r="B31" s="109" t="s">
        <v>146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11125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35" top="0" bottom="0" header="0" footer="0"/>
  <pageSetup paperSize="9" scale="71" orientation="landscape" r:id="rId1"/>
  <colBreaks count="1" manualBreakCount="1">
    <brk id="10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ورقة24"/>
  <dimension ref="A1:O34"/>
  <sheetViews>
    <sheetView rightToLeft="1" view="pageBreakPreview" topLeftCell="A16" zoomScale="75" zoomScaleNormal="75" zoomScaleSheetLayoutView="75" workbookViewId="0">
      <selection activeCell="K21" sqref="K21"/>
    </sheetView>
  </sheetViews>
  <sheetFormatPr defaultColWidth="9.1796875" defaultRowHeight="20" x14ac:dyDescent="0.4"/>
  <cols>
    <col min="1" max="1" width="1.453125" style="55" customWidth="1"/>
    <col min="2" max="2" width="29.1796875" style="55" customWidth="1"/>
    <col min="3" max="3" width="21.1796875" style="55" customWidth="1"/>
    <col min="4" max="4" width="18.54296875" style="55" customWidth="1"/>
    <col min="5" max="5" width="19.81640625" style="55" customWidth="1"/>
    <col min="6" max="6" width="17.54296875" style="55" customWidth="1"/>
    <col min="7" max="7" width="21.7265625" style="55" customWidth="1"/>
    <col min="8" max="8" width="30" style="55" customWidth="1"/>
    <col min="9" max="9" width="25.7265625" style="55" customWidth="1"/>
    <col min="10" max="10" width="24.1796875" style="55" customWidth="1"/>
    <col min="11" max="11" width="9.1796875" style="55" customWidth="1"/>
    <col min="12" max="12" width="10.26953125" style="55" bestFit="1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147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4.75" customHeight="1" thickBot="1" x14ac:dyDescent="0.45">
      <c r="A3" s="89" t="e">
        <f>DATE([1]ورقة1!B37,[1]ورقة1!C37,[1]ورقة1!D37+23)</f>
        <v>#REF!</v>
      </c>
      <c r="B3" s="26"/>
      <c r="C3" s="26"/>
      <c r="D3" s="126" t="s">
        <v>5</v>
      </c>
      <c r="E3" s="112"/>
      <c r="F3" s="89" t="e">
        <f>[1]ورقة1!Q25</f>
        <v>#REF!</v>
      </c>
      <c r="G3" s="111" t="e">
        <f>DATE([1]ورقة1!B37,[1]ورقة1!C37,[1]ورقة1!D37+23)</f>
        <v>#REF!</v>
      </c>
      <c r="H3" s="112"/>
      <c r="I3" s="112"/>
      <c r="J3" s="38"/>
    </row>
    <row r="4" spans="1:15" ht="27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6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.75" customHeight="1" thickBot="1" x14ac:dyDescent="0.45">
      <c r="B6" s="9" t="s">
        <v>22</v>
      </c>
      <c r="C6" s="31" t="e">
        <f>[23]ورقة23!G6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D6+[23]ورقة23!I6</f>
        <v>#REF!</v>
      </c>
      <c r="J6" s="31" t="e">
        <f>F6+[23]ورقة23!J6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7" customHeight="1" thickBot="1" x14ac:dyDescent="0.45">
      <c r="B7" s="28" t="s">
        <v>27</v>
      </c>
      <c r="C7" s="29" t="e">
        <f>[23]ورقة23!G7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D7+[23]ورقة23!I7</f>
        <v>#REF!</v>
      </c>
      <c r="J7" s="29" t="e">
        <f>F7+[23]ورقة23!J7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7.75" customHeight="1" thickBot="1" x14ac:dyDescent="0.45">
      <c r="B8" s="9" t="s">
        <v>29</v>
      </c>
      <c r="C8" s="30" t="e">
        <f>[23]ورقة23!G8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D8+[23]ورقة23!I8</f>
        <v>#REF!</v>
      </c>
      <c r="J8" s="100" t="e">
        <f>F8+[23]ورقة23!J8</f>
        <v>#REF!</v>
      </c>
      <c r="K8" s="31">
        <v>0</v>
      </c>
      <c r="L8" s="31">
        <v>0</v>
      </c>
    </row>
    <row r="9" spans="1:15" ht="27.75" customHeight="1" thickBot="1" x14ac:dyDescent="0.45">
      <c r="B9" s="9" t="s">
        <v>31</v>
      </c>
      <c r="C9" s="31" t="e">
        <f>[23]ورقة23!G9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D9+[23]ورقة23!I9</f>
        <v>#REF!</v>
      </c>
      <c r="J9" s="31" t="e">
        <f>F9+[23]ورقة23!J9</f>
        <v>#REF!</v>
      </c>
      <c r="K9" s="31">
        <v>0</v>
      </c>
      <c r="L9" s="31">
        <v>0</v>
      </c>
    </row>
    <row r="10" spans="1:15" ht="27.7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7" customHeight="1" thickBot="1" x14ac:dyDescent="0.45">
      <c r="B11" s="9" t="s">
        <v>33</v>
      </c>
      <c r="C11" s="31" t="e">
        <f>[23]ورقة23!G11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D11+[23]ورقة23!I11</f>
        <v>#REF!</v>
      </c>
      <c r="J11" s="31" t="e">
        <f>F11+[23]ورقة23!J11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7" customHeight="1" thickBot="1" x14ac:dyDescent="0.45">
      <c r="B12" s="88" t="s">
        <v>34</v>
      </c>
      <c r="C12" s="31" t="e">
        <f>[23]ورقة23!G12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D12+[23]ورقة23!I12</f>
        <v>#REF!</v>
      </c>
      <c r="J12" s="31" t="e">
        <f>F12+[23]ورقة23!J12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6.25" customHeight="1" thickBot="1" x14ac:dyDescent="0.45">
      <c r="B13" s="9" t="s">
        <v>35</v>
      </c>
      <c r="C13" s="31" t="e">
        <f>[23]ورقة23!G13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D13+[23]ورقة23!I13</f>
        <v>#REF!</v>
      </c>
      <c r="J13" s="31" t="e">
        <f>F13+[23]ورقة23!J13</f>
        <v>#REF!</v>
      </c>
      <c r="K13" s="31">
        <v>0</v>
      </c>
      <c r="L13" s="31">
        <v>0</v>
      </c>
    </row>
    <row r="14" spans="1:15" ht="27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D14+[23]ورقة23!I14</f>
        <v>#REF!</v>
      </c>
      <c r="J14" s="31" t="e">
        <f>F13+[23]ورقة23!J14</f>
        <v>#REF!</v>
      </c>
      <c r="K14" s="31"/>
      <c r="L14" s="31"/>
      <c r="M14" s="101" t="s">
        <v>38</v>
      </c>
      <c r="N14" s="102"/>
      <c r="O14" s="103"/>
    </row>
    <row r="15" spans="1:15" ht="27" customHeight="1" thickBot="1" x14ac:dyDescent="0.45">
      <c r="B15" s="9" t="s">
        <v>39</v>
      </c>
      <c r="C15" s="31" t="e">
        <f>[23]ورقة23!G15</f>
        <v>#REF!</v>
      </c>
      <c r="D15" s="31">
        <f>O12</f>
        <v>0</v>
      </c>
      <c r="E15" s="31" t="e">
        <f>SUM(C15,D15)</f>
        <v>#REF!</v>
      </c>
      <c r="F15" s="31">
        <f>SUM(E19,E21,E23)</f>
        <v>0</v>
      </c>
      <c r="G15" s="31" t="e">
        <f>E15-F15+K15-L15+D16</f>
        <v>#REF!</v>
      </c>
      <c r="H15" s="9" t="s">
        <v>39</v>
      </c>
      <c r="I15" s="31" t="e">
        <f>D15+[23]ورقة23!I15</f>
        <v>#REF!</v>
      </c>
      <c r="J15" s="31" t="e">
        <f>F15+[23]ورقة23!J15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5.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D16+[23]ورقة23!I16</f>
        <v>#REF!</v>
      </c>
      <c r="J16" s="31"/>
      <c r="K16" s="41"/>
      <c r="L16" s="41"/>
    </row>
    <row r="17" spans="1:15" ht="29.25" customHeight="1" thickBot="1" x14ac:dyDescent="0.45">
      <c r="B17" s="9" t="s">
        <v>42</v>
      </c>
      <c r="C17" s="42" t="e">
        <f>[23]ورقة23!G17</f>
        <v>#REF!</v>
      </c>
      <c r="D17" s="31">
        <v>0</v>
      </c>
      <c r="E17" s="42" t="e">
        <f>SUM(C17,D17)</f>
        <v>#REF!</v>
      </c>
      <c r="F17" s="42">
        <f>E21*20+(M22)</f>
        <v>0</v>
      </c>
      <c r="G17" s="42" t="e">
        <f>E17-F17+K17-L17</f>
        <v>#REF!</v>
      </c>
      <c r="H17" s="9" t="s">
        <v>42</v>
      </c>
      <c r="I17" s="31" t="e">
        <f>D17+[23]ورقة23!I17</f>
        <v>#REF!</v>
      </c>
      <c r="J17" s="33" t="e">
        <f>F17+[23]ورقة23!J17</f>
        <v>#REF!</v>
      </c>
      <c r="K17" s="43">
        <v>0</v>
      </c>
      <c r="L17" s="95">
        <v>0</v>
      </c>
    </row>
    <row r="18" spans="1:15" ht="22.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C28*2500+[23]ورقة23!J18</f>
        <v>#REF!</v>
      </c>
    </row>
    <row r="19" spans="1:15" ht="30.75" customHeight="1" thickBot="1" x14ac:dyDescent="0.45">
      <c r="B19" s="104"/>
      <c r="C19" s="105"/>
      <c r="D19" s="9" t="s">
        <v>44</v>
      </c>
      <c r="E19" s="31">
        <v>0</v>
      </c>
      <c r="F19" s="114"/>
      <c r="G19" s="102"/>
      <c r="H19" s="103"/>
      <c r="I19" s="9" t="s">
        <v>45</v>
      </c>
      <c r="J19" s="31" t="e">
        <f>E19+[23]ورقة23!J19</f>
        <v>#REF!</v>
      </c>
      <c r="M19" s="92" t="s">
        <v>46</v>
      </c>
      <c r="N19" s="92"/>
      <c r="O19" s="92"/>
    </row>
    <row r="20" spans="1:15" ht="21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8.5" customHeight="1" thickBot="1" x14ac:dyDescent="0.45">
      <c r="B21" s="115" t="s">
        <v>49</v>
      </c>
      <c r="C21" s="107"/>
      <c r="D21" s="9" t="s">
        <v>50</v>
      </c>
      <c r="E21" s="31">
        <v>0</v>
      </c>
      <c r="F21" s="114" t="s">
        <v>62</v>
      </c>
      <c r="G21" s="102"/>
      <c r="H21" s="103"/>
      <c r="I21" s="9" t="s">
        <v>51</v>
      </c>
      <c r="J21" s="31" t="e">
        <f>E21+[23]ورقة23!J21</f>
        <v>#REF!</v>
      </c>
      <c r="M21" s="45">
        <f>E21</f>
        <v>0</v>
      </c>
      <c r="N21" s="45">
        <v>20</v>
      </c>
      <c r="O21" s="45">
        <f>N21*M21</f>
        <v>0</v>
      </c>
    </row>
    <row r="22" spans="1:15" ht="20.2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0</v>
      </c>
      <c r="N22" s="47"/>
      <c r="O22" s="47"/>
    </row>
    <row r="23" spans="1:15" ht="28.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E23+[23]ورقة23!J23</f>
        <v>#REF!</v>
      </c>
    </row>
    <row r="24" spans="1:15" ht="22.5" customHeight="1" thickBot="1" x14ac:dyDescent="0.45">
      <c r="B24" s="119" t="s">
        <v>54</v>
      </c>
      <c r="C24" s="102"/>
      <c r="D24" s="102"/>
      <c r="E24" s="31">
        <f>SUM(E19,E21,E23)</f>
        <v>0</v>
      </c>
      <c r="F24" s="142"/>
      <c r="G24" s="102"/>
      <c r="H24" s="103"/>
      <c r="I24" s="9" t="s">
        <v>55</v>
      </c>
      <c r="J24" s="31" t="e">
        <f>E24+[23]ورقة23!J24</f>
        <v>#REF!</v>
      </c>
    </row>
    <row r="25" spans="1:15" ht="26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D26+[23]ورقة23!I26</f>
        <v>#REF!</v>
      </c>
      <c r="J26" s="103"/>
    </row>
    <row r="27" spans="1:15" ht="26.2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62</v>
      </c>
      <c r="F27" s="102"/>
      <c r="G27" s="103"/>
      <c r="H27" s="9" t="s">
        <v>32</v>
      </c>
      <c r="I27" s="108" t="e">
        <f>D27+[23]ورقة23!I27</f>
        <v>#REF!</v>
      </c>
      <c r="J27" s="103"/>
    </row>
    <row r="28" spans="1:15" ht="26.2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08" t="e">
        <f>C28+[23]ورقة23!I28</f>
        <v>#REF!</v>
      </c>
      <c r="J28" s="103"/>
    </row>
    <row r="29" spans="1:15" ht="20.2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3.25" customHeight="1" thickBot="1" x14ac:dyDescent="0.45">
      <c r="B30" s="109" t="s">
        <v>148</v>
      </c>
      <c r="C30" s="110"/>
      <c r="D30" s="110"/>
      <c r="E30" s="110"/>
      <c r="F30" s="110"/>
      <c r="G30" s="109" t="s">
        <v>122</v>
      </c>
      <c r="H30" s="110"/>
      <c r="I30" s="62" t="s">
        <v>70</v>
      </c>
      <c r="J30" s="89">
        <v>12530</v>
      </c>
    </row>
    <row r="31" spans="1:15" ht="20.5" customHeight="1" thickBot="1" x14ac:dyDescent="0.45">
      <c r="B31" s="109" t="s">
        <v>149</v>
      </c>
      <c r="C31" s="110"/>
      <c r="D31" s="110"/>
      <c r="E31" s="110"/>
      <c r="F31" s="110"/>
      <c r="G31" s="109" t="s">
        <v>150</v>
      </c>
      <c r="H31" s="110"/>
      <c r="I31" s="62" t="s">
        <v>73</v>
      </c>
      <c r="J31" s="59">
        <v>11125</v>
      </c>
    </row>
    <row r="32" spans="1:15" x14ac:dyDescent="0.4">
      <c r="B32" s="146"/>
      <c r="C32" s="110"/>
      <c r="D32" s="110"/>
      <c r="E32" s="110"/>
      <c r="F32" s="110"/>
      <c r="G32" s="37"/>
      <c r="H32" s="37"/>
      <c r="I32" s="37"/>
      <c r="J32" s="37"/>
    </row>
    <row r="33" spans="2:10" x14ac:dyDescent="0.4">
      <c r="B33" s="146"/>
      <c r="C33" s="110"/>
      <c r="D33" s="110"/>
      <c r="E33" s="110"/>
      <c r="F33" s="110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6">
    <mergeCell ref="B33:F33"/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32:F32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rintOptions horizontalCentered="1" verticalCentered="1"/>
  <pageMargins left="0" right="0.39370078740157483" top="0" bottom="0" header="0" footer="0"/>
  <pageSetup scale="64" orientation="landscape" r:id="rId1"/>
  <colBreaks count="1" manualBreakCount="1">
    <brk id="10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ورقة25"/>
  <dimension ref="A1:O34"/>
  <sheetViews>
    <sheetView rightToLeft="1" topLeftCell="A16" zoomScale="75" zoomScaleNormal="73" workbookViewId="0">
      <selection activeCell="K25" sqref="K25"/>
    </sheetView>
  </sheetViews>
  <sheetFormatPr defaultColWidth="9.1796875" defaultRowHeight="20" x14ac:dyDescent="0.4"/>
  <cols>
    <col min="1" max="1" width="1.453125" style="55" customWidth="1"/>
    <col min="2" max="2" width="27.26953125" style="55" customWidth="1"/>
    <col min="3" max="3" width="20.26953125" style="55" customWidth="1"/>
    <col min="4" max="4" width="18.54296875" style="55" customWidth="1"/>
    <col min="5" max="5" width="19.81640625" style="55" customWidth="1"/>
    <col min="6" max="6" width="19.453125" style="55" customWidth="1"/>
    <col min="7" max="7" width="22.7265625" style="55" customWidth="1"/>
    <col min="8" max="8" width="27.453125" style="55" customWidth="1"/>
    <col min="9" max="9" width="26" style="55" customWidth="1"/>
    <col min="10" max="10" width="25.72656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DATE([1]ورقة1!B37,[1]ورقة1!C37,[1]ورقة1!D37+24)</f>
        <v>#REF!</v>
      </c>
      <c r="B3" s="26"/>
      <c r="C3" s="26"/>
      <c r="D3" s="126" t="s">
        <v>5</v>
      </c>
      <c r="E3" s="112"/>
      <c r="F3" s="89" t="e">
        <f>[1]ورقة1!Q26</f>
        <v>#REF!</v>
      </c>
      <c r="G3" s="111" t="e">
        <f>DATE([1]ورقة1!B37,[1]ورقة1!C37,[1]ورقة1!D37+24)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9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" customHeight="1" thickBot="1" x14ac:dyDescent="0.45">
      <c r="B6" s="9" t="s">
        <v>22</v>
      </c>
      <c r="C6" s="31" t="e">
        <f>[24]ورقة24!G6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D6+[24]ورقة24!I6</f>
        <v>#REF!</v>
      </c>
      <c r="J6" s="31" t="e">
        <f>F6+[24]ورقة24!J6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4.75" customHeight="1" thickBot="1" x14ac:dyDescent="0.45">
      <c r="B7" s="28" t="s">
        <v>27</v>
      </c>
      <c r="C7" s="29" t="e">
        <f>[24]ورقة24!G7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D7+[24]ورقة24!I7</f>
        <v>#REF!</v>
      </c>
      <c r="J7" s="29" t="e">
        <f>F7+[24]ورقة24!J7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4.75" customHeight="1" thickBot="1" x14ac:dyDescent="0.45">
      <c r="B8" s="9" t="s">
        <v>29</v>
      </c>
      <c r="C8" s="30" t="e">
        <f>[24]ورقة24!G8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D8+[24]ورقة24!I8</f>
        <v>#REF!</v>
      </c>
      <c r="J8" s="30" t="e">
        <f>F8+[24]ورقة24!J8</f>
        <v>#REF!</v>
      </c>
      <c r="K8" s="31">
        <v>0</v>
      </c>
      <c r="L8" s="31">
        <v>0</v>
      </c>
    </row>
    <row r="9" spans="1:15" ht="26.25" customHeight="1" thickBot="1" x14ac:dyDescent="0.45">
      <c r="B9" s="9" t="s">
        <v>31</v>
      </c>
      <c r="C9" s="31" t="e">
        <f>[24]ورقة24!G9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D9+[24]ورقة24!I9</f>
        <v>#REF!</v>
      </c>
      <c r="J9" s="31" t="e">
        <f>F9+[24]ورقة24!J9</f>
        <v>#REF!</v>
      </c>
      <c r="K9" s="31">
        <v>0</v>
      </c>
      <c r="L9" s="31">
        <v>0</v>
      </c>
    </row>
    <row r="10" spans="1:15" ht="23.2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" customHeight="1" thickBot="1" x14ac:dyDescent="0.45">
      <c r="B11" s="9" t="s">
        <v>33</v>
      </c>
      <c r="C11" s="31" t="e">
        <f>[24]ورقة24!G11</f>
        <v>#REF!</v>
      </c>
      <c r="D11" s="31">
        <v>0</v>
      </c>
      <c r="E11" s="31" t="e">
        <f>SUM(C11,D11)</f>
        <v>#REF!</v>
      </c>
      <c r="F11" s="31">
        <f>D15*0.04</f>
        <v>32</v>
      </c>
      <c r="G11" s="31" t="e">
        <f>E11-F11+K11-L11</f>
        <v>#REF!</v>
      </c>
      <c r="H11" s="9" t="s">
        <v>33</v>
      </c>
      <c r="I11" s="31" t="e">
        <f>D11+[24]ورقة24!I11</f>
        <v>#REF!</v>
      </c>
      <c r="J11" s="31" t="e">
        <f>F11+[24]ورقة24!J11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6.25" customHeight="1" thickBot="1" x14ac:dyDescent="0.45">
      <c r="B12" s="88" t="s">
        <v>151</v>
      </c>
      <c r="C12" s="31" t="e">
        <f>[24]ورقة24!G12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151</v>
      </c>
      <c r="I12" s="31" t="e">
        <f>D12+[24]ورقة24!I12</f>
        <v>#REF!</v>
      </c>
      <c r="J12" s="31" t="e">
        <f>F12+[24]ورقة24!J12</f>
        <v>#REF!</v>
      </c>
      <c r="K12" s="31">
        <v>0</v>
      </c>
      <c r="L12" s="31">
        <v>0</v>
      </c>
      <c r="M12" s="6">
        <v>80</v>
      </c>
      <c r="N12" s="7">
        <v>10</v>
      </c>
      <c r="O12" s="8">
        <f>M12*N12</f>
        <v>800</v>
      </c>
    </row>
    <row r="13" spans="1:15" s="32" customFormat="1" ht="24" customHeight="1" thickBot="1" x14ac:dyDescent="0.45">
      <c r="B13" s="9" t="s">
        <v>35</v>
      </c>
      <c r="C13" s="31" t="e">
        <f>[24]ورقة24!G13</f>
        <v>#REF!</v>
      </c>
      <c r="D13" s="31">
        <v>0</v>
      </c>
      <c r="E13" s="31" t="e">
        <f>SUM(C13,D13)</f>
        <v>#REF!</v>
      </c>
      <c r="F13" s="31">
        <f>D15-F11</f>
        <v>768</v>
      </c>
      <c r="G13" s="31" t="e">
        <f>E13-F13+K13-L13</f>
        <v>#REF!</v>
      </c>
      <c r="H13" s="9" t="s">
        <v>35</v>
      </c>
      <c r="I13" s="31" t="e">
        <f>D13+[24]ورقة24!I13</f>
        <v>#REF!</v>
      </c>
      <c r="J13" s="31" t="e">
        <f>F13+[24]ورقة24!J13</f>
        <v>#REF!</v>
      </c>
      <c r="K13" s="31">
        <v>0</v>
      </c>
      <c r="L13" s="31">
        <v>0</v>
      </c>
    </row>
    <row r="14" spans="1:15" ht="24.7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D14+[24]ورقة24!I14</f>
        <v>#REF!</v>
      </c>
      <c r="J14" s="31" t="e">
        <f>F13+[24]ورقة24!J14</f>
        <v>#REF!</v>
      </c>
      <c r="K14" s="31"/>
      <c r="L14" s="31"/>
      <c r="M14" s="101" t="s">
        <v>38</v>
      </c>
      <c r="N14" s="102"/>
      <c r="O14" s="103"/>
    </row>
    <row r="15" spans="1:15" ht="26.25" customHeight="1" thickBot="1" x14ac:dyDescent="0.45">
      <c r="B15" s="9" t="s">
        <v>39</v>
      </c>
      <c r="C15" s="31" t="e">
        <f>[24]ورقة24!G15</f>
        <v>#REF!</v>
      </c>
      <c r="D15" s="31">
        <f>O12</f>
        <v>800</v>
      </c>
      <c r="E15" s="31" t="e">
        <f>SUM(C15,D15)</f>
        <v>#REF!</v>
      </c>
      <c r="F15" s="31">
        <f>SUM(E19,E21,E23)</f>
        <v>206</v>
      </c>
      <c r="G15" s="31" t="e">
        <f>E15-F15+K15-L15+D16</f>
        <v>#REF!</v>
      </c>
      <c r="H15" s="9" t="s">
        <v>39</v>
      </c>
      <c r="I15" s="31" t="e">
        <f>D15+[24]ورقة24!I15</f>
        <v>#REF!</v>
      </c>
      <c r="J15" s="31" t="e">
        <f>F15+[24]ورقة24!J15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5.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D16+[24]ورقة24!I16</f>
        <v>#REF!</v>
      </c>
      <c r="J16" s="31"/>
      <c r="K16" s="41"/>
      <c r="L16" s="41"/>
    </row>
    <row r="17" spans="1:15" ht="24" customHeight="1" thickBot="1" x14ac:dyDescent="0.45">
      <c r="B17" s="9" t="s">
        <v>42</v>
      </c>
      <c r="C17" s="42" t="e">
        <f>[24]ورقة24!G17</f>
        <v>#REF!</v>
      </c>
      <c r="D17" s="31">
        <v>0</v>
      </c>
      <c r="E17" s="42" t="e">
        <f>SUM(C17,D17)</f>
        <v>#REF!</v>
      </c>
      <c r="F17" s="42">
        <f>E21*20+(M22)</f>
        <v>2206.6</v>
      </c>
      <c r="G17" s="42" t="e">
        <f>E17-F17+K17-L17</f>
        <v>#REF!</v>
      </c>
      <c r="H17" s="9" t="s">
        <v>42</v>
      </c>
      <c r="I17" s="31" t="e">
        <f>D17+[24]ورقة24!I17</f>
        <v>#REF!</v>
      </c>
      <c r="J17" s="33" t="e">
        <f>F17+[24]ورقة24!J17</f>
        <v>#REF!</v>
      </c>
      <c r="K17" s="43">
        <v>0</v>
      </c>
      <c r="L17" s="95">
        <v>0</v>
      </c>
    </row>
    <row r="18" spans="1:15" ht="22.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C28*2500+[24]ورقة24!J18</f>
        <v>#REF!</v>
      </c>
    </row>
    <row r="19" spans="1:15" ht="24" customHeight="1" thickBot="1" x14ac:dyDescent="0.45">
      <c r="B19" s="104"/>
      <c r="C19" s="105"/>
      <c r="D19" s="9" t="s">
        <v>44</v>
      </c>
      <c r="E19" s="31">
        <v>96</v>
      </c>
      <c r="F19" s="114" t="s">
        <v>86</v>
      </c>
      <c r="G19" s="102"/>
      <c r="H19" s="103"/>
      <c r="I19" s="9" t="s">
        <v>45</v>
      </c>
      <c r="J19" s="31" t="e">
        <f>E19+[24]ورقة24!J19</f>
        <v>#REF!</v>
      </c>
      <c r="M19" s="92" t="s">
        <v>46</v>
      </c>
      <c r="N19" s="92"/>
      <c r="O19" s="92"/>
    </row>
    <row r="20" spans="1:15" ht="22.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8.5" customHeight="1" thickBot="1" x14ac:dyDescent="0.45">
      <c r="B21" s="115" t="s">
        <v>49</v>
      </c>
      <c r="C21" s="107"/>
      <c r="D21" s="9" t="s">
        <v>50</v>
      </c>
      <c r="E21" s="31">
        <v>110</v>
      </c>
      <c r="F21" s="145" t="s">
        <v>135</v>
      </c>
      <c r="G21" s="102"/>
      <c r="H21" s="103"/>
      <c r="I21" s="9" t="s">
        <v>51</v>
      </c>
      <c r="J21" s="31" t="e">
        <f>E21+[24]ورقة24!J21</f>
        <v>#REF!</v>
      </c>
      <c r="M21" s="45">
        <f>E21</f>
        <v>110</v>
      </c>
      <c r="N21" s="45">
        <v>20</v>
      </c>
      <c r="O21" s="45">
        <f>N21*M21</f>
        <v>2200</v>
      </c>
    </row>
    <row r="22" spans="1:15" ht="24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6.6000000000000005</v>
      </c>
      <c r="N22" s="47"/>
      <c r="O22" s="47"/>
    </row>
    <row r="23" spans="1:15" ht="30.7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E23+[24]ورقة24!J23</f>
        <v>#REF!</v>
      </c>
    </row>
    <row r="24" spans="1:15" ht="24.75" customHeight="1" thickBot="1" x14ac:dyDescent="0.45">
      <c r="B24" s="119" t="s">
        <v>54</v>
      </c>
      <c r="C24" s="102"/>
      <c r="D24" s="102"/>
      <c r="E24" s="31">
        <f>SUM(E19,E21,E23)</f>
        <v>206</v>
      </c>
      <c r="F24" s="142"/>
      <c r="G24" s="102"/>
      <c r="H24" s="103"/>
      <c r="I24" s="9" t="s">
        <v>55</v>
      </c>
      <c r="J24" s="31" t="e">
        <f>E24+[24]ورقة24!J24</f>
        <v>#REF!</v>
      </c>
    </row>
    <row r="25" spans="1:15" ht="30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D26+[24]ورقة24!I26</f>
        <v>#REF!</v>
      </c>
      <c r="J26" s="103"/>
    </row>
    <row r="27" spans="1:15" ht="24" customHeight="1" thickBot="1" x14ac:dyDescent="0.45">
      <c r="B27" s="9" t="s">
        <v>32</v>
      </c>
      <c r="C27" s="31">
        <f>A26-D27</f>
        <v>14</v>
      </c>
      <c r="D27" s="96">
        <v>10</v>
      </c>
      <c r="E27" s="116" t="s">
        <v>152</v>
      </c>
      <c r="F27" s="102"/>
      <c r="G27" s="103"/>
      <c r="H27" s="9" t="s">
        <v>32</v>
      </c>
      <c r="I27" s="108" t="e">
        <f>D27+[24]ورقة24!I27</f>
        <v>#REF!</v>
      </c>
      <c r="J27" s="103"/>
    </row>
    <row r="28" spans="1:15" ht="20.2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08" t="e">
        <f>C28+[24]ورقة24!I28</f>
        <v>#REF!</v>
      </c>
      <c r="J28" s="103"/>
    </row>
    <row r="29" spans="1:15" ht="22.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2.5" customHeight="1" thickBot="1" x14ac:dyDescent="0.45">
      <c r="B30" s="109" t="s">
        <v>153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13330</v>
      </c>
    </row>
    <row r="31" spans="1:15" ht="20.5" customHeight="1" thickBot="1" x14ac:dyDescent="0.45">
      <c r="B31" s="109" t="s">
        <v>154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11331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4" top="0" bottom="0" header="0" footer="0"/>
  <pageSetup paperSize="9" scale="69" orientation="landscape"/>
  <colBreaks count="1" manualBreakCount="1">
    <brk id="10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ورقة26"/>
  <dimension ref="A1:O39"/>
  <sheetViews>
    <sheetView rightToLeft="1" topLeftCell="A21" zoomScale="75" zoomScaleNormal="73" workbookViewId="0">
      <selection activeCell="F23" sqref="F23:H23"/>
    </sheetView>
  </sheetViews>
  <sheetFormatPr defaultColWidth="9.1796875" defaultRowHeight="20" x14ac:dyDescent="0.4"/>
  <cols>
    <col min="1" max="1" width="1.453125" style="55" customWidth="1"/>
    <col min="2" max="2" width="27.7265625" style="55" customWidth="1"/>
    <col min="3" max="3" width="20.54296875" style="55" customWidth="1"/>
    <col min="4" max="4" width="17.7265625" style="55" customWidth="1"/>
    <col min="5" max="5" width="19.7265625" style="55" customWidth="1"/>
    <col min="6" max="6" width="18.26953125" style="55" customWidth="1"/>
    <col min="7" max="7" width="22" style="55" customWidth="1"/>
    <col min="8" max="8" width="29.453125" style="55" customWidth="1"/>
    <col min="9" max="9" width="24" style="55" customWidth="1"/>
    <col min="10" max="10" width="22.5429687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DATE([1]ورقة1!B37,[1]ورقة1!C37,[1]ورقة1!D37+25)</f>
        <v>#REF!</v>
      </c>
      <c r="B3" s="26"/>
      <c r="C3" s="26"/>
      <c r="D3" s="126" t="s">
        <v>5</v>
      </c>
      <c r="E3" s="112"/>
      <c r="F3" s="89" t="e">
        <f>[1]ورقة1!Q27</f>
        <v>#REF!</v>
      </c>
      <c r="G3" s="111" t="e">
        <f>DATE([1]ورقة1!B37,[1]ورقة1!C37,[1]ورقة1!D37+25)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30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.75" customHeight="1" thickBot="1" x14ac:dyDescent="0.45">
      <c r="B6" s="9" t="s">
        <v>22</v>
      </c>
      <c r="C6" s="31" t="e">
        <f>[25]ورقة25!G6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D6+[25]ورقة25!I6</f>
        <v>#REF!</v>
      </c>
      <c r="J6" s="31" t="e">
        <f>F6+[25]ورقة25!J6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8.5" customHeight="1" thickBot="1" x14ac:dyDescent="0.45">
      <c r="B7" s="28" t="s">
        <v>27</v>
      </c>
      <c r="C7" s="29" t="e">
        <f>[25]ورقة25!G7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D7+[25]ورقة25!I7</f>
        <v>#REF!</v>
      </c>
      <c r="J7" s="29" t="e">
        <f>F7+[25]ورقة25!J7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5.5" customHeight="1" thickBot="1" x14ac:dyDescent="0.45">
      <c r="B8" s="9" t="s">
        <v>29</v>
      </c>
      <c r="C8" s="30" t="e">
        <f>[25]ورقة25!G8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D8+[25]ورقة25!I8</f>
        <v>#REF!</v>
      </c>
      <c r="J8" s="30" t="e">
        <f>F8+[25]ورقة25!J8</f>
        <v>#REF!</v>
      </c>
      <c r="K8" s="31">
        <v>0</v>
      </c>
      <c r="L8" s="31">
        <v>0</v>
      </c>
    </row>
    <row r="9" spans="1:15" ht="27" customHeight="1" thickBot="1" x14ac:dyDescent="0.45">
      <c r="B9" s="9" t="s">
        <v>31</v>
      </c>
      <c r="C9" s="31" t="e">
        <f>[25]ورقة25!G9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D9+[25]ورقة25!I9</f>
        <v>#REF!</v>
      </c>
      <c r="J9" s="31" t="e">
        <f>F9+[25]ورقة25!J9</f>
        <v>#REF!</v>
      </c>
      <c r="K9" s="31">
        <v>0</v>
      </c>
      <c r="L9" s="31">
        <v>0</v>
      </c>
    </row>
    <row r="10" spans="1:15" ht="21.7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.75" customHeight="1" thickBot="1" x14ac:dyDescent="0.45">
      <c r="B11" s="9" t="s">
        <v>33</v>
      </c>
      <c r="C11" s="31" t="e">
        <f>[25]ورقة25!G11</f>
        <v>#REF!</v>
      </c>
      <c r="D11" s="31">
        <v>0</v>
      </c>
      <c r="E11" s="31" t="e">
        <f>SUM(C11,D11)</f>
        <v>#REF!</v>
      </c>
      <c r="F11" s="31">
        <f>D15*0.04</f>
        <v>19.2</v>
      </c>
      <c r="G11" s="31" t="e">
        <f>E11-F11+K11-L11</f>
        <v>#REF!</v>
      </c>
      <c r="H11" s="9" t="s">
        <v>33</v>
      </c>
      <c r="I11" s="31" t="e">
        <f>D11+[25]ورقة25!I11</f>
        <v>#REF!</v>
      </c>
      <c r="J11" s="31" t="e">
        <f>F11+[25]ورقة25!J11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7.75" customHeight="1" thickBot="1" x14ac:dyDescent="0.45">
      <c r="B12" s="88" t="s">
        <v>34</v>
      </c>
      <c r="C12" s="31" t="e">
        <f>[25]ورقة25!G12</f>
        <v>#REF!</v>
      </c>
      <c r="D12" s="96">
        <v>0</v>
      </c>
      <c r="E12" s="31" t="e">
        <f>SUM(C12,D12)</f>
        <v>#REF!</v>
      </c>
      <c r="F12" s="31">
        <f>O7*0</f>
        <v>0</v>
      </c>
      <c r="G12" s="31" t="e">
        <f>E12-F12+K12-L12</f>
        <v>#REF!</v>
      </c>
      <c r="H12" s="90" t="s">
        <v>34</v>
      </c>
      <c r="I12" s="31" t="e">
        <f>D12+[25]ورقة25!I12</f>
        <v>#REF!</v>
      </c>
      <c r="J12" s="31" t="e">
        <f>F12+[25]ورقة25!J12</f>
        <v>#REF!</v>
      </c>
      <c r="K12" s="31">
        <v>0</v>
      </c>
      <c r="L12" s="31">
        <v>0</v>
      </c>
      <c r="M12" s="6">
        <v>80</v>
      </c>
      <c r="N12" s="7">
        <v>6</v>
      </c>
      <c r="O12" s="8">
        <f>M12*N12</f>
        <v>480</v>
      </c>
    </row>
    <row r="13" spans="1:15" s="32" customFormat="1" ht="24.75" customHeight="1" thickBot="1" x14ac:dyDescent="0.45">
      <c r="B13" s="9" t="s">
        <v>35</v>
      </c>
      <c r="C13" s="31" t="e">
        <f>[25]ورقة25!G13</f>
        <v>#REF!</v>
      </c>
      <c r="D13" s="31">
        <v>0</v>
      </c>
      <c r="E13" s="31" t="e">
        <f>SUM(C13,D13)</f>
        <v>#REF!</v>
      </c>
      <c r="F13" s="31">
        <f>D15-F11</f>
        <v>460.8</v>
      </c>
      <c r="G13" s="31" t="e">
        <f>E13-F13+K13-L13</f>
        <v>#REF!</v>
      </c>
      <c r="H13" s="9" t="s">
        <v>35</v>
      </c>
      <c r="I13" s="31" t="e">
        <f>D13+[25]ورقة25!I13</f>
        <v>#REF!</v>
      </c>
      <c r="J13" s="31" t="e">
        <f>F13+[25]ورقة25!J13</f>
        <v>#REF!</v>
      </c>
      <c r="K13" s="31">
        <v>0</v>
      </c>
      <c r="L13" s="31">
        <v>0</v>
      </c>
    </row>
    <row r="14" spans="1:15" ht="26.2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D14+[25]ورقة25!I14</f>
        <v>#REF!</v>
      </c>
      <c r="J14" s="31" t="e">
        <f>F13+[25]ورقة25!J14</f>
        <v>#REF!</v>
      </c>
      <c r="K14" s="31"/>
      <c r="L14" s="31"/>
      <c r="M14" s="101" t="s">
        <v>38</v>
      </c>
      <c r="N14" s="102"/>
      <c r="O14" s="103"/>
    </row>
    <row r="15" spans="1:15" ht="25.5" customHeight="1" thickBot="1" x14ac:dyDescent="0.45">
      <c r="B15" s="9" t="s">
        <v>39</v>
      </c>
      <c r="C15" s="31" t="e">
        <f>[25]ورقة25!G15</f>
        <v>#REF!</v>
      </c>
      <c r="D15" s="31">
        <f>O12</f>
        <v>480</v>
      </c>
      <c r="E15" s="31" t="e">
        <f>SUM(C15,D15)</f>
        <v>#REF!</v>
      </c>
      <c r="F15" s="31">
        <f>SUM(E19,E21,E23)</f>
        <v>212</v>
      </c>
      <c r="G15" s="31" t="e">
        <f>E15-F15+K15-L15+D16</f>
        <v>#REF!</v>
      </c>
      <c r="H15" s="9" t="s">
        <v>39</v>
      </c>
      <c r="I15" s="31" t="e">
        <f>D15+[25]ورقة25!I15</f>
        <v>#REF!</v>
      </c>
      <c r="J15" s="31" t="e">
        <f>F15+[25]ورقة25!J15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4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D16+[25]ورقة25!I16</f>
        <v>#REF!</v>
      </c>
      <c r="J16" s="31"/>
      <c r="K16" s="41"/>
      <c r="L16" s="41"/>
    </row>
    <row r="17" spans="1:15" ht="26.25" customHeight="1" thickBot="1" x14ac:dyDescent="0.45">
      <c r="B17" s="9" t="s">
        <v>42</v>
      </c>
      <c r="C17" s="42" t="e">
        <f>[25]ورقة25!G17</f>
        <v>#REF!</v>
      </c>
      <c r="D17" s="31">
        <v>0</v>
      </c>
      <c r="E17" s="42" t="e">
        <f>SUM(C17,D17)</f>
        <v>#REF!</v>
      </c>
      <c r="F17" s="42">
        <f>E21*20+(M22)</f>
        <v>3410.2</v>
      </c>
      <c r="G17" s="42" t="e">
        <f>E17-F17+K17-L17</f>
        <v>#REF!</v>
      </c>
      <c r="H17" s="9" t="s">
        <v>42</v>
      </c>
      <c r="I17" s="31" t="e">
        <f>D17+[25]ورقة25!I17</f>
        <v>#REF!</v>
      </c>
      <c r="J17" s="33" t="e">
        <f>F17+[25]ورقة25!J17</f>
        <v>#REF!</v>
      </c>
      <c r="K17" s="43">
        <v>0</v>
      </c>
      <c r="L17" s="95">
        <v>0</v>
      </c>
    </row>
    <row r="18" spans="1:15" ht="23.2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C28*2500+[25]ورقة25!J18</f>
        <v>#REF!</v>
      </c>
    </row>
    <row r="19" spans="1:15" ht="24.75" customHeight="1" thickBot="1" x14ac:dyDescent="0.45">
      <c r="B19" s="104"/>
      <c r="C19" s="105"/>
      <c r="D19" s="9" t="s">
        <v>44</v>
      </c>
      <c r="E19" s="31">
        <v>42</v>
      </c>
      <c r="F19" s="114" t="s">
        <v>86</v>
      </c>
      <c r="G19" s="102"/>
      <c r="H19" s="103"/>
      <c r="I19" s="9" t="s">
        <v>45</v>
      </c>
      <c r="J19" s="31" t="e">
        <f>E19+[25]ورقة25!J19</f>
        <v>#REF!</v>
      </c>
      <c r="M19" s="92" t="s">
        <v>46</v>
      </c>
      <c r="N19" s="92"/>
      <c r="O19" s="92"/>
    </row>
    <row r="20" spans="1:15" ht="23.2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7.75" customHeight="1" thickBot="1" x14ac:dyDescent="0.45">
      <c r="B21" s="115" t="s">
        <v>49</v>
      </c>
      <c r="C21" s="107"/>
      <c r="D21" s="9" t="s">
        <v>50</v>
      </c>
      <c r="E21" s="31">
        <v>170</v>
      </c>
      <c r="F21" s="145" t="s">
        <v>135</v>
      </c>
      <c r="G21" s="102"/>
      <c r="H21" s="103"/>
      <c r="I21" s="9" t="s">
        <v>51</v>
      </c>
      <c r="J21" s="31" t="e">
        <f>E21+[25]ورقة25!J21</f>
        <v>#REF!</v>
      </c>
      <c r="M21" s="45">
        <f>E21</f>
        <v>170</v>
      </c>
      <c r="N21" s="45">
        <v>20</v>
      </c>
      <c r="O21" s="45">
        <f>N21*M21</f>
        <v>3400</v>
      </c>
    </row>
    <row r="22" spans="1:15" ht="22.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10.200000000000001</v>
      </c>
      <c r="N22" s="47"/>
      <c r="O22" s="47"/>
    </row>
    <row r="23" spans="1:15" ht="28.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E23+[25]ورقة25!J23</f>
        <v>#REF!</v>
      </c>
    </row>
    <row r="24" spans="1:15" ht="25.5" customHeight="1" thickBot="1" x14ac:dyDescent="0.45">
      <c r="B24" s="119" t="s">
        <v>54</v>
      </c>
      <c r="C24" s="102"/>
      <c r="D24" s="102"/>
      <c r="E24" s="31">
        <f>SUM(E19,E21,E23)</f>
        <v>212</v>
      </c>
      <c r="F24" s="142"/>
      <c r="G24" s="102"/>
      <c r="H24" s="103"/>
      <c r="I24" s="9" t="s">
        <v>55</v>
      </c>
      <c r="J24" s="31" t="e">
        <f>E24+[25]ورقة25!J24</f>
        <v>#REF!</v>
      </c>
    </row>
    <row r="25" spans="1:15" ht="26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D26+[25]ورقة25!I26</f>
        <v>#REF!</v>
      </c>
      <c r="J26" s="103"/>
    </row>
    <row r="27" spans="1:15" ht="26.25" customHeight="1" thickBot="1" x14ac:dyDescent="0.45">
      <c r="B27" s="9" t="s">
        <v>32</v>
      </c>
      <c r="C27" s="31">
        <f>A26-D27</f>
        <v>18</v>
      </c>
      <c r="D27" s="96">
        <v>6</v>
      </c>
      <c r="E27" s="116" t="s">
        <v>88</v>
      </c>
      <c r="F27" s="102"/>
      <c r="G27" s="103"/>
      <c r="H27" s="9" t="s">
        <v>32</v>
      </c>
      <c r="I27" s="108" t="e">
        <f>D27+[25]ورقة25!I27</f>
        <v>#REF!</v>
      </c>
      <c r="J27" s="103"/>
    </row>
    <row r="28" spans="1:15" ht="22.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08" t="e">
        <f>C28+[25]ورقة25!I28</f>
        <v>#REF!</v>
      </c>
      <c r="J28" s="103"/>
    </row>
    <row r="29" spans="1:15" ht="20.2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18.75" customHeight="1" thickBot="1" x14ac:dyDescent="0.45">
      <c r="B30" s="109" t="s">
        <v>155</v>
      </c>
      <c r="C30" s="110"/>
      <c r="D30" s="110"/>
      <c r="E30" s="110"/>
      <c r="F30" s="110"/>
      <c r="G30" s="109" t="s">
        <v>95</v>
      </c>
      <c r="H30" s="110"/>
      <c r="I30" s="62" t="s">
        <v>70</v>
      </c>
      <c r="J30" s="89">
        <v>13810</v>
      </c>
    </row>
    <row r="31" spans="1:15" ht="20.5" customHeight="1" thickBot="1" x14ac:dyDescent="0.45">
      <c r="B31" s="109" t="s">
        <v>156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11543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  <row r="38" spans="2:10" x14ac:dyDescent="0.4">
      <c r="E38" s="37"/>
      <c r="F38" s="37"/>
    </row>
    <row r="39" spans="2:10" x14ac:dyDescent="0.4">
      <c r="E39" s="37"/>
      <c r="F39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4" top="0" bottom="0" header="0" footer="0"/>
  <pageSetup paperSize="9" scale="69" orientation="landscape"/>
  <colBreaks count="1" manualBreakCount="1">
    <brk id="10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ورقة27"/>
  <dimension ref="A1:O34"/>
  <sheetViews>
    <sheetView rightToLeft="1" topLeftCell="A13" zoomScale="75" zoomScaleNormal="73" workbookViewId="0">
      <selection activeCell="F24" sqref="F24:H24"/>
    </sheetView>
  </sheetViews>
  <sheetFormatPr defaultColWidth="9.1796875" defaultRowHeight="20" x14ac:dyDescent="0.4"/>
  <cols>
    <col min="1" max="1" width="1.453125" style="55" customWidth="1"/>
    <col min="2" max="2" width="28.26953125" style="55" customWidth="1"/>
    <col min="3" max="3" width="20.7265625" style="55" customWidth="1"/>
    <col min="4" max="4" width="18.54296875" style="55" customWidth="1"/>
    <col min="5" max="5" width="18.1796875" style="55" customWidth="1"/>
    <col min="6" max="6" width="17.81640625" style="55" customWidth="1"/>
    <col min="7" max="7" width="20.54296875" style="55" customWidth="1"/>
    <col min="8" max="8" width="27.453125" style="55" customWidth="1"/>
    <col min="9" max="9" width="24" style="55" customWidth="1"/>
    <col min="10" max="10" width="22.81640625" style="55" customWidth="1"/>
    <col min="11" max="11" width="10.1796875" style="55" customWidth="1"/>
    <col min="12" max="12" width="10.81640625" style="55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DATE([1]ورقة1!B37,[1]ورقة1!C37,[1]ورقة1!D37+26)</f>
        <v>#REF!</v>
      </c>
      <c r="B3" s="26"/>
      <c r="C3" s="26"/>
      <c r="D3" s="126" t="s">
        <v>5</v>
      </c>
      <c r="E3" s="112"/>
      <c r="F3" s="89" t="e">
        <f>[1]ورقة1!Q28</f>
        <v>#REF!</v>
      </c>
      <c r="G3" s="111" t="e">
        <f>DATE([1]ورقة1!B37,[1]ورقة1!C37,[1]ورقة1!D37+26)</f>
        <v>#REF!</v>
      </c>
      <c r="H3" s="112"/>
      <c r="I3" s="112"/>
      <c r="J3" s="38"/>
    </row>
    <row r="4" spans="1:15" ht="26.2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6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" customHeight="1" thickBot="1" x14ac:dyDescent="0.45">
      <c r="B6" s="9" t="s">
        <v>22</v>
      </c>
      <c r="C6" s="31" t="e">
        <f>[26]ورقة26!G6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D6+[26]ورقة26!I6</f>
        <v>#REF!</v>
      </c>
      <c r="J6" s="31" t="e">
        <f>F6+[26]ورقة26!J6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6.25" customHeight="1" thickBot="1" x14ac:dyDescent="0.45">
      <c r="B7" s="28" t="s">
        <v>27</v>
      </c>
      <c r="C7" s="29" t="e">
        <f>[26]ورقة26!G7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D7+[26]ورقة26!I7</f>
        <v>#REF!</v>
      </c>
      <c r="J7" s="29" t="e">
        <f>F7+[26]ورقة26!J7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7" customHeight="1" thickBot="1" x14ac:dyDescent="0.45">
      <c r="B8" s="9" t="s">
        <v>29</v>
      </c>
      <c r="C8" s="30" t="e">
        <f>[26]ورقة26!G8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D8+[26]ورقة26!I8</f>
        <v>#REF!</v>
      </c>
      <c r="J8" s="30" t="e">
        <f>F8+[26]ورقة26!J8</f>
        <v>#REF!</v>
      </c>
      <c r="K8" s="31">
        <v>0</v>
      </c>
      <c r="L8" s="31">
        <v>0</v>
      </c>
    </row>
    <row r="9" spans="1:15" ht="27" customHeight="1" thickBot="1" x14ac:dyDescent="0.45">
      <c r="B9" s="9" t="s">
        <v>31</v>
      </c>
      <c r="C9" s="31" t="e">
        <f>[26]ورقة26!G9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D9+[26]ورقة26!I9</f>
        <v>#REF!</v>
      </c>
      <c r="J9" s="31" t="e">
        <f>F9+[26]ورقة26!J9</f>
        <v>#REF!</v>
      </c>
      <c r="K9" s="31">
        <v>0</v>
      </c>
      <c r="L9" s="31">
        <v>0</v>
      </c>
    </row>
    <row r="10" spans="1:15" ht="23.2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" customHeight="1" thickBot="1" x14ac:dyDescent="0.45">
      <c r="B11" s="9" t="s">
        <v>33</v>
      </c>
      <c r="C11" s="31" t="e">
        <f>[26]ورقة26!G11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D11+[26]ورقة26!I11</f>
        <v>#REF!</v>
      </c>
      <c r="J11" s="31" t="e">
        <f>F11+[26]ورقة26!J11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2.5" customHeight="1" thickBot="1" x14ac:dyDescent="0.45">
      <c r="B12" s="88" t="s">
        <v>34</v>
      </c>
      <c r="C12" s="31" t="e">
        <f>[26]ورقة26!G12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D12+[26]ورقة26!I12</f>
        <v>#REF!</v>
      </c>
      <c r="J12" s="31" t="e">
        <f>F12+[26]ورقة26!J12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4.75" customHeight="1" thickBot="1" x14ac:dyDescent="0.45">
      <c r="B13" s="9" t="s">
        <v>35</v>
      </c>
      <c r="C13" s="31" t="e">
        <f>[26]ورقة26!G13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D13+[26]ورقة26!I13</f>
        <v>#REF!</v>
      </c>
      <c r="J13" s="31" t="e">
        <f>F13+[26]ورقة26!J13</f>
        <v>#REF!</v>
      </c>
      <c r="K13" s="31">
        <v>0</v>
      </c>
      <c r="L13" s="31">
        <v>0</v>
      </c>
    </row>
    <row r="14" spans="1:15" ht="26.2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D14+[26]ورقة26!I14</f>
        <v>#REF!</v>
      </c>
      <c r="J14" s="31" t="e">
        <f>F13+[26]ورقة26!J14</f>
        <v>#REF!</v>
      </c>
      <c r="K14" s="31"/>
      <c r="L14" s="31"/>
      <c r="M14" s="101" t="s">
        <v>38</v>
      </c>
      <c r="N14" s="102"/>
      <c r="O14" s="103"/>
    </row>
    <row r="15" spans="1:15" ht="26.25" customHeight="1" thickBot="1" x14ac:dyDescent="0.45">
      <c r="B15" s="9" t="s">
        <v>39</v>
      </c>
      <c r="C15" s="31" t="e">
        <f>[26]ورقة26!G15</f>
        <v>#REF!</v>
      </c>
      <c r="D15" s="31">
        <f>O12</f>
        <v>0</v>
      </c>
      <c r="E15" s="31" t="e">
        <f>SUM(C15,D15)</f>
        <v>#REF!</v>
      </c>
      <c r="F15" s="31">
        <f>SUM(E19,E21,E23)</f>
        <v>228</v>
      </c>
      <c r="G15" s="31" t="e">
        <f>E15-F15+K15-L15+D16</f>
        <v>#REF!</v>
      </c>
      <c r="H15" s="9" t="s">
        <v>39</v>
      </c>
      <c r="I15" s="31" t="e">
        <f>D15+[26]ورقة26!I15</f>
        <v>#REF!</v>
      </c>
      <c r="J15" s="31" t="e">
        <f>F15+[26]ورقة26!J15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4.7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D16+[26]ورقة26!I16</f>
        <v>#REF!</v>
      </c>
      <c r="J16" s="31"/>
      <c r="K16" s="41"/>
      <c r="L16" s="41"/>
    </row>
    <row r="17" spans="1:15" ht="26.25" customHeight="1" thickBot="1" x14ac:dyDescent="0.45">
      <c r="B17" s="9" t="s">
        <v>42</v>
      </c>
      <c r="C17" s="42" t="e">
        <f>[26]ورقة26!G17</f>
        <v>#REF!</v>
      </c>
      <c r="D17" s="31">
        <v>0</v>
      </c>
      <c r="E17" s="42" t="e">
        <f>SUM(C17,D17)</f>
        <v>#REF!</v>
      </c>
      <c r="F17" s="42">
        <f>E21*20+(M22)</f>
        <v>2908.7</v>
      </c>
      <c r="G17" s="42" t="e">
        <f>E17-F17+K17-L17</f>
        <v>#REF!</v>
      </c>
      <c r="H17" s="9" t="s">
        <v>42</v>
      </c>
      <c r="I17" s="31" t="e">
        <f>D17+[26]ورقة26!I17</f>
        <v>#REF!</v>
      </c>
      <c r="J17" s="33" t="e">
        <f>F17+[26]ورقة26!J17</f>
        <v>#REF!</v>
      </c>
      <c r="K17" s="43">
        <v>0</v>
      </c>
      <c r="L17" s="95">
        <v>0</v>
      </c>
    </row>
    <row r="18" spans="1:15" ht="24.7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C28*2500+[26]ورقة26!J18</f>
        <v>#REF!</v>
      </c>
    </row>
    <row r="19" spans="1:15" ht="28.5" customHeight="1" thickBot="1" x14ac:dyDescent="0.45">
      <c r="B19" s="104"/>
      <c r="C19" s="105"/>
      <c r="D19" s="9" t="s">
        <v>44</v>
      </c>
      <c r="E19" s="31">
        <v>83</v>
      </c>
      <c r="F19" s="114" t="s">
        <v>86</v>
      </c>
      <c r="G19" s="102"/>
      <c r="H19" s="103"/>
      <c r="I19" s="9" t="s">
        <v>45</v>
      </c>
      <c r="J19" s="31" t="e">
        <f>E19+[26]ورقة26!J19</f>
        <v>#REF!</v>
      </c>
      <c r="M19" s="92" t="s">
        <v>46</v>
      </c>
      <c r="N19" s="92"/>
      <c r="O19" s="92"/>
    </row>
    <row r="20" spans="1:15" ht="22.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30" customHeight="1" thickBot="1" x14ac:dyDescent="0.45">
      <c r="B21" s="115" t="s">
        <v>49</v>
      </c>
      <c r="C21" s="107"/>
      <c r="D21" s="9" t="s">
        <v>50</v>
      </c>
      <c r="E21" s="31">
        <v>145</v>
      </c>
      <c r="F21" s="145" t="s">
        <v>135</v>
      </c>
      <c r="G21" s="102"/>
      <c r="H21" s="103"/>
      <c r="I21" s="9" t="s">
        <v>51</v>
      </c>
      <c r="J21" s="31" t="e">
        <f>E21+[26]ورقة26!J21</f>
        <v>#REF!</v>
      </c>
      <c r="M21" s="45">
        <f>E21</f>
        <v>145</v>
      </c>
      <c r="N21" s="45">
        <v>20</v>
      </c>
      <c r="O21" s="45">
        <f>N21*M21</f>
        <v>2900</v>
      </c>
    </row>
    <row r="22" spans="1:15" ht="21.7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8.7000000000000011</v>
      </c>
      <c r="N22" s="47"/>
      <c r="O22" s="47"/>
    </row>
    <row r="23" spans="1:15" ht="27.7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E23+[26]ورقة26!J23</f>
        <v>#REF!</v>
      </c>
    </row>
    <row r="24" spans="1:15" ht="25.5" customHeight="1" thickBot="1" x14ac:dyDescent="0.45">
      <c r="B24" s="119" t="s">
        <v>54</v>
      </c>
      <c r="C24" s="102"/>
      <c r="D24" s="102"/>
      <c r="E24" s="31">
        <f>SUM(E19,E21,E23)</f>
        <v>228</v>
      </c>
      <c r="F24" s="142"/>
      <c r="G24" s="102"/>
      <c r="H24" s="103"/>
      <c r="I24" s="9" t="s">
        <v>55</v>
      </c>
      <c r="J24" s="31" t="e">
        <f>E24+[26]ورقة26!J24</f>
        <v>#REF!</v>
      </c>
    </row>
    <row r="25" spans="1:15" ht="26.2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D26+[26]ورقة26!I26</f>
        <v>#REF!</v>
      </c>
      <c r="J26" s="103"/>
    </row>
    <row r="27" spans="1:15" ht="24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157</v>
      </c>
      <c r="F27" s="102"/>
      <c r="G27" s="103"/>
      <c r="H27" s="9" t="s">
        <v>32</v>
      </c>
      <c r="I27" s="108" t="e">
        <f>D27+[26]ورقة26!I27</f>
        <v>#REF!</v>
      </c>
      <c r="J27" s="103"/>
    </row>
    <row r="28" spans="1:15" ht="28.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08" t="e">
        <f>C28+[26]ورقة26!I28</f>
        <v>#REF!</v>
      </c>
      <c r="J28" s="103"/>
    </row>
    <row r="29" spans="1:15" ht="22.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>
        <v>0</v>
      </c>
    </row>
    <row r="30" spans="1:15" ht="23.25" customHeight="1" thickBot="1" x14ac:dyDescent="0.45">
      <c r="B30" s="109" t="s">
        <v>153</v>
      </c>
      <c r="C30" s="110"/>
      <c r="D30" s="110"/>
      <c r="E30" s="110"/>
      <c r="F30" s="110"/>
      <c r="G30" s="109" t="s">
        <v>95</v>
      </c>
      <c r="H30" s="110"/>
      <c r="I30" s="62" t="s">
        <v>70</v>
      </c>
      <c r="J30" s="89">
        <v>13810</v>
      </c>
    </row>
    <row r="31" spans="1:15" ht="18.75" customHeight="1" thickBot="1" x14ac:dyDescent="0.45">
      <c r="B31" s="109" t="s">
        <v>158</v>
      </c>
      <c r="C31" s="110"/>
      <c r="D31" s="110"/>
      <c r="E31" s="110"/>
      <c r="F31" s="110"/>
      <c r="G31" s="109" t="s">
        <v>72</v>
      </c>
      <c r="H31" s="110"/>
      <c r="I31" s="62" t="s">
        <v>73</v>
      </c>
      <c r="J31" s="59">
        <v>11771</v>
      </c>
    </row>
    <row r="32" spans="1:15" ht="23.25" customHeight="1" x14ac:dyDescent="0.4">
      <c r="B32" s="146"/>
      <c r="C32" s="110"/>
      <c r="D32" s="110"/>
      <c r="E32" s="110"/>
      <c r="F32" s="110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5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32:F32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4" top="0" bottom="0" header="0" footer="0"/>
  <pageSetup paperSize="9" scale="68" orientation="landscape"/>
  <colBreaks count="1" manualBreakCount="1">
    <brk id="10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ورقة28"/>
  <dimension ref="A1:O34"/>
  <sheetViews>
    <sheetView rightToLeft="1" view="pageBreakPreview" topLeftCell="A15" zoomScale="75" zoomScaleNormal="73" workbookViewId="0">
      <selection activeCell="K19" sqref="K19"/>
    </sheetView>
  </sheetViews>
  <sheetFormatPr defaultColWidth="9.1796875" defaultRowHeight="20" x14ac:dyDescent="0.4"/>
  <cols>
    <col min="1" max="1" width="1.453125" style="55" customWidth="1"/>
    <col min="2" max="2" width="29.26953125" style="55" customWidth="1"/>
    <col min="3" max="3" width="22.453125" style="55" customWidth="1"/>
    <col min="4" max="4" width="19.1796875" style="55" customWidth="1"/>
    <col min="5" max="5" width="20.26953125" style="55" customWidth="1"/>
    <col min="6" max="6" width="18.54296875" style="55" customWidth="1"/>
    <col min="7" max="7" width="23.26953125" style="55" customWidth="1"/>
    <col min="8" max="8" width="28.7265625" style="55" customWidth="1"/>
    <col min="9" max="9" width="23.81640625" style="55" customWidth="1"/>
    <col min="10" max="10" width="24.4531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DATE([1]ورقة1!B37,[1]ورقة1!C37,[1]ورقة1!D37+27)</f>
        <v>#REF!</v>
      </c>
      <c r="B3" s="26"/>
      <c r="C3" s="26"/>
      <c r="D3" s="126" t="s">
        <v>5</v>
      </c>
      <c r="E3" s="112"/>
      <c r="F3" s="89" t="e">
        <f>[1]ورقة1!Q29</f>
        <v>#REF!</v>
      </c>
      <c r="G3" s="111" t="e">
        <f>DATE([1]ورقة1!B37,[1]ورقة1!C37,[1]ورقة1!D37+27)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.75" customHeight="1" thickBot="1" x14ac:dyDescent="0.45">
      <c r="B6" s="9" t="s">
        <v>22</v>
      </c>
      <c r="C6" s="31" t="e">
        <f>[27]ورقة27!G6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D6+[27]ورقة27!I6</f>
        <v>#REF!</v>
      </c>
      <c r="J6" s="31" t="e">
        <f>F6+[27]ورقة27!J6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7" customHeight="1" thickBot="1" x14ac:dyDescent="0.45">
      <c r="B7" s="28" t="s">
        <v>27</v>
      </c>
      <c r="C7" s="29" t="e">
        <f>[27]ورقة27!G7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D7+[27]ورقة27!I7</f>
        <v>#REF!</v>
      </c>
      <c r="J7" s="29" t="e">
        <f>F7+[27]ورقة27!J7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5.5" customHeight="1" thickBot="1" x14ac:dyDescent="0.45">
      <c r="B8" s="9" t="s">
        <v>29</v>
      </c>
      <c r="C8" s="30" t="e">
        <f>[27]ورقة27!G8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D8+[27]ورقة27!I8</f>
        <v>#REF!</v>
      </c>
      <c r="J8" s="42" t="e">
        <f>F8+[27]ورقة27!J8</f>
        <v>#REF!</v>
      </c>
      <c r="K8" s="31">
        <v>0</v>
      </c>
      <c r="L8" s="31">
        <v>0</v>
      </c>
    </row>
    <row r="9" spans="1:15" ht="25.5" customHeight="1" thickBot="1" x14ac:dyDescent="0.45">
      <c r="B9" s="9" t="s">
        <v>31</v>
      </c>
      <c r="C9" s="31" t="e">
        <f>[27]ورقة27!G9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D9+[27]ورقة27!I9</f>
        <v>#REF!</v>
      </c>
      <c r="J9" s="31" t="e">
        <f>F9+[27]ورقة27!J9</f>
        <v>#REF!</v>
      </c>
      <c r="K9" s="31">
        <v>0</v>
      </c>
      <c r="L9" s="31">
        <v>0</v>
      </c>
    </row>
    <row r="10" spans="1:15" ht="26.2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5.5" customHeight="1" thickBot="1" x14ac:dyDescent="0.45">
      <c r="B11" s="9" t="s">
        <v>33</v>
      </c>
      <c r="C11" s="31" t="e">
        <f>[27]ورقة27!G11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D11+[27]ورقة27!I11</f>
        <v>#REF!</v>
      </c>
      <c r="J11" s="31" t="e">
        <f>F11+[27]ورقة27!J11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7" customHeight="1" thickBot="1" x14ac:dyDescent="0.45">
      <c r="B12" s="88" t="s">
        <v>34</v>
      </c>
      <c r="C12" s="31" t="e">
        <f>[27]ورقة27!G12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D12+[27]ورقة27!I12</f>
        <v>#REF!</v>
      </c>
      <c r="J12" s="31" t="e">
        <f>F12+[27]ورقة27!J12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7" customHeight="1" thickBot="1" x14ac:dyDescent="0.45">
      <c r="B13" s="9" t="s">
        <v>35</v>
      </c>
      <c r="C13" s="31" t="e">
        <f>[27]ورقة27!G13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D13+[27]ورقة27!I13</f>
        <v>#REF!</v>
      </c>
      <c r="J13" s="31" t="e">
        <f>F13+[27]ورقة27!J13</f>
        <v>#REF!</v>
      </c>
      <c r="K13" s="31">
        <v>0</v>
      </c>
      <c r="L13" s="31">
        <v>0</v>
      </c>
    </row>
    <row r="14" spans="1:15" ht="29.2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D14+[27]ورقة27!I14</f>
        <v>#REF!</v>
      </c>
      <c r="J14" s="31" t="e">
        <f>F13+[27]ورقة27!J14</f>
        <v>#REF!</v>
      </c>
      <c r="K14" s="31"/>
      <c r="L14" s="31"/>
      <c r="M14" s="101" t="s">
        <v>38</v>
      </c>
      <c r="N14" s="102"/>
      <c r="O14" s="103"/>
    </row>
    <row r="15" spans="1:15" ht="24.75" customHeight="1" thickBot="1" x14ac:dyDescent="0.45">
      <c r="B15" s="9" t="s">
        <v>39</v>
      </c>
      <c r="C15" s="31" t="e">
        <f>[27]ورقة27!G15</f>
        <v>#REF!</v>
      </c>
      <c r="D15" s="31">
        <f>O12</f>
        <v>0</v>
      </c>
      <c r="E15" s="31" t="e">
        <f>SUM(C15,D15)</f>
        <v>#REF!</v>
      </c>
      <c r="F15" s="31">
        <f>SUM(E19,E21,E23)</f>
        <v>253</v>
      </c>
      <c r="G15" s="31" t="e">
        <f>E15-F15+K15-L15+D16</f>
        <v>#REF!</v>
      </c>
      <c r="H15" s="9" t="s">
        <v>39</v>
      </c>
      <c r="I15" s="31" t="e">
        <f>D15+[27]ورقة27!I15</f>
        <v>#REF!</v>
      </c>
      <c r="J15" s="31" t="e">
        <f>F15+[27]ورقة27!J15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4.7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D16+[27]ورقة27!I16</f>
        <v>#REF!</v>
      </c>
      <c r="J16" s="31"/>
      <c r="K16" s="41"/>
      <c r="L16" s="41"/>
    </row>
    <row r="17" spans="1:15" ht="24" customHeight="1" thickBot="1" x14ac:dyDescent="0.45">
      <c r="B17" s="9" t="s">
        <v>42</v>
      </c>
      <c r="C17" s="42" t="e">
        <f>[27]ورقة27!G17</f>
        <v>#REF!</v>
      </c>
      <c r="D17" s="31">
        <v>0</v>
      </c>
      <c r="E17" s="42" t="e">
        <f>SUM(C17,D17)</f>
        <v>#REF!</v>
      </c>
      <c r="F17" s="42">
        <f>E21*20+(M22)</f>
        <v>2507.5</v>
      </c>
      <c r="G17" s="42" t="e">
        <f>E17-F17+K17-L17</f>
        <v>#REF!</v>
      </c>
      <c r="H17" s="9" t="s">
        <v>42</v>
      </c>
      <c r="I17" s="31" t="e">
        <f>D17+[27]ورقة27!I17</f>
        <v>#REF!</v>
      </c>
      <c r="J17" s="33" t="e">
        <f>F17+[27]ورقة27!J17</f>
        <v>#REF!</v>
      </c>
      <c r="K17" s="43">
        <v>0</v>
      </c>
      <c r="L17" s="95">
        <v>0</v>
      </c>
    </row>
    <row r="18" spans="1:15" ht="27.7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C28*1500+[27]ورقة27!J18</f>
        <v>#REF!</v>
      </c>
    </row>
    <row r="19" spans="1:15" ht="29.25" customHeight="1" thickBot="1" x14ac:dyDescent="0.45">
      <c r="B19" s="104"/>
      <c r="C19" s="105"/>
      <c r="D19" s="9" t="s">
        <v>44</v>
      </c>
      <c r="E19" s="31">
        <v>128</v>
      </c>
      <c r="F19" s="114" t="s">
        <v>86</v>
      </c>
      <c r="G19" s="102"/>
      <c r="H19" s="103"/>
      <c r="I19" s="9" t="s">
        <v>45</v>
      </c>
      <c r="J19" s="31" t="e">
        <f>E19+[27]ورقة27!J19</f>
        <v>#REF!</v>
      </c>
      <c r="M19" s="92" t="s">
        <v>46</v>
      </c>
      <c r="N19" s="92"/>
      <c r="O19" s="92"/>
    </row>
    <row r="20" spans="1:15" ht="23.2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4.75" customHeight="1" thickBot="1" x14ac:dyDescent="0.45">
      <c r="B21" s="115" t="s">
        <v>49</v>
      </c>
      <c r="C21" s="107"/>
      <c r="D21" s="9" t="s">
        <v>50</v>
      </c>
      <c r="E21" s="31">
        <v>125</v>
      </c>
      <c r="F21" s="114" t="s">
        <v>159</v>
      </c>
      <c r="G21" s="102"/>
      <c r="H21" s="103"/>
      <c r="I21" s="9" t="s">
        <v>51</v>
      </c>
      <c r="J21" s="31" t="e">
        <f>E21+[27]ورقة27!J21</f>
        <v>#REF!</v>
      </c>
      <c r="M21" s="45">
        <f>E21</f>
        <v>125</v>
      </c>
      <c r="N21" s="45">
        <v>20</v>
      </c>
      <c r="O21" s="45">
        <f>N21*M21</f>
        <v>2500</v>
      </c>
    </row>
    <row r="22" spans="1:15" ht="21.7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7.5</v>
      </c>
      <c r="N22" s="47"/>
      <c r="O22" s="47"/>
    </row>
    <row r="23" spans="1:15" ht="24.7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E23+[27]ورقة27!J23</f>
        <v>#REF!</v>
      </c>
    </row>
    <row r="24" spans="1:15" ht="27" customHeight="1" thickBot="1" x14ac:dyDescent="0.45">
      <c r="B24" s="119" t="s">
        <v>54</v>
      </c>
      <c r="C24" s="102"/>
      <c r="D24" s="102"/>
      <c r="E24" s="31">
        <f>SUM(E19,E21,E23)</f>
        <v>253</v>
      </c>
      <c r="F24" s="142"/>
      <c r="G24" s="102"/>
      <c r="H24" s="103"/>
      <c r="I24" s="9" t="s">
        <v>55</v>
      </c>
      <c r="J24" s="31" t="e">
        <f>E24+[27]ورقة27!J24</f>
        <v>#REF!</v>
      </c>
    </row>
    <row r="25" spans="1:15" ht="28.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5.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D26+[27]ورقة27!I26</f>
        <v>#REF!</v>
      </c>
      <c r="J26" s="103"/>
    </row>
    <row r="27" spans="1:15" ht="22.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160</v>
      </c>
      <c r="F27" s="102"/>
      <c r="G27" s="103"/>
      <c r="H27" s="9" t="s">
        <v>32</v>
      </c>
      <c r="I27" s="108" t="e">
        <f>D27+[27]ورقة27!I27</f>
        <v>#REF!</v>
      </c>
      <c r="J27" s="103"/>
    </row>
    <row r="28" spans="1:15" ht="27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C28+[27]ورقة27!I28</f>
        <v>#REF!</v>
      </c>
      <c r="J28" s="103"/>
    </row>
    <row r="29" spans="1:15" ht="21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3.25" customHeight="1" thickBot="1" x14ac:dyDescent="0.45">
      <c r="B30" s="109" t="s">
        <v>161</v>
      </c>
      <c r="C30" s="110"/>
      <c r="D30" s="110"/>
      <c r="E30" s="110"/>
      <c r="F30" s="110"/>
      <c r="G30" s="109" t="s">
        <v>95</v>
      </c>
      <c r="H30" s="110"/>
      <c r="I30" s="62" t="s">
        <v>70</v>
      </c>
      <c r="J30" s="89">
        <v>13810</v>
      </c>
    </row>
    <row r="31" spans="1:15" ht="20.5" customHeight="1" thickBot="1" x14ac:dyDescent="0.45">
      <c r="B31" s="109" t="s">
        <v>162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12024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4" top="0" bottom="0" header="0" footer="0"/>
  <pageSetup paperSize="9" scale="68" orientation="landscape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ورقة3"/>
  <dimension ref="A1:O34"/>
  <sheetViews>
    <sheetView rightToLeft="1" view="pageBreakPreview" topLeftCell="A18" zoomScale="75" zoomScaleNormal="75" zoomScaleSheetLayoutView="75" workbookViewId="0">
      <selection activeCell="G28" sqref="G28"/>
    </sheetView>
  </sheetViews>
  <sheetFormatPr defaultColWidth="9.1796875" defaultRowHeight="20" x14ac:dyDescent="0.4"/>
  <cols>
    <col min="1" max="1" width="1.453125" style="55" customWidth="1"/>
    <col min="2" max="2" width="24.1796875" style="55" customWidth="1"/>
    <col min="3" max="3" width="19.54296875" style="55" customWidth="1"/>
    <col min="4" max="4" width="18" style="55" customWidth="1"/>
    <col min="5" max="5" width="19.1796875" style="55" customWidth="1"/>
    <col min="6" max="6" width="17" style="55" customWidth="1"/>
    <col min="7" max="7" width="20.453125" style="55" customWidth="1"/>
    <col min="8" max="8" width="26.1796875" style="55" customWidth="1"/>
    <col min="9" max="10" width="22.81640625" style="55" customWidth="1"/>
    <col min="11" max="11" width="10.7265625" style="55" customWidth="1"/>
    <col min="12" max="12" width="11.453125" style="55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DATE([1]ورقة1!B37,[1]ورقة1!C37,[1]ورقة1!D37+2)</f>
        <v>#REF!</v>
      </c>
      <c r="B3" s="26"/>
      <c r="C3" s="26"/>
      <c r="D3" s="126" t="s">
        <v>5</v>
      </c>
      <c r="E3" s="112"/>
      <c r="F3" s="89" t="e">
        <f>[1]ورقة1!Q4</f>
        <v>#REF!</v>
      </c>
      <c r="G3" s="111" t="e">
        <f>DATE([1]ورقة1!B37,[1]ورقة1!C37,[1]ورقة1!D37+2)</f>
        <v>#REF!</v>
      </c>
      <c r="H3" s="112"/>
      <c r="I3" s="112"/>
      <c r="J3" s="38"/>
    </row>
    <row r="4" spans="1:15" ht="25.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6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4.75" customHeight="1" thickBot="1" x14ac:dyDescent="0.45">
      <c r="B6" s="9" t="s">
        <v>22</v>
      </c>
      <c r="C6" s="31" t="e">
        <f>[2]ورقة2!G6</f>
        <v>#REF!</v>
      </c>
      <c r="D6" s="31">
        <v>0</v>
      </c>
      <c r="E6" s="31" t="e">
        <f>SUM(C6,D6)</f>
        <v>#REF!</v>
      </c>
      <c r="F6" s="31">
        <f>O7*0.96</f>
        <v>0</v>
      </c>
      <c r="G6" s="31" t="e">
        <f>E6-F6-K6+L6</f>
        <v>#REF!</v>
      </c>
      <c r="H6" s="9" t="s">
        <v>22</v>
      </c>
      <c r="I6" s="31" t="e">
        <f>D6+[2]ورقة2!I6</f>
        <v>#REF!</v>
      </c>
      <c r="J6" s="31" t="e">
        <f>F6+[2]ورقة2!J6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4" customHeight="1" thickBot="1" x14ac:dyDescent="0.45">
      <c r="B7" s="28" t="s">
        <v>27</v>
      </c>
      <c r="C7" s="29" t="e">
        <f>[2]ورقة2!G7</f>
        <v>#REF!</v>
      </c>
      <c r="D7" s="29">
        <v>0</v>
      </c>
      <c r="E7" s="29" t="e">
        <f>SUM(C7,D7)</f>
        <v>#REF!</v>
      </c>
      <c r="F7" s="29">
        <f>O7*0.02</f>
        <v>0</v>
      </c>
      <c r="G7" s="29" t="e">
        <f>E7-F7+K7-L7</f>
        <v>#REF!</v>
      </c>
      <c r="H7" s="28" t="s">
        <v>27</v>
      </c>
      <c r="I7" s="29" t="e">
        <f>D7+[2]ورقة2!I7</f>
        <v>#REF!</v>
      </c>
      <c r="J7" s="29" t="e">
        <f>F7+[2]ورقة2!J7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5.5" customHeight="1" thickBot="1" x14ac:dyDescent="0.45">
      <c r="B8" s="9" t="s">
        <v>29</v>
      </c>
      <c r="C8" s="30" t="e">
        <f>[2]ورقة2!G8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D8+[2]ورقة2!I8</f>
        <v>#REF!</v>
      </c>
      <c r="J8" s="42" t="e">
        <f>F8+[2]ورقة2!J8</f>
        <v>#REF!</v>
      </c>
      <c r="K8" s="31">
        <v>0</v>
      </c>
      <c r="L8" s="31">
        <v>0</v>
      </c>
    </row>
    <row r="9" spans="1:15" ht="22.5" customHeight="1" thickBot="1" x14ac:dyDescent="0.45">
      <c r="B9" s="9" t="s">
        <v>31</v>
      </c>
      <c r="C9" s="31" t="e">
        <f>[2]ورقة2!G9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D9+[2]ورقة2!I9</f>
        <v>#REF!</v>
      </c>
      <c r="J9" s="31" t="e">
        <f>F9+[2]ورقة2!J9</f>
        <v>#REF!</v>
      </c>
      <c r="K9" s="31">
        <v>0</v>
      </c>
      <c r="L9" s="31">
        <v>0</v>
      </c>
    </row>
    <row r="10" spans="1:15" ht="20.2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.75" customHeight="1" thickBot="1" x14ac:dyDescent="0.45">
      <c r="B11" s="9" t="s">
        <v>33</v>
      </c>
      <c r="C11" s="31" t="e">
        <f>[2]ورقة2!G11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D11+[2]ورقة2!I11</f>
        <v>#REF!</v>
      </c>
      <c r="J11" s="31" t="e">
        <f>F11+[2]ورقة2!J11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6.25" customHeight="1" thickBot="1" x14ac:dyDescent="0.45">
      <c r="B12" s="88" t="s">
        <v>34</v>
      </c>
      <c r="C12" s="31" t="e">
        <f>[2]ورقة2!G12</f>
        <v>#REF!</v>
      </c>
      <c r="D12" s="31">
        <v>0</v>
      </c>
      <c r="E12" s="31" t="e">
        <f>SUM(C12,D12)</f>
        <v>#REF!</v>
      </c>
      <c r="F12" s="96">
        <f>O7*0.02</f>
        <v>0</v>
      </c>
      <c r="G12" s="31" t="e">
        <f>E12-F12+K12-L12</f>
        <v>#REF!</v>
      </c>
      <c r="H12" s="90" t="s">
        <v>34</v>
      </c>
      <c r="I12" s="31" t="e">
        <f>D12+[2]ورقة2!I12</f>
        <v>#REF!</v>
      </c>
      <c r="J12" s="31" t="e">
        <f>F12+[2]ورقة2!J12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6.25" customHeight="1" thickBot="1" x14ac:dyDescent="0.45">
      <c r="B13" s="9" t="s">
        <v>35</v>
      </c>
      <c r="C13" s="31" t="e">
        <f>[2]ورقة2!G13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D13+[2]ورقة2!I13</f>
        <v>#REF!</v>
      </c>
      <c r="J13" s="31" t="e">
        <f>F13+[2]ورقة2!J13</f>
        <v>#REF!</v>
      </c>
      <c r="K13" s="31">
        <v>0</v>
      </c>
      <c r="L13" s="31">
        <v>0</v>
      </c>
    </row>
    <row r="14" spans="1:15" ht="20.2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D14+[2]ورقة2!I14</f>
        <v>#REF!</v>
      </c>
      <c r="J14" s="31" t="e">
        <f>F13+[2]ورقة2!J14</f>
        <v>#REF!</v>
      </c>
      <c r="K14" s="31"/>
      <c r="L14" s="31"/>
      <c r="M14" s="101" t="s">
        <v>38</v>
      </c>
      <c r="N14" s="102"/>
      <c r="O14" s="103"/>
    </row>
    <row r="15" spans="1:15" ht="24.75" customHeight="1" thickBot="1" x14ac:dyDescent="0.45">
      <c r="B15" s="9" t="s">
        <v>39</v>
      </c>
      <c r="C15" s="31" t="e">
        <f>[2]ورقة2!G15</f>
        <v>#REF!</v>
      </c>
      <c r="D15" s="31">
        <f>O12</f>
        <v>0</v>
      </c>
      <c r="E15" s="31" t="e">
        <f>SUM(C15,D15)</f>
        <v>#REF!</v>
      </c>
      <c r="F15" s="31">
        <f>SUM(E19,E21,E23)</f>
        <v>0</v>
      </c>
      <c r="G15" s="31" t="e">
        <f>E15-F15+K15-L15+D16</f>
        <v>#REF!</v>
      </c>
      <c r="H15" s="9" t="s">
        <v>39</v>
      </c>
      <c r="I15" s="31" t="e">
        <f>D15+[2]ورقة2!I15</f>
        <v>#REF!</v>
      </c>
      <c r="J15" s="31" t="e">
        <f>F15+[2]ورقة2!J15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3.2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D16+[2]ورقة2!I16</f>
        <v>#REF!</v>
      </c>
      <c r="J16" s="31"/>
      <c r="K16" s="41"/>
      <c r="L16" s="41"/>
    </row>
    <row r="17" spans="1:15" ht="22.5" customHeight="1" thickBot="1" x14ac:dyDescent="0.45">
      <c r="B17" s="9" t="s">
        <v>42</v>
      </c>
      <c r="C17" s="42" t="e">
        <f>[2]ورقة2!G17</f>
        <v>#REF!</v>
      </c>
      <c r="D17" s="31">
        <v>0</v>
      </c>
      <c r="E17" s="42" t="e">
        <f>SUM(C17,D17)</f>
        <v>#REF!</v>
      </c>
      <c r="F17" s="42">
        <f>E21*20+(M22)</f>
        <v>0</v>
      </c>
      <c r="G17" s="42" t="e">
        <f>E17-F17+K17-L17</f>
        <v>#REF!</v>
      </c>
      <c r="H17" s="9" t="s">
        <v>42</v>
      </c>
      <c r="I17" s="31" t="e">
        <f>D17+[2]ورقة2!I17</f>
        <v>#REF!</v>
      </c>
      <c r="J17" s="42" t="e">
        <f>F17+[2]ورقة2!J17</f>
        <v>#REF!</v>
      </c>
      <c r="K17" s="43">
        <v>0</v>
      </c>
      <c r="L17" s="95">
        <v>0</v>
      </c>
    </row>
    <row r="18" spans="1:15" ht="21.7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C28*2500+[2]ورقة2!J18</f>
        <v>#REF!</v>
      </c>
    </row>
    <row r="19" spans="1:15" ht="27.75" customHeight="1" thickBot="1" x14ac:dyDescent="0.45">
      <c r="B19" s="104"/>
      <c r="C19" s="105"/>
      <c r="D19" s="9" t="s">
        <v>44</v>
      </c>
      <c r="E19" s="31">
        <v>0</v>
      </c>
      <c r="F19" s="114" t="s">
        <v>62</v>
      </c>
      <c r="G19" s="102"/>
      <c r="H19" s="103"/>
      <c r="I19" s="9" t="s">
        <v>45</v>
      </c>
      <c r="J19" s="31" t="e">
        <f>E19+[2]ورقة2!J19</f>
        <v>#REF!</v>
      </c>
      <c r="M19" s="92" t="s">
        <v>46</v>
      </c>
      <c r="N19" s="92"/>
      <c r="O19" s="92"/>
    </row>
    <row r="20" spans="1:15" ht="21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4.75" customHeight="1" thickBot="1" x14ac:dyDescent="0.45">
      <c r="B21" s="115" t="s">
        <v>49</v>
      </c>
      <c r="C21" s="107"/>
      <c r="D21" s="9" t="s">
        <v>50</v>
      </c>
      <c r="E21" s="31">
        <v>0</v>
      </c>
      <c r="F21" s="114" t="s">
        <v>62</v>
      </c>
      <c r="G21" s="102"/>
      <c r="H21" s="103"/>
      <c r="I21" s="9" t="s">
        <v>51</v>
      </c>
      <c r="J21" s="31" t="e">
        <f>E21+[2]ورقة2!J21</f>
        <v>#REF!</v>
      </c>
      <c r="M21" s="45">
        <f>E21</f>
        <v>0</v>
      </c>
      <c r="N21" s="45">
        <v>20</v>
      </c>
      <c r="O21" s="45">
        <f>N21*M21</f>
        <v>0</v>
      </c>
    </row>
    <row r="22" spans="1:15" ht="20.2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0</v>
      </c>
      <c r="N22" s="47"/>
      <c r="O22" s="47"/>
    </row>
    <row r="23" spans="1:15" ht="24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E23+[2]ورقة2!J23</f>
        <v>#REF!</v>
      </c>
    </row>
    <row r="24" spans="1:15" ht="21.75" customHeight="1" thickBot="1" x14ac:dyDescent="0.45">
      <c r="B24" s="119" t="s">
        <v>54</v>
      </c>
      <c r="C24" s="102"/>
      <c r="D24" s="102"/>
      <c r="E24" s="31">
        <f>SUM(E19,E21,E23)</f>
        <v>0</v>
      </c>
      <c r="F24" s="142"/>
      <c r="G24" s="102"/>
      <c r="H24" s="103"/>
      <c r="I24" s="9" t="s">
        <v>55</v>
      </c>
      <c r="J24" s="31" t="e">
        <f>E24+[2]ورقة2!J24</f>
        <v>#REF!</v>
      </c>
    </row>
    <row r="25" spans="1:15" ht="24.7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D26+[2]ورقة2!I26</f>
        <v>#REF!</v>
      </c>
      <c r="J26" s="103"/>
    </row>
    <row r="27" spans="1:15" ht="23.2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78</v>
      </c>
      <c r="F27" s="102"/>
      <c r="G27" s="103"/>
      <c r="H27" s="9" t="s">
        <v>32</v>
      </c>
      <c r="I27" s="108" t="e">
        <f>D27+[2]ورقة2!I27</f>
        <v>#REF!</v>
      </c>
      <c r="J27" s="103"/>
    </row>
    <row r="28" spans="1:15" ht="23.2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C28+[2]ورقة2!I28</f>
        <v>#REF!</v>
      </c>
      <c r="J28" s="103"/>
    </row>
    <row r="29" spans="1:15" ht="20.2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18.75" customHeight="1" thickBot="1" x14ac:dyDescent="0.45">
      <c r="B30" s="109" t="s">
        <v>83</v>
      </c>
      <c r="C30" s="110"/>
      <c r="D30" s="110"/>
      <c r="E30" s="110"/>
      <c r="F30" s="110"/>
      <c r="G30" s="109" t="s">
        <v>84</v>
      </c>
      <c r="H30" s="110"/>
      <c r="I30" s="62" t="s">
        <v>70</v>
      </c>
      <c r="J30" s="89">
        <v>9810</v>
      </c>
    </row>
    <row r="31" spans="1:15" ht="21" customHeight="1" thickBot="1" x14ac:dyDescent="0.45">
      <c r="B31" s="109" t="s">
        <v>85</v>
      </c>
      <c r="C31" s="110"/>
      <c r="D31" s="110"/>
      <c r="E31" s="110"/>
      <c r="F31" s="110"/>
      <c r="G31" s="109" t="s">
        <v>82</v>
      </c>
      <c r="H31" s="110"/>
      <c r="I31" s="62" t="s">
        <v>73</v>
      </c>
      <c r="J31" s="59">
        <v>6535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1" x14ac:dyDescent="0.4">
      <c r="B33" s="37"/>
      <c r="C33" s="37"/>
      <c r="D33" s="37"/>
      <c r="E33" s="37"/>
      <c r="F33" s="37"/>
      <c r="G33" s="141"/>
      <c r="H33" s="110"/>
      <c r="I33" s="110"/>
      <c r="J33" s="110"/>
      <c r="K33" s="110"/>
    </row>
    <row r="34" spans="2:11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5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G33:K33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5" top="0" bottom="0" header="0" footer="0"/>
  <pageSetup paperSize="9" scale="73" orientation="landscape" r:id="rId1"/>
  <colBreaks count="1" manualBreakCount="1">
    <brk id="10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ورقة29"/>
  <dimension ref="A1:O34"/>
  <sheetViews>
    <sheetView rightToLeft="1" view="pageBreakPreview" topLeftCell="A13" zoomScale="75" zoomScaleNormal="75" workbookViewId="0">
      <selection activeCell="K22" sqref="K22"/>
    </sheetView>
  </sheetViews>
  <sheetFormatPr defaultColWidth="9.1796875" defaultRowHeight="20" x14ac:dyDescent="0.4"/>
  <cols>
    <col min="1" max="1" width="0.7265625" style="55" customWidth="1"/>
    <col min="2" max="2" width="30.1796875" style="55" customWidth="1"/>
    <col min="3" max="3" width="23" style="55" customWidth="1"/>
    <col min="4" max="4" width="19.54296875" style="55" customWidth="1"/>
    <col min="5" max="5" width="21.26953125" style="55" customWidth="1"/>
    <col min="6" max="6" width="19" style="55" customWidth="1"/>
    <col min="7" max="7" width="22.26953125" style="55" customWidth="1"/>
    <col min="8" max="8" width="31.7265625" style="55" customWidth="1"/>
    <col min="9" max="9" width="25" style="55" customWidth="1"/>
    <col min="10" max="10" width="22.4531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DATE([1]ورقة1!B37,[1]ورقة1!C37,[1]ورقة1!D37+28)</f>
        <v>#REF!</v>
      </c>
      <c r="B3" s="26"/>
      <c r="C3" s="26"/>
      <c r="D3" s="126" t="s">
        <v>5</v>
      </c>
      <c r="E3" s="112"/>
      <c r="F3" s="89" t="e">
        <f>[1]ورقة1!Q30</f>
        <v>#REF!</v>
      </c>
      <c r="G3" s="111" t="e">
        <f>DATE([1]ورقة1!B37,[1]ورقة1!C37,[1]ورقة1!D37+28)</f>
        <v>#REF!</v>
      </c>
      <c r="H3" s="112"/>
      <c r="I3" s="112"/>
      <c r="J3" s="38"/>
    </row>
    <row r="4" spans="1:15" ht="25.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.7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" customHeight="1" thickBot="1" x14ac:dyDescent="0.45">
      <c r="B6" s="9" t="s">
        <v>22</v>
      </c>
      <c r="C6" s="31" t="e">
        <f>[28]ورقة28!G6</f>
        <v>#REF!</v>
      </c>
      <c r="D6" s="31">
        <v>0</v>
      </c>
      <c r="E6" s="31" t="e">
        <f>SUM(C6,D6)</f>
        <v>#REF!</v>
      </c>
      <c r="F6" s="31">
        <f>O7*0.96</f>
        <v>0</v>
      </c>
      <c r="G6" s="31" t="e">
        <f>E6-F6-K6+L6</f>
        <v>#REF!</v>
      </c>
      <c r="H6" s="9" t="s">
        <v>22</v>
      </c>
      <c r="I6" s="31" t="e">
        <f>D6+[28]ورقة28!I6</f>
        <v>#REF!</v>
      </c>
      <c r="J6" s="31" t="e">
        <f>F6+[28]ورقة28!J6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7.75" customHeight="1" thickBot="1" x14ac:dyDescent="0.45">
      <c r="B7" s="28" t="s">
        <v>27</v>
      </c>
      <c r="C7" s="29" t="e">
        <f>[28]ورقة28!G7</f>
        <v>#REF!</v>
      </c>
      <c r="D7" s="29">
        <v>0</v>
      </c>
      <c r="E7" s="29" t="e">
        <f>SUM(C7,D7)</f>
        <v>#REF!</v>
      </c>
      <c r="F7" s="29">
        <f>O7*0.04</f>
        <v>0</v>
      </c>
      <c r="G7" s="29" t="e">
        <f>E7-F7+K7-L7</f>
        <v>#REF!</v>
      </c>
      <c r="H7" s="28" t="s">
        <v>27</v>
      </c>
      <c r="I7" s="29" t="e">
        <f>D7+[28]ورقة28!I7</f>
        <v>#REF!</v>
      </c>
      <c r="J7" s="29" t="e">
        <f>F7+[28]ورقة28!J7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6.25" customHeight="1" thickBot="1" x14ac:dyDescent="0.45">
      <c r="B8" s="9" t="s">
        <v>29</v>
      </c>
      <c r="C8" s="30" t="e">
        <f>[28]ورقة28!G8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D8+[28]ورقة28!I8</f>
        <v>#REF!</v>
      </c>
      <c r="J8" s="30" t="e">
        <f>F8+[28]ورقة28!J8</f>
        <v>#REF!</v>
      </c>
      <c r="K8" s="31">
        <v>0</v>
      </c>
      <c r="L8" s="31">
        <v>0</v>
      </c>
    </row>
    <row r="9" spans="1:15" ht="28.5" customHeight="1" thickBot="1" x14ac:dyDescent="0.45">
      <c r="B9" s="9" t="s">
        <v>31</v>
      </c>
      <c r="C9" s="31" t="e">
        <f>[28]ورقة28!G9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D9+[28]ورقة28!I9</f>
        <v>#REF!</v>
      </c>
      <c r="J9" s="31" t="e">
        <f>F9+[28]ورقة28!J9</f>
        <v>#REF!</v>
      </c>
      <c r="K9" s="31">
        <v>0</v>
      </c>
      <c r="L9" s="31">
        <v>0</v>
      </c>
    </row>
    <row r="10" spans="1:15" ht="24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6.25" customHeight="1" thickBot="1" x14ac:dyDescent="0.45">
      <c r="B11" s="9" t="s">
        <v>33</v>
      </c>
      <c r="C11" s="31" t="e">
        <f>[28]ورقة28!G11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D11+[28]ورقة28!I11</f>
        <v>#REF!</v>
      </c>
      <c r="J11" s="31" t="e">
        <f>F11+[28]ورقة28!J11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5.5" customHeight="1" thickBot="1" x14ac:dyDescent="0.45">
      <c r="B12" s="88" t="s">
        <v>34</v>
      </c>
      <c r="C12" s="31" t="e">
        <f>[28]ورقة28!G12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D12+[28]ورقة28!I12</f>
        <v>#REF!</v>
      </c>
      <c r="J12" s="31" t="e">
        <f>F12+[28]ورقة28!J12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5.5" customHeight="1" thickBot="1" x14ac:dyDescent="0.45">
      <c r="B13" s="9" t="s">
        <v>35</v>
      </c>
      <c r="C13" s="31" t="e">
        <f>[28]ورقة28!G13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D13+[28]ورقة28!I13</f>
        <v>#REF!</v>
      </c>
      <c r="J13" s="31" t="e">
        <f>F13+[28]ورقة28!J13</f>
        <v>#REF!</v>
      </c>
      <c r="K13" s="31">
        <v>0</v>
      </c>
      <c r="L13" s="31">
        <v>0</v>
      </c>
    </row>
    <row r="14" spans="1:15" ht="27.7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D14+[28]ورقة28!I14</f>
        <v>#REF!</v>
      </c>
      <c r="J14" s="31" t="e">
        <f>F13+[28]ورقة28!J14</f>
        <v>#REF!</v>
      </c>
      <c r="K14" s="31"/>
      <c r="L14" s="31"/>
      <c r="M14" s="101" t="s">
        <v>38</v>
      </c>
      <c r="N14" s="102"/>
      <c r="O14" s="103"/>
    </row>
    <row r="15" spans="1:15" ht="28.5" customHeight="1" thickBot="1" x14ac:dyDescent="0.45">
      <c r="B15" s="9" t="s">
        <v>39</v>
      </c>
      <c r="C15" s="31" t="e">
        <f>[28]ورقة28!G15</f>
        <v>#REF!</v>
      </c>
      <c r="D15" s="31">
        <f>O12</f>
        <v>0</v>
      </c>
      <c r="E15" s="31" t="e">
        <f>SUM(C15,D15)</f>
        <v>#REF!</v>
      </c>
      <c r="F15" s="31">
        <f>SUM(E19,E21,E23)</f>
        <v>399</v>
      </c>
      <c r="G15" s="31" t="e">
        <f>E15-F15+K15-L15+D16</f>
        <v>#REF!</v>
      </c>
      <c r="H15" s="9" t="s">
        <v>39</v>
      </c>
      <c r="I15" s="31" t="e">
        <f>D15+[28]ورقة28!I15</f>
        <v>#REF!</v>
      </c>
      <c r="J15" s="31" t="e">
        <f>F15+[28]ورقة28!J15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9.2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D16+[28]ورقة28!I16</f>
        <v>#REF!</v>
      </c>
      <c r="J16" s="31"/>
      <c r="K16" s="41"/>
      <c r="L16" s="41"/>
    </row>
    <row r="17" spans="1:15" ht="29.25" customHeight="1" thickBot="1" x14ac:dyDescent="0.45">
      <c r="B17" s="9" t="s">
        <v>42</v>
      </c>
      <c r="C17" s="42" t="e">
        <f>[28]ورقة28!G17</f>
        <v>#REF!</v>
      </c>
      <c r="D17" s="31">
        <v>0</v>
      </c>
      <c r="E17" s="42" t="e">
        <f>SUM(C17,D17)</f>
        <v>#REF!</v>
      </c>
      <c r="F17" s="42">
        <f>E21*20+(M22)</f>
        <v>6419.2</v>
      </c>
      <c r="G17" s="42" t="e">
        <f>E17-F17+K17-L17</f>
        <v>#REF!</v>
      </c>
      <c r="H17" s="9" t="s">
        <v>42</v>
      </c>
      <c r="I17" s="31" t="e">
        <f>D17+[28]ورقة28!I17</f>
        <v>#REF!</v>
      </c>
      <c r="J17" s="33" t="e">
        <f>F17+[28]ورقة28!J17</f>
        <v>#REF!</v>
      </c>
      <c r="K17" s="43">
        <v>0</v>
      </c>
      <c r="L17" s="95">
        <v>0</v>
      </c>
    </row>
    <row r="18" spans="1:15" ht="24.7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C28*2500+[28]ورقة28!J18</f>
        <v>#REF!</v>
      </c>
    </row>
    <row r="19" spans="1:15" ht="28.5" customHeight="1" thickBot="1" x14ac:dyDescent="0.45">
      <c r="B19" s="104"/>
      <c r="C19" s="105"/>
      <c r="D19" s="9" t="s">
        <v>44</v>
      </c>
      <c r="E19" s="31">
        <v>79</v>
      </c>
      <c r="F19" s="114" t="s">
        <v>86</v>
      </c>
      <c r="G19" s="102"/>
      <c r="H19" s="103"/>
      <c r="I19" s="9" t="s">
        <v>45</v>
      </c>
      <c r="J19" s="30" t="e">
        <f>E19+[28]ورقة28!J19</f>
        <v>#REF!</v>
      </c>
      <c r="M19" s="92" t="s">
        <v>46</v>
      </c>
      <c r="N19" s="92"/>
      <c r="O19" s="92"/>
    </row>
    <row r="20" spans="1:15" ht="24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30" customHeight="1" thickBot="1" x14ac:dyDescent="0.45">
      <c r="B21" s="115" t="s">
        <v>49</v>
      </c>
      <c r="C21" s="107"/>
      <c r="D21" s="9" t="s">
        <v>50</v>
      </c>
      <c r="E21" s="31">
        <v>320</v>
      </c>
      <c r="F21" s="114" t="s">
        <v>135</v>
      </c>
      <c r="G21" s="102"/>
      <c r="H21" s="103"/>
      <c r="I21" s="9" t="s">
        <v>51</v>
      </c>
      <c r="J21" s="31" t="e">
        <f>E21+[28]ورقة28!J21</f>
        <v>#REF!</v>
      </c>
      <c r="M21" s="45">
        <f>E21</f>
        <v>320</v>
      </c>
      <c r="N21" s="45">
        <v>20</v>
      </c>
      <c r="O21" s="45">
        <f>N21*M21</f>
        <v>6400</v>
      </c>
    </row>
    <row r="22" spans="1:15" ht="27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19.2</v>
      </c>
      <c r="N22" s="47"/>
      <c r="O22" s="47"/>
    </row>
    <row r="23" spans="1:15" ht="27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E23+[28]ورقة28!J23</f>
        <v>#REF!</v>
      </c>
    </row>
    <row r="24" spans="1:15" ht="28.5" customHeight="1" thickBot="1" x14ac:dyDescent="0.45">
      <c r="B24" s="119" t="s">
        <v>54</v>
      </c>
      <c r="C24" s="102"/>
      <c r="D24" s="102"/>
      <c r="E24" s="31">
        <f>SUM(E19,E21,E23)</f>
        <v>399</v>
      </c>
      <c r="F24" s="142"/>
      <c r="G24" s="102"/>
      <c r="H24" s="103"/>
      <c r="I24" s="9" t="s">
        <v>55</v>
      </c>
      <c r="J24" s="31" t="e">
        <f>E24+[28]ورقة28!J24</f>
        <v>#REF!</v>
      </c>
    </row>
    <row r="25" spans="1:15" ht="28.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5.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51" t="s">
        <v>62</v>
      </c>
      <c r="F26" s="102"/>
      <c r="G26" s="103"/>
      <c r="H26" s="9" t="s">
        <v>63</v>
      </c>
      <c r="I26" s="108" t="e">
        <f>D26+[28]ورقة28!I26</f>
        <v>#REF!</v>
      </c>
      <c r="J26" s="103"/>
    </row>
    <row r="27" spans="1:15" ht="25.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163</v>
      </c>
      <c r="F27" s="102"/>
      <c r="G27" s="103"/>
      <c r="H27" s="9" t="s">
        <v>32</v>
      </c>
      <c r="I27" s="108" t="e">
        <f>D27+[28]ورقة28!I27</f>
        <v>#REF!</v>
      </c>
      <c r="J27" s="103"/>
    </row>
    <row r="28" spans="1:15" ht="25.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08" t="e">
        <f>C28+[28]ورقة28!I28</f>
        <v>#REF!</v>
      </c>
      <c r="J28" s="103"/>
    </row>
    <row r="29" spans="1:15" ht="24" customHeight="1" thickBot="1" x14ac:dyDescent="0.45">
      <c r="B29" s="141"/>
      <c r="C29" s="110"/>
      <c r="D29" s="110"/>
      <c r="E29" s="110"/>
      <c r="F29" s="110"/>
      <c r="G29" s="37"/>
      <c r="H29" s="37"/>
      <c r="I29" s="61" t="s">
        <v>67</v>
      </c>
      <c r="J29" s="59" t="e">
        <f>I13+0</f>
        <v>#REF!</v>
      </c>
    </row>
    <row r="30" spans="1:15" ht="21" customHeight="1" thickBot="1" x14ac:dyDescent="0.45">
      <c r="B30" s="109" t="s">
        <v>164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13810</v>
      </c>
    </row>
    <row r="31" spans="1:15" ht="20.5" customHeight="1" thickBot="1" x14ac:dyDescent="0.45">
      <c r="B31" s="109" t="s">
        <v>165</v>
      </c>
      <c r="C31" s="110"/>
      <c r="D31" s="110"/>
      <c r="E31" s="110"/>
      <c r="F31" s="110"/>
      <c r="G31" s="109" t="s">
        <v>115</v>
      </c>
      <c r="H31" s="110"/>
      <c r="I31" s="62" t="s">
        <v>73</v>
      </c>
      <c r="J31" s="59">
        <v>12423</v>
      </c>
    </row>
    <row r="32" spans="1:15" x14ac:dyDescent="0.4">
      <c r="B32" s="146"/>
      <c r="C32" s="110"/>
      <c r="D32" s="110"/>
      <c r="E32" s="110"/>
      <c r="F32" s="110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6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B32:F32"/>
    <mergeCell ref="B4:G4"/>
    <mergeCell ref="D3:E3"/>
    <mergeCell ref="B30:F30"/>
    <mergeCell ref="F19:H19"/>
    <mergeCell ref="A1:J1"/>
    <mergeCell ref="B22:C23"/>
    <mergeCell ref="B29:F29"/>
    <mergeCell ref="D22:J22"/>
    <mergeCell ref="G30:H30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4" top="0" bottom="0" header="0" footer="0"/>
  <pageSetup paperSize="9" scale="67" orientation="landscape" r:id="rId1"/>
  <colBreaks count="1" manualBreakCount="1">
    <brk id="10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ورقة30"/>
  <dimension ref="A1:O34"/>
  <sheetViews>
    <sheetView rightToLeft="1" view="pageBreakPreview" topLeftCell="D15" zoomScale="75" zoomScaleNormal="73" zoomScaleSheetLayoutView="75" workbookViewId="0">
      <selection activeCell="G28" sqref="G28"/>
    </sheetView>
  </sheetViews>
  <sheetFormatPr defaultColWidth="9.1796875" defaultRowHeight="20" x14ac:dyDescent="0.4"/>
  <cols>
    <col min="1" max="1" width="1.453125" style="55" customWidth="1"/>
    <col min="2" max="2" width="29.7265625" style="55" customWidth="1"/>
    <col min="3" max="3" width="24.54296875" style="55" customWidth="1"/>
    <col min="4" max="4" width="20" style="55" customWidth="1"/>
    <col min="5" max="5" width="21.81640625" style="55" customWidth="1"/>
    <col min="6" max="6" width="18.81640625" style="55" customWidth="1"/>
    <col min="7" max="7" width="24.1796875" style="55" customWidth="1"/>
    <col min="8" max="8" width="31.81640625" style="55" customWidth="1"/>
    <col min="9" max="9" width="27.54296875" style="55" customWidth="1"/>
    <col min="10" max="10" width="24.7265625" style="55" customWidth="1"/>
    <col min="11" max="11" width="9.1796875" style="55" customWidth="1"/>
    <col min="12" max="12" width="10.26953125" style="55" bestFit="1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ht="24" customHeight="1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DATE([1]ورقة1!B37,[1]ورقة1!C37,[1]ورقة1!D37+29)</f>
        <v>#REF!</v>
      </c>
      <c r="B3" s="26"/>
      <c r="C3" s="26"/>
      <c r="D3" s="126" t="s">
        <v>5</v>
      </c>
      <c r="E3" s="112"/>
      <c r="F3" s="89" t="e">
        <f>[1]ورقة1!Q31</f>
        <v>#REF!</v>
      </c>
      <c r="G3" s="111" t="e">
        <f>DATE([1]ورقة1!B37,[1]ورقة1!C37,[1]ورقة1!D37+29)</f>
        <v>#REF!</v>
      </c>
      <c r="H3" s="112"/>
      <c r="I3" s="112"/>
      <c r="J3" s="38"/>
    </row>
    <row r="4" spans="1:15" ht="28.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32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33" customHeight="1" thickBot="1" x14ac:dyDescent="0.45">
      <c r="B6" s="9" t="s">
        <v>22</v>
      </c>
      <c r="C6" s="31" t="e">
        <f>[29]ورقة29!G6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D6+[29]ورقة29!I6</f>
        <v>#REF!</v>
      </c>
      <c r="J6" s="31" t="e">
        <f>F6+[29]ورقة29!J6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30.75" customHeight="1" thickBot="1" x14ac:dyDescent="0.45">
      <c r="B7" s="28" t="s">
        <v>27</v>
      </c>
      <c r="C7" s="29" t="e">
        <f>[29]ورقة29!G7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D7+[29]ورقة29!I7</f>
        <v>#REF!</v>
      </c>
      <c r="J7" s="29" t="e">
        <f>F7+[29]ورقة29!J7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8.5" customHeight="1" thickBot="1" x14ac:dyDescent="0.45">
      <c r="B8" s="9" t="s">
        <v>29</v>
      </c>
      <c r="C8" s="30" t="e">
        <f>[29]ورقة29!G8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D8+[29]ورقة29!I8</f>
        <v>#REF!</v>
      </c>
      <c r="J8" s="30" t="e">
        <f>F8+[29]ورقة29!J8</f>
        <v>#REF!</v>
      </c>
      <c r="K8" s="31">
        <v>0</v>
      </c>
      <c r="L8" s="31">
        <v>0</v>
      </c>
    </row>
    <row r="9" spans="1:15" ht="27" customHeight="1" thickBot="1" x14ac:dyDescent="0.45">
      <c r="B9" s="9" t="s">
        <v>31</v>
      </c>
      <c r="C9" s="31" t="e">
        <f>[29]ورقة29!G9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D9+[29]ورقة29!I9</f>
        <v>#REF!</v>
      </c>
      <c r="J9" s="31" t="e">
        <f>F9+[29]ورقة29!J9</f>
        <v>#REF!</v>
      </c>
      <c r="K9" s="31">
        <v>0</v>
      </c>
      <c r="L9" s="31">
        <v>0</v>
      </c>
    </row>
    <row r="10" spans="1:15" ht="27.7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9.25" customHeight="1" thickBot="1" x14ac:dyDescent="0.45">
      <c r="B11" s="9" t="s">
        <v>33</v>
      </c>
      <c r="C11" s="31" t="e">
        <f>[29]ورقة29!G11</f>
        <v>#REF!</v>
      </c>
      <c r="D11" s="31">
        <v>0</v>
      </c>
      <c r="E11" s="31" t="e">
        <f>SUM(C11,D11)</f>
        <v>#REF!</v>
      </c>
      <c r="F11" s="31">
        <f>D15*0.04</f>
        <v>32</v>
      </c>
      <c r="G11" s="31" t="e">
        <f>E11-F11+K11-L11</f>
        <v>#REF!</v>
      </c>
      <c r="H11" s="9" t="s">
        <v>33</v>
      </c>
      <c r="I11" s="31" t="e">
        <f>D11+[29]ورقة29!I11</f>
        <v>#REF!</v>
      </c>
      <c r="J11" s="31" t="e">
        <f>F11+[29]ورقة29!J11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8.5" customHeight="1" thickBot="1" x14ac:dyDescent="0.45">
      <c r="B12" s="88" t="s">
        <v>34</v>
      </c>
      <c r="C12" s="31" t="e">
        <f>[29]ورقة29!G12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D12+[29]ورقة29!I12</f>
        <v>#REF!</v>
      </c>
      <c r="J12" s="31" t="e">
        <f>F12+[29]ورقة29!J12</f>
        <v>#REF!</v>
      </c>
      <c r="K12" s="31">
        <v>0</v>
      </c>
      <c r="L12" s="31">
        <v>0</v>
      </c>
      <c r="M12" s="6">
        <v>80</v>
      </c>
      <c r="N12" s="7">
        <v>10</v>
      </c>
      <c r="O12" s="8">
        <f>M12*N12</f>
        <v>800</v>
      </c>
    </row>
    <row r="13" spans="1:15" s="32" customFormat="1" ht="26.25" customHeight="1" thickBot="1" x14ac:dyDescent="0.45">
      <c r="B13" s="9" t="s">
        <v>35</v>
      </c>
      <c r="C13" s="31" t="e">
        <f>[29]ورقة29!G13</f>
        <v>#REF!</v>
      </c>
      <c r="D13" s="31">
        <v>0</v>
      </c>
      <c r="E13" s="31" t="e">
        <f>SUM(C13,D13)</f>
        <v>#REF!</v>
      </c>
      <c r="F13" s="31">
        <f>D15-F11</f>
        <v>768</v>
      </c>
      <c r="G13" s="31" t="e">
        <f>E13-F13+K13-L13</f>
        <v>#REF!</v>
      </c>
      <c r="H13" s="9" t="s">
        <v>35</v>
      </c>
      <c r="I13" s="31" t="e">
        <f>D13+[29]ورقة29!I13</f>
        <v>#REF!</v>
      </c>
      <c r="J13" s="31" t="e">
        <f>F13+[29]ورقة29!J13</f>
        <v>#REF!</v>
      </c>
      <c r="K13" s="31">
        <v>0</v>
      </c>
      <c r="L13" s="31">
        <v>0</v>
      </c>
    </row>
    <row r="14" spans="1:15" ht="24.7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D14+[29]ورقة29!I14</f>
        <v>#REF!</v>
      </c>
      <c r="J14" s="31" t="e">
        <f>F13+[29]ورقة29!J14</f>
        <v>#REF!</v>
      </c>
      <c r="K14" s="31"/>
      <c r="L14" s="31"/>
      <c r="M14" s="101" t="s">
        <v>38</v>
      </c>
      <c r="N14" s="102"/>
      <c r="O14" s="103"/>
    </row>
    <row r="15" spans="1:15" ht="27" customHeight="1" thickBot="1" x14ac:dyDescent="0.45">
      <c r="B15" s="9" t="s">
        <v>39</v>
      </c>
      <c r="C15" s="31" t="e">
        <f>[29]ورقة29!G15</f>
        <v>#REF!</v>
      </c>
      <c r="D15" s="31">
        <f>O12</f>
        <v>800</v>
      </c>
      <c r="E15" s="31" t="e">
        <f>SUM(C15,D15)</f>
        <v>#REF!</v>
      </c>
      <c r="F15" s="31">
        <f>SUM(E19,E21,E23)</f>
        <v>411</v>
      </c>
      <c r="G15" s="31" t="e">
        <f>E15-F15+K15-L15+D16</f>
        <v>#REF!</v>
      </c>
      <c r="H15" s="9" t="s">
        <v>39</v>
      </c>
      <c r="I15" s="31" t="e">
        <f>D15+[29]ورقة29!I15</f>
        <v>#REF!</v>
      </c>
      <c r="J15" s="31" t="e">
        <f>F15+[29]ورقة29!J15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4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D16+[29]ورقة29!I16</f>
        <v>#REF!</v>
      </c>
      <c r="J16" s="31"/>
      <c r="K16" s="41"/>
      <c r="L16" s="41"/>
    </row>
    <row r="17" spans="1:15" ht="25.5" customHeight="1" thickBot="1" x14ac:dyDescent="0.45">
      <c r="B17" s="9" t="s">
        <v>42</v>
      </c>
      <c r="C17" s="42" t="e">
        <f>[29]ورقة29!G17</f>
        <v>#REF!</v>
      </c>
      <c r="D17" s="31">
        <v>0</v>
      </c>
      <c r="E17" s="42" t="e">
        <f>SUM(C17,D17)</f>
        <v>#REF!</v>
      </c>
      <c r="F17" s="42">
        <f>E21*20+(M22)</f>
        <v>2908.7</v>
      </c>
      <c r="G17" s="42" t="e">
        <f>E17-F17+K17-L17</f>
        <v>#REF!</v>
      </c>
      <c r="H17" s="9" t="s">
        <v>42</v>
      </c>
      <c r="I17" s="31" t="e">
        <f>D17+[29]ورقة29!I17</f>
        <v>#REF!</v>
      </c>
      <c r="J17" s="33" t="e">
        <f>F17+[29]ورقة29!J17</f>
        <v>#REF!</v>
      </c>
      <c r="K17" s="43">
        <v>0</v>
      </c>
      <c r="L17" s="97">
        <v>0</v>
      </c>
    </row>
    <row r="18" spans="1:15" ht="25.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C28*2500+[29]ورقة29!J18</f>
        <v>#REF!</v>
      </c>
    </row>
    <row r="19" spans="1:15" ht="30" customHeight="1" thickBot="1" x14ac:dyDescent="0.45">
      <c r="B19" s="104"/>
      <c r="C19" s="105"/>
      <c r="D19" s="9" t="s">
        <v>44</v>
      </c>
      <c r="E19" s="31">
        <v>266</v>
      </c>
      <c r="F19" s="114" t="s">
        <v>86</v>
      </c>
      <c r="G19" s="102"/>
      <c r="H19" s="103"/>
      <c r="I19" s="9" t="s">
        <v>45</v>
      </c>
      <c r="J19" s="31" t="e">
        <f>E19+[29]ورقة29!J19</f>
        <v>#REF!</v>
      </c>
      <c r="M19" s="92" t="s">
        <v>46</v>
      </c>
      <c r="N19" s="92"/>
      <c r="O19" s="92"/>
    </row>
    <row r="20" spans="1:15" ht="27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9.25" customHeight="1" thickBot="1" x14ac:dyDescent="0.45">
      <c r="B21" s="115" t="s">
        <v>49</v>
      </c>
      <c r="C21" s="107"/>
      <c r="D21" s="9" t="s">
        <v>50</v>
      </c>
      <c r="E21" s="31">
        <v>145</v>
      </c>
      <c r="F21" s="153" t="s">
        <v>135</v>
      </c>
      <c r="G21" s="102"/>
      <c r="H21" s="103"/>
      <c r="I21" s="9" t="s">
        <v>51</v>
      </c>
      <c r="J21" s="31" t="e">
        <f>E21+[29]ورقة29!J21</f>
        <v>#REF!</v>
      </c>
      <c r="M21" s="45">
        <f>E21</f>
        <v>145</v>
      </c>
      <c r="N21" s="45">
        <v>20</v>
      </c>
      <c r="O21" s="45">
        <f>N21*M21</f>
        <v>2900</v>
      </c>
    </row>
    <row r="22" spans="1:15" ht="26.2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8.7000000000000011</v>
      </c>
      <c r="N22" s="47"/>
      <c r="O22" s="47"/>
    </row>
    <row r="23" spans="1:15" ht="28.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E23+[29]ورقة29!J23</f>
        <v>#REF!</v>
      </c>
    </row>
    <row r="24" spans="1:15" ht="27.75" customHeight="1" thickBot="1" x14ac:dyDescent="0.45">
      <c r="B24" s="119" t="s">
        <v>54</v>
      </c>
      <c r="C24" s="102"/>
      <c r="D24" s="102"/>
      <c r="E24" s="31">
        <f>SUM(E19,E21,E23)</f>
        <v>411</v>
      </c>
      <c r="F24" s="142"/>
      <c r="G24" s="102"/>
      <c r="H24" s="103"/>
      <c r="I24" s="9" t="s">
        <v>55</v>
      </c>
      <c r="J24" s="31" t="e">
        <f>E24+[29]ورقة29!J24</f>
        <v>#REF!</v>
      </c>
    </row>
    <row r="25" spans="1:15" ht="28.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7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51" t="s">
        <v>62</v>
      </c>
      <c r="F26" s="102"/>
      <c r="G26" s="103"/>
      <c r="H26" s="9" t="s">
        <v>63</v>
      </c>
      <c r="I26" s="108" t="e">
        <f>D26+[29]ورقة29!I26</f>
        <v>#REF!</v>
      </c>
      <c r="J26" s="103"/>
    </row>
    <row r="27" spans="1:15" ht="26.25" customHeight="1" thickBot="1" x14ac:dyDescent="0.45">
      <c r="B27" s="9" t="s">
        <v>32</v>
      </c>
      <c r="C27" s="31">
        <f>A26-D27</f>
        <v>14</v>
      </c>
      <c r="D27" s="96">
        <v>10</v>
      </c>
      <c r="E27" s="116" t="s">
        <v>166</v>
      </c>
      <c r="F27" s="102"/>
      <c r="G27" s="103"/>
      <c r="H27" s="9" t="s">
        <v>32</v>
      </c>
      <c r="I27" s="108" t="e">
        <f>D27+[29]ورقة29!I27</f>
        <v>#REF!</v>
      </c>
      <c r="J27" s="103"/>
    </row>
    <row r="28" spans="1:15" ht="27.7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08" t="e">
        <f>C28+[29]ورقة29!I28</f>
        <v>#REF!</v>
      </c>
      <c r="J28" s="103"/>
    </row>
    <row r="29" spans="1:15" ht="22.5" customHeight="1" thickBot="1" x14ac:dyDescent="0.45">
      <c r="B29" s="146"/>
      <c r="C29" s="110"/>
      <c r="D29" s="110"/>
      <c r="E29" s="110"/>
      <c r="F29" s="110"/>
      <c r="G29" s="37"/>
      <c r="H29" s="37"/>
      <c r="I29" s="61" t="s">
        <v>67</v>
      </c>
      <c r="J29" s="59" t="e">
        <f>I13+0</f>
        <v>#REF!</v>
      </c>
    </row>
    <row r="30" spans="1:15" ht="22.5" customHeight="1" thickBot="1" x14ac:dyDescent="0.45">
      <c r="B30" s="109" t="s">
        <v>167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14610</v>
      </c>
    </row>
    <row r="31" spans="1:15" ht="20.5" customHeight="1" thickBot="1" x14ac:dyDescent="0.45">
      <c r="B31" s="109" t="s">
        <v>168</v>
      </c>
      <c r="C31" s="110"/>
      <c r="D31" s="110"/>
      <c r="E31" s="110"/>
      <c r="F31" s="110"/>
      <c r="G31" s="109" t="s">
        <v>150</v>
      </c>
      <c r="H31" s="110"/>
      <c r="I31" s="62" t="s">
        <v>73</v>
      </c>
      <c r="J31" s="59">
        <v>12834</v>
      </c>
    </row>
    <row r="32" spans="1:15" x14ac:dyDescent="0.4">
      <c r="B32" s="146"/>
      <c r="C32" s="110"/>
      <c r="D32" s="110"/>
      <c r="E32" s="110"/>
      <c r="F32" s="110"/>
      <c r="G32" s="37"/>
      <c r="H32" s="37"/>
      <c r="I32" s="37"/>
      <c r="J32" s="37"/>
    </row>
    <row r="33" spans="2:10" x14ac:dyDescent="0.4">
      <c r="B33" s="146"/>
      <c r="C33" s="110"/>
      <c r="D33" s="110"/>
      <c r="E33" s="110"/>
      <c r="F33" s="110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7">
    <mergeCell ref="B33:F33"/>
    <mergeCell ref="M5:O5"/>
    <mergeCell ref="H4:J4"/>
    <mergeCell ref="C28:D28"/>
    <mergeCell ref="G31:H31"/>
    <mergeCell ref="B18:G18"/>
    <mergeCell ref="B32:F32"/>
    <mergeCell ref="F21:H21"/>
    <mergeCell ref="H25:J25"/>
    <mergeCell ref="F24:H24"/>
    <mergeCell ref="G30:H30"/>
    <mergeCell ref="B4:G4"/>
    <mergeCell ref="D3:E3"/>
    <mergeCell ref="B30:F30"/>
    <mergeCell ref="F19:H19"/>
    <mergeCell ref="M14:O14"/>
    <mergeCell ref="A1:J1"/>
    <mergeCell ref="B22:C23"/>
    <mergeCell ref="D22:J22"/>
    <mergeCell ref="B29:F29"/>
    <mergeCell ref="A2:J2"/>
    <mergeCell ref="M10:O10"/>
    <mergeCell ref="B19:C20"/>
    <mergeCell ref="I27:J27"/>
    <mergeCell ref="B31:F31"/>
    <mergeCell ref="G3:I3"/>
    <mergeCell ref="K4:L4"/>
    <mergeCell ref="I26:J26"/>
    <mergeCell ref="M15:O15"/>
    <mergeCell ref="F23:H23"/>
    <mergeCell ref="B21:C21"/>
    <mergeCell ref="E27:G27"/>
    <mergeCell ref="D20:J20"/>
    <mergeCell ref="E26:G26"/>
    <mergeCell ref="I28:J28"/>
    <mergeCell ref="E25:G25"/>
    <mergeCell ref="B24:D24"/>
  </mergeCells>
  <printOptions horizontalCentered="1" verticalCentered="1"/>
  <pageMargins left="0" right="0.39370078740157483" top="0" bottom="0" header="0" footer="0"/>
  <pageSetup scale="60" orientation="landscape" r:id="rId1"/>
  <colBreaks count="1" manualBreakCount="1">
    <brk id="10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5"/>
  <sheetViews>
    <sheetView rightToLeft="1" view="pageBreakPreview" topLeftCell="C79" zoomScale="75" zoomScaleNormal="75" zoomScaleSheetLayoutView="75" workbookViewId="0">
      <selection activeCell="G28" sqref="G28"/>
    </sheetView>
  </sheetViews>
  <sheetFormatPr defaultColWidth="9.1796875" defaultRowHeight="20" x14ac:dyDescent="0.4"/>
  <cols>
    <col min="1" max="1" width="1" style="55" customWidth="1"/>
    <col min="2" max="2" width="28.453125" style="55" customWidth="1"/>
    <col min="3" max="3" width="22.453125" style="55" customWidth="1"/>
    <col min="4" max="4" width="16.81640625" style="55" customWidth="1"/>
    <col min="5" max="5" width="20.1796875" style="55" customWidth="1"/>
    <col min="6" max="6" width="18.7265625" style="55" customWidth="1"/>
    <col min="7" max="7" width="22" style="55" customWidth="1"/>
    <col min="8" max="8" width="28.1796875" style="55" customWidth="1"/>
    <col min="9" max="9" width="24.26953125" style="55" customWidth="1"/>
    <col min="10" max="10" width="23.5429687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119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DATE([1]ورقة1!B37,[1]ورقة1!C37,[1]ورقة1!D37+29)</f>
        <v>#REF!</v>
      </c>
      <c r="B3" s="26"/>
      <c r="C3" s="26"/>
      <c r="D3" s="126" t="s">
        <v>5</v>
      </c>
      <c r="E3" s="112"/>
      <c r="F3" s="89" t="e">
        <f>[1]ورقة1!Q32</f>
        <v>#REF!</v>
      </c>
      <c r="G3" s="111" t="e">
        <f>DATE([1]ورقة1!B37,[1]ورقة1!C37,[1]ورقة1!D37+30)</f>
        <v>#REF!</v>
      </c>
      <c r="H3" s="112"/>
      <c r="I3" s="112"/>
      <c r="J3" s="38"/>
    </row>
    <row r="4" spans="1:15" ht="26.2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.75" customHeight="1" thickBot="1" x14ac:dyDescent="0.45">
      <c r="B6" s="9" t="s">
        <v>22</v>
      </c>
      <c r="C6" s="31" t="e">
        <f>[30]ورقة30!G6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D6+[30]ورقة30!I6</f>
        <v>#REF!</v>
      </c>
      <c r="J6" s="31" t="e">
        <f>F6+[30]ورقة30!J6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8.5" customHeight="1" thickBot="1" x14ac:dyDescent="0.45">
      <c r="B7" s="28" t="s">
        <v>27</v>
      </c>
      <c r="C7" s="29" t="e">
        <f>[30]ورقة30!G7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31" t="e">
        <f>D7+[30]ورقة30!I7</f>
        <v>#REF!</v>
      </c>
      <c r="J7" s="31" t="e">
        <f>F7+[30]ورقة30!J7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6.25" customHeight="1" thickBot="1" x14ac:dyDescent="0.45">
      <c r="B8" s="9" t="s">
        <v>29</v>
      </c>
      <c r="C8" s="30" t="e">
        <f>[30]ورقة30!G8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D8+[30]ورقة30!I8</f>
        <v>#REF!</v>
      </c>
      <c r="J8" s="42" t="e">
        <f>F8+[30]ورقة30!J8</f>
        <v>#REF!</v>
      </c>
      <c r="K8" s="31">
        <v>0</v>
      </c>
      <c r="L8" s="31">
        <v>0</v>
      </c>
    </row>
    <row r="9" spans="1:15" ht="27.75" customHeight="1" thickBot="1" x14ac:dyDescent="0.45">
      <c r="B9" s="9" t="s">
        <v>31</v>
      </c>
      <c r="C9" s="31" t="e">
        <f>[30]ورقة30!G9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D9+[30]ورقة30!I9</f>
        <v>#REF!</v>
      </c>
      <c r="J9" s="31" t="e">
        <f>F9+[30]ورقة30!J9</f>
        <v>#REF!</v>
      </c>
      <c r="K9" s="31">
        <v>0</v>
      </c>
      <c r="L9" s="31">
        <v>0</v>
      </c>
    </row>
    <row r="10" spans="1:15" ht="26.2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.75" customHeight="1" thickBot="1" x14ac:dyDescent="0.45">
      <c r="B11" s="9" t="s">
        <v>33</v>
      </c>
      <c r="C11" s="31" t="e">
        <f>[30]ورقة30!G11</f>
        <v>#REF!</v>
      </c>
      <c r="D11" s="31">
        <v>0</v>
      </c>
      <c r="E11" s="31" t="e">
        <f>SUM(C11,D11)</f>
        <v>#REF!</v>
      </c>
      <c r="F11" s="31">
        <f>D15*0.04</f>
        <v>19.2</v>
      </c>
      <c r="G11" s="31" t="e">
        <f>E11-F11+K11-L11</f>
        <v>#REF!</v>
      </c>
      <c r="H11" s="9" t="s">
        <v>33</v>
      </c>
      <c r="I11" s="31" t="e">
        <f>D11+[30]ورقة30!I11</f>
        <v>#REF!</v>
      </c>
      <c r="J11" s="31" t="e">
        <f>F11+[30]ورقة30!J11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4.75" customHeight="1" thickBot="1" x14ac:dyDescent="0.45">
      <c r="B12" s="88" t="s">
        <v>34</v>
      </c>
      <c r="C12" s="31" t="e">
        <f>[30]ورقة30!G12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D12+[30]ورقة30!I12</f>
        <v>#REF!</v>
      </c>
      <c r="J12" s="31" t="e">
        <f>F12+[30]ورقة30!J12</f>
        <v>#REF!</v>
      </c>
      <c r="K12" s="31">
        <v>0</v>
      </c>
      <c r="L12" s="31">
        <v>0</v>
      </c>
      <c r="M12" s="6">
        <v>80</v>
      </c>
      <c r="N12" s="7">
        <v>6</v>
      </c>
      <c r="O12" s="8">
        <f>M12*N12</f>
        <v>480</v>
      </c>
    </row>
    <row r="13" spans="1:15" s="32" customFormat="1" ht="24.75" customHeight="1" thickBot="1" x14ac:dyDescent="0.45">
      <c r="B13" s="9" t="s">
        <v>35</v>
      </c>
      <c r="C13" s="31" t="e">
        <f>[30]ورقة30!G13</f>
        <v>#REF!</v>
      </c>
      <c r="D13" s="31">
        <v>0</v>
      </c>
      <c r="E13" s="31" t="e">
        <f>SUM(C13,D13)</f>
        <v>#REF!</v>
      </c>
      <c r="F13" s="31">
        <f>D15-F11</f>
        <v>460.8</v>
      </c>
      <c r="G13" s="31" t="e">
        <f>E13-F13+K13-L13</f>
        <v>#REF!</v>
      </c>
      <c r="H13" s="9" t="s">
        <v>35</v>
      </c>
      <c r="I13" s="31" t="e">
        <f>D13+[30]ورقة30!I13</f>
        <v>#REF!</v>
      </c>
      <c r="J13" s="31" t="e">
        <f>F13+[30]ورقة30!J13</f>
        <v>#REF!</v>
      </c>
      <c r="K13" s="31">
        <v>0</v>
      </c>
      <c r="L13" s="31">
        <v>0</v>
      </c>
    </row>
    <row r="14" spans="1:15" ht="26.2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D14+[30]ورقة30!I14</f>
        <v>#REF!</v>
      </c>
      <c r="J14" s="31" t="e">
        <f>F13+[30]ورقة30!J14</f>
        <v>#REF!</v>
      </c>
      <c r="K14" s="31"/>
      <c r="L14" s="31"/>
      <c r="M14" s="101" t="s">
        <v>38</v>
      </c>
      <c r="N14" s="102"/>
      <c r="O14" s="103"/>
    </row>
    <row r="15" spans="1:15" ht="24.75" customHeight="1" thickBot="1" x14ac:dyDescent="0.45">
      <c r="B15" s="9" t="s">
        <v>39</v>
      </c>
      <c r="C15" s="31" t="e">
        <f>[30]ورقة30!G15</f>
        <v>#REF!</v>
      </c>
      <c r="D15" s="31">
        <f>O12</f>
        <v>480</v>
      </c>
      <c r="E15" s="31" t="e">
        <f>SUM(C15,D15)</f>
        <v>#REF!</v>
      </c>
      <c r="F15" s="31">
        <f>SUM(E19,E21,E23)</f>
        <v>0</v>
      </c>
      <c r="G15" s="31" t="e">
        <f>E15-F15+K15-L15+D16</f>
        <v>#REF!</v>
      </c>
      <c r="H15" s="9" t="s">
        <v>39</v>
      </c>
      <c r="I15" s="31" t="e">
        <f>D15+[30]ورقة30!I15</f>
        <v>#REF!</v>
      </c>
      <c r="J15" s="31" t="e">
        <f>F15+[30]ورقة30!J15</f>
        <v>#REF!</v>
      </c>
      <c r="K15" s="57">
        <v>0</v>
      </c>
      <c r="L15" s="58">
        <v>0</v>
      </c>
      <c r="M15" s="113">
        <v>800</v>
      </c>
      <c r="N15" s="102"/>
      <c r="O15" s="103"/>
    </row>
    <row r="16" spans="1:15" ht="27.7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D16+[30]ورقة30!I16</f>
        <v>#REF!</v>
      </c>
      <c r="J16" s="31"/>
      <c r="K16" s="41"/>
      <c r="L16" s="41"/>
    </row>
    <row r="17" spans="1:15" ht="27.75" customHeight="1" thickBot="1" x14ac:dyDescent="0.45">
      <c r="B17" s="9" t="s">
        <v>42</v>
      </c>
      <c r="C17" s="42" t="e">
        <f>[30]ورقة30!G17</f>
        <v>#REF!</v>
      </c>
      <c r="D17" s="31">
        <v>0</v>
      </c>
      <c r="E17" s="42" t="e">
        <f>SUM(C17,D17)</f>
        <v>#REF!</v>
      </c>
      <c r="F17" s="42">
        <f>E21*20+(M22)</f>
        <v>0</v>
      </c>
      <c r="G17" s="42" t="e">
        <f>E17-F17+K17-L17</f>
        <v>#REF!</v>
      </c>
      <c r="H17" s="9" t="s">
        <v>42</v>
      </c>
      <c r="I17" s="31" t="e">
        <f>D17+[30]ورقة30!I17</f>
        <v>#REF!</v>
      </c>
      <c r="J17" s="42" t="e">
        <f>F17+[30]ورقة30!J17</f>
        <v>#REF!</v>
      </c>
      <c r="K17" s="43">
        <v>0</v>
      </c>
      <c r="L17" s="97">
        <v>0</v>
      </c>
    </row>
    <row r="18" spans="1:15" ht="27.7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C28*1500+[30]ورقة30!J18</f>
        <v>#REF!</v>
      </c>
    </row>
    <row r="19" spans="1:15" ht="31.5" customHeight="1" thickBot="1" x14ac:dyDescent="0.45">
      <c r="B19" s="104"/>
      <c r="C19" s="105"/>
      <c r="D19" s="9" t="s">
        <v>44</v>
      </c>
      <c r="E19" s="31">
        <v>0</v>
      </c>
      <c r="F19" s="114"/>
      <c r="G19" s="102"/>
      <c r="H19" s="103"/>
      <c r="I19" s="9" t="s">
        <v>45</v>
      </c>
      <c r="J19" s="31" t="e">
        <f>E19+[30]ورقة30!J19</f>
        <v>#REF!</v>
      </c>
      <c r="M19" s="92" t="s">
        <v>46</v>
      </c>
      <c r="N19" s="92"/>
      <c r="O19" s="92"/>
    </row>
    <row r="20" spans="1:15" ht="24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9.25" customHeight="1" thickBot="1" x14ac:dyDescent="0.45">
      <c r="B21" s="115" t="s">
        <v>49</v>
      </c>
      <c r="C21" s="107"/>
      <c r="D21" s="9" t="s">
        <v>50</v>
      </c>
      <c r="E21" s="31">
        <v>0</v>
      </c>
      <c r="F21" s="153" t="s">
        <v>62</v>
      </c>
      <c r="G21" s="102"/>
      <c r="H21" s="103"/>
      <c r="I21" s="9" t="s">
        <v>51</v>
      </c>
      <c r="J21" s="31" t="e">
        <f>E21+[30]ورقة30!J21</f>
        <v>#REF!</v>
      </c>
      <c r="M21" s="45">
        <f>E21</f>
        <v>0</v>
      </c>
      <c r="N21" s="45">
        <v>20</v>
      </c>
      <c r="O21" s="45">
        <f>N21*M21</f>
        <v>0</v>
      </c>
    </row>
    <row r="22" spans="1:15" ht="24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0</v>
      </c>
      <c r="N22" s="47"/>
      <c r="O22" s="47"/>
    </row>
    <row r="23" spans="1:15" ht="25.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E23+[30]ورقة30!J23</f>
        <v>#REF!</v>
      </c>
    </row>
    <row r="24" spans="1:15" ht="24.75" customHeight="1" thickBot="1" x14ac:dyDescent="0.45">
      <c r="B24" s="119" t="s">
        <v>54</v>
      </c>
      <c r="C24" s="102"/>
      <c r="D24" s="102"/>
      <c r="E24" s="31">
        <f>SUM(E19,E21,E23)</f>
        <v>0</v>
      </c>
      <c r="F24" s="142"/>
      <c r="G24" s="102"/>
      <c r="H24" s="103"/>
      <c r="I24" s="9" t="s">
        <v>55</v>
      </c>
      <c r="J24" s="31" t="e">
        <f>E24+[30]ورقة30!J24</f>
        <v>#REF!</v>
      </c>
    </row>
    <row r="25" spans="1:15" ht="27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7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54" t="s">
        <v>62</v>
      </c>
      <c r="F26" s="102"/>
      <c r="G26" s="103"/>
      <c r="H26" s="9" t="s">
        <v>63</v>
      </c>
      <c r="I26" s="108" t="e">
        <f>D26+[30]ورقة30!I26</f>
        <v>#REF!</v>
      </c>
      <c r="J26" s="103"/>
    </row>
    <row r="27" spans="1:15" ht="24" customHeight="1" thickBot="1" x14ac:dyDescent="0.45">
      <c r="B27" s="9" t="s">
        <v>32</v>
      </c>
      <c r="C27" s="31">
        <f>A26-D27</f>
        <v>18</v>
      </c>
      <c r="D27" s="96">
        <v>6</v>
      </c>
      <c r="E27" s="116" t="s">
        <v>169</v>
      </c>
      <c r="F27" s="102"/>
      <c r="G27" s="103"/>
      <c r="H27" s="9" t="s">
        <v>32</v>
      </c>
      <c r="I27" s="108" t="e">
        <f>D27+[30]ورقة30!I27</f>
        <v>#REF!</v>
      </c>
      <c r="J27" s="103"/>
    </row>
    <row r="28" spans="1:15" ht="21.7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C28+[30]ورقة30!I28</f>
        <v>#REF!</v>
      </c>
      <c r="J28" s="103"/>
    </row>
    <row r="29" spans="1:15" ht="23.25" customHeight="1" thickBot="1" x14ac:dyDescent="0.45">
      <c r="B29" s="146"/>
      <c r="C29" s="110"/>
      <c r="D29" s="110"/>
      <c r="E29" s="110"/>
      <c r="F29" s="110"/>
      <c r="G29" s="37"/>
      <c r="H29" s="37"/>
      <c r="I29" s="61" t="s">
        <v>67</v>
      </c>
      <c r="J29" s="59" t="e">
        <f>I13+0</f>
        <v>#REF!</v>
      </c>
    </row>
    <row r="30" spans="1:15" ht="24.75" customHeight="1" thickBot="1" x14ac:dyDescent="0.45">
      <c r="B30" s="109" t="s">
        <v>170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15090</v>
      </c>
    </row>
    <row r="31" spans="1:15" ht="24.75" customHeight="1" thickBot="1" x14ac:dyDescent="0.45">
      <c r="B31" s="109" t="s">
        <v>171</v>
      </c>
      <c r="C31" s="110"/>
      <c r="D31" s="110"/>
      <c r="E31" s="110"/>
      <c r="F31" s="110"/>
      <c r="G31" s="109" t="s">
        <v>72</v>
      </c>
      <c r="H31" s="110"/>
      <c r="I31" s="62" t="s">
        <v>73</v>
      </c>
      <c r="J31" s="59">
        <v>12834</v>
      </c>
    </row>
    <row r="32" spans="1:15" ht="22.5" customHeight="1" x14ac:dyDescent="0.4">
      <c r="B32" s="146"/>
      <c r="C32" s="110"/>
      <c r="D32" s="110"/>
      <c r="E32" s="110"/>
      <c r="F32" s="110"/>
      <c r="G32" s="110"/>
      <c r="H32" s="110"/>
      <c r="I32" s="37"/>
      <c r="J32" s="37"/>
    </row>
    <row r="33" spans="2:10" x14ac:dyDescent="0.4">
      <c r="B33" s="146"/>
      <c r="C33" s="110"/>
      <c r="D33" s="110"/>
      <c r="E33" s="110"/>
      <c r="F33" s="110"/>
      <c r="G33" s="110"/>
      <c r="H33" s="37"/>
      <c r="I33" s="37"/>
      <c r="J33" s="37"/>
    </row>
    <row r="34" spans="2:10" x14ac:dyDescent="0.4">
      <c r="H34" s="37"/>
      <c r="I34" s="37"/>
      <c r="J34" s="37"/>
    </row>
    <row r="35" spans="2:10" x14ac:dyDescent="0.4">
      <c r="B35" s="37"/>
      <c r="C35" s="37"/>
    </row>
  </sheetData>
  <mergeCells count="37">
    <mergeCell ref="A2:J2"/>
    <mergeCell ref="K4:L4"/>
    <mergeCell ref="F21:H21"/>
    <mergeCell ref="H25:J25"/>
    <mergeCell ref="F24:H24"/>
    <mergeCell ref="B33:G33"/>
    <mergeCell ref="M14:O14"/>
    <mergeCell ref="A1:J1"/>
    <mergeCell ref="B22:C23"/>
    <mergeCell ref="D22:J22"/>
    <mergeCell ref="B29:F29"/>
    <mergeCell ref="G30:H30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B32:H32"/>
    <mergeCell ref="E27:G27"/>
    <mergeCell ref="D20:J20"/>
    <mergeCell ref="E26:G26"/>
    <mergeCell ref="I28:J28"/>
    <mergeCell ref="E25:G25"/>
    <mergeCell ref="B24:D24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</mergeCells>
  <printOptions horizontalCentered="1" verticalCentered="1"/>
  <pageMargins left="0" right="0.39370078740157483" top="0" bottom="0" header="0" footer="0"/>
  <pageSetup scale="65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ورقة4"/>
  <dimension ref="A1:O34"/>
  <sheetViews>
    <sheetView rightToLeft="1" view="pageBreakPreview" topLeftCell="B18" zoomScale="75" zoomScaleNormal="73" zoomScaleSheetLayoutView="75" workbookViewId="0">
      <selection activeCell="E26" sqref="E26:G26"/>
    </sheetView>
  </sheetViews>
  <sheetFormatPr defaultColWidth="9.1796875" defaultRowHeight="20" x14ac:dyDescent="0.4"/>
  <cols>
    <col min="1" max="1" width="1.453125" style="55" customWidth="1"/>
    <col min="2" max="2" width="25.26953125" style="55" customWidth="1"/>
    <col min="3" max="3" width="21.453125" style="55" customWidth="1"/>
    <col min="4" max="4" width="18.54296875" style="55" customWidth="1"/>
    <col min="5" max="5" width="18.453125" style="55" customWidth="1"/>
    <col min="6" max="6" width="18.54296875" style="55" customWidth="1"/>
    <col min="7" max="7" width="23.1796875" style="55" customWidth="1"/>
    <col min="8" max="8" width="26.54296875" style="55" customWidth="1"/>
    <col min="9" max="9" width="25.1796875" style="55" customWidth="1"/>
    <col min="10" max="10" width="23.5429687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DATE([1]ورقة1!B37,[1]ورقة1!C37,[1]ورقة1!D37+3)</f>
        <v>#REF!</v>
      </c>
      <c r="B3" s="26"/>
      <c r="C3" s="26"/>
      <c r="D3" s="126" t="s">
        <v>5</v>
      </c>
      <c r="E3" s="112"/>
      <c r="F3" s="89" t="e">
        <f>[1]ورقة1!Q5</f>
        <v>#REF!</v>
      </c>
      <c r="G3" s="111" t="e">
        <f>DATE([1]ورقة1!B37,[1]ورقة1!C37,[1]ورقة1!D37+3)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4.7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7" customHeight="1" thickBot="1" x14ac:dyDescent="0.45">
      <c r="B6" s="9" t="s">
        <v>22</v>
      </c>
      <c r="C6" s="31" t="e">
        <f>[3]ورقة3!G6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D6+[3]ورقة3!I6</f>
        <v>#REF!</v>
      </c>
      <c r="J6" s="31" t="e">
        <f>F6+[3]ورقة3!J6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8.5" customHeight="1" thickBot="1" x14ac:dyDescent="0.45">
      <c r="B7" s="28" t="s">
        <v>27</v>
      </c>
      <c r="C7" s="29" t="e">
        <f>[3]ورقة3!G7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D7+[3]ورقة3!I7</f>
        <v>#REF!</v>
      </c>
      <c r="J7" s="29" t="e">
        <f>F7+[3]ورقة3!J7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5.5" customHeight="1" thickBot="1" x14ac:dyDescent="0.45">
      <c r="B8" s="9" t="s">
        <v>29</v>
      </c>
      <c r="C8" s="30" t="e">
        <f>[3]ورقة3!G8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D8+[3]ورقة3!I8</f>
        <v>#REF!</v>
      </c>
      <c r="J8" s="42" t="e">
        <f>F8+[3]ورقة3!J8</f>
        <v>#REF!</v>
      </c>
      <c r="K8" s="31">
        <v>0</v>
      </c>
      <c r="L8" s="31">
        <v>0</v>
      </c>
    </row>
    <row r="9" spans="1:15" ht="27" customHeight="1" thickBot="1" x14ac:dyDescent="0.45">
      <c r="B9" s="9" t="s">
        <v>31</v>
      </c>
      <c r="C9" s="31" t="e">
        <f>[3]ورقة3!G9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D9+[3]ورقة3!I9</f>
        <v>#REF!</v>
      </c>
      <c r="J9" s="31" t="e">
        <f>F9+[3]ورقة3!J9</f>
        <v>#REF!</v>
      </c>
      <c r="K9" s="31">
        <v>0</v>
      </c>
      <c r="L9" s="31">
        <v>0</v>
      </c>
    </row>
    <row r="10" spans="1:15" ht="22.5" customHeight="1" thickBot="1" x14ac:dyDescent="0.45">
      <c r="B10" s="90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7" customHeight="1" thickBot="1" x14ac:dyDescent="0.45">
      <c r="B11" s="9" t="s">
        <v>33</v>
      </c>
      <c r="C11" s="31" t="e">
        <f>[3]ورقة3!G11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D11+[3]ورقة3!I11</f>
        <v>#REF!</v>
      </c>
      <c r="J11" s="31" t="e">
        <f>F11+[3]ورقة3!J11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2.5" customHeight="1" thickBot="1" x14ac:dyDescent="0.45">
      <c r="B12" s="88" t="s">
        <v>34</v>
      </c>
      <c r="C12" s="31" t="e">
        <f>[3]ورقة3!G12</f>
        <v>#REF!</v>
      </c>
      <c r="D12" s="31">
        <v>0</v>
      </c>
      <c r="E12" s="31" t="e">
        <f>SUM(C12,D12)</f>
        <v>#REF!</v>
      </c>
      <c r="F12" s="96">
        <f>O7*0.05</f>
        <v>0</v>
      </c>
      <c r="G12" s="31" t="e">
        <f>E12-F12+K12-L12</f>
        <v>#REF!</v>
      </c>
      <c r="H12" s="90" t="s">
        <v>34</v>
      </c>
      <c r="I12" s="31" t="e">
        <f>D12+[3]ورقة3!I12</f>
        <v>#REF!</v>
      </c>
      <c r="J12" s="31" t="e">
        <f>F12+[3]ورقة3!J12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5.5" customHeight="1" thickBot="1" x14ac:dyDescent="0.45">
      <c r="B13" s="9" t="s">
        <v>35</v>
      </c>
      <c r="C13" s="31" t="e">
        <f>[3]ورقة3!G13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D13+[3]ورقة3!I13</f>
        <v>#REF!</v>
      </c>
      <c r="J13" s="31" t="e">
        <f>F13+[3]ورقة3!J13</f>
        <v>#REF!</v>
      </c>
      <c r="K13" s="31">
        <v>0</v>
      </c>
      <c r="L13" s="31">
        <v>0</v>
      </c>
    </row>
    <row r="14" spans="1:15" ht="21.7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D14+[3]ورقة3!I14</f>
        <v>#REF!</v>
      </c>
      <c r="J14" s="31" t="e">
        <f>F13+[3]ورقة3!J14</f>
        <v>#REF!</v>
      </c>
      <c r="K14" s="31"/>
      <c r="L14" s="31"/>
      <c r="M14" s="101" t="s">
        <v>38</v>
      </c>
      <c r="N14" s="102"/>
      <c r="O14" s="103"/>
    </row>
    <row r="15" spans="1:15" ht="26.25" customHeight="1" thickBot="1" x14ac:dyDescent="0.45">
      <c r="B15" s="9" t="s">
        <v>39</v>
      </c>
      <c r="C15" s="31" t="e">
        <f>[3]ورقة3!G15</f>
        <v>#REF!</v>
      </c>
      <c r="D15" s="31">
        <f>O12</f>
        <v>0</v>
      </c>
      <c r="E15" s="31" t="e">
        <f>SUM(C15,D15)</f>
        <v>#REF!</v>
      </c>
      <c r="F15" s="31">
        <f>SUM(E19,E21,E23)</f>
        <v>61</v>
      </c>
      <c r="G15" s="31" t="e">
        <f>E15-F15+K15-L15+D16</f>
        <v>#REF!</v>
      </c>
      <c r="H15" s="9" t="s">
        <v>39</v>
      </c>
      <c r="I15" s="31" t="e">
        <f>D15+[3]ورقة3!I15</f>
        <v>#REF!</v>
      </c>
      <c r="J15" s="31" t="e">
        <f>F15+[3]ورقة3!J15</f>
        <v>#REF!</v>
      </c>
      <c r="K15" s="57">
        <v>0</v>
      </c>
      <c r="L15" s="58">
        <v>0</v>
      </c>
      <c r="M15" s="113">
        <v>620</v>
      </c>
      <c r="N15" s="102"/>
      <c r="O15" s="103"/>
    </row>
    <row r="16" spans="1:15" ht="24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D16+[3]ورقة3!I16</f>
        <v>#REF!</v>
      </c>
      <c r="J16" s="31"/>
      <c r="K16" s="41"/>
      <c r="L16" s="41"/>
    </row>
    <row r="17" spans="1:15" ht="22.5" customHeight="1" thickBot="1" x14ac:dyDescent="0.45">
      <c r="B17" s="9" t="s">
        <v>42</v>
      </c>
      <c r="C17" s="42" t="e">
        <f>[3]ورقة3!G17</f>
        <v>#REF!</v>
      </c>
      <c r="D17" s="31">
        <v>0</v>
      </c>
      <c r="E17" s="42" t="e">
        <f>SUM(C17,D17)</f>
        <v>#REF!</v>
      </c>
      <c r="F17" s="42">
        <f>E21*20+(M22)</f>
        <v>401.6</v>
      </c>
      <c r="G17" s="42" t="e">
        <f>E17-F17+K17-L17</f>
        <v>#REF!</v>
      </c>
      <c r="H17" s="9" t="s">
        <v>42</v>
      </c>
      <c r="I17" s="31" t="e">
        <f>D17+[3]ورقة3!I17</f>
        <v>#REF!</v>
      </c>
      <c r="J17" s="33" t="e">
        <f>F17+[3]ورقة3!J17</f>
        <v>#REF!</v>
      </c>
      <c r="K17" s="43">
        <v>0</v>
      </c>
      <c r="L17" s="95">
        <v>0</v>
      </c>
    </row>
    <row r="18" spans="1:15" ht="24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C28*2000+[3]ورقة3!J18</f>
        <v>#REF!</v>
      </c>
    </row>
    <row r="19" spans="1:15" ht="25.5" customHeight="1" thickBot="1" x14ac:dyDescent="0.45">
      <c r="B19" s="104"/>
      <c r="C19" s="105"/>
      <c r="D19" s="9" t="s">
        <v>44</v>
      </c>
      <c r="E19" s="31">
        <v>41</v>
      </c>
      <c r="F19" s="114" t="s">
        <v>86</v>
      </c>
      <c r="G19" s="102"/>
      <c r="H19" s="103"/>
      <c r="I19" s="9" t="s">
        <v>45</v>
      </c>
      <c r="J19" s="31" t="e">
        <f>E19+[3]ورقة3!J19</f>
        <v>#REF!</v>
      </c>
      <c r="M19" s="92" t="s">
        <v>46</v>
      </c>
      <c r="N19" s="92"/>
      <c r="O19" s="92"/>
    </row>
    <row r="20" spans="1:15" ht="24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8.5" customHeight="1" thickBot="1" x14ac:dyDescent="0.45">
      <c r="B21" s="115" t="s">
        <v>49</v>
      </c>
      <c r="C21" s="107"/>
      <c r="D21" s="9" t="s">
        <v>50</v>
      </c>
      <c r="E21" s="31">
        <v>20</v>
      </c>
      <c r="F21" s="114" t="s">
        <v>87</v>
      </c>
      <c r="G21" s="102"/>
      <c r="H21" s="103"/>
      <c r="I21" s="9" t="s">
        <v>51</v>
      </c>
      <c r="J21" s="31" t="e">
        <f>E21+[3]ورقة3!J21</f>
        <v>#REF!</v>
      </c>
      <c r="M21" s="45">
        <f>E21</f>
        <v>20</v>
      </c>
      <c r="N21" s="45">
        <v>20</v>
      </c>
      <c r="O21" s="45">
        <f>N21*M21</f>
        <v>400</v>
      </c>
    </row>
    <row r="22" spans="1:15" ht="24.75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O21*0.004</f>
        <v>1.6</v>
      </c>
      <c r="N22" s="47"/>
      <c r="O22" s="47"/>
    </row>
    <row r="23" spans="1:15" ht="27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E23+[3]ورقة3!J23</f>
        <v>#REF!</v>
      </c>
    </row>
    <row r="24" spans="1:15" ht="26.25" customHeight="1" thickBot="1" x14ac:dyDescent="0.45">
      <c r="B24" s="119" t="s">
        <v>54</v>
      </c>
      <c r="C24" s="102"/>
      <c r="D24" s="102"/>
      <c r="E24" s="31">
        <f>SUM(E19,E21,E23)</f>
        <v>61</v>
      </c>
      <c r="F24" s="142"/>
      <c r="G24" s="102"/>
      <c r="H24" s="103"/>
      <c r="I24" s="9" t="s">
        <v>55</v>
      </c>
      <c r="J24" s="31" t="e">
        <f>E24+[3]ورقة3!J24</f>
        <v>#REF!</v>
      </c>
    </row>
    <row r="25" spans="1:15" ht="24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7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D26+[3]ورقة3!I26</f>
        <v>#REF!</v>
      </c>
      <c r="J26" s="103"/>
    </row>
    <row r="27" spans="1:15" ht="27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88</v>
      </c>
      <c r="F27" s="102"/>
      <c r="G27" s="103"/>
      <c r="H27" s="9" t="s">
        <v>32</v>
      </c>
      <c r="I27" s="108" t="e">
        <f>D27+[3]ورقة3!I27</f>
        <v>#REF!</v>
      </c>
      <c r="J27" s="103"/>
    </row>
    <row r="28" spans="1:15" ht="21.7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C28+[3]ورقة3!I28</f>
        <v>#REF!</v>
      </c>
      <c r="J28" s="103"/>
    </row>
    <row r="29" spans="1:15" ht="21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4" customHeight="1" thickBot="1" x14ac:dyDescent="0.45">
      <c r="B30" s="109" t="s">
        <v>89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9810</v>
      </c>
    </row>
    <row r="31" spans="1:15" ht="20.5" customHeight="1" thickBot="1" x14ac:dyDescent="0.45">
      <c r="B31" s="109" t="s">
        <v>90</v>
      </c>
      <c r="C31" s="110"/>
      <c r="D31" s="110"/>
      <c r="E31" s="110"/>
      <c r="F31" s="110"/>
      <c r="G31" s="109" t="s">
        <v>91</v>
      </c>
      <c r="H31" s="110"/>
      <c r="I31" s="62" t="s">
        <v>73</v>
      </c>
      <c r="J31" s="59">
        <v>6596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E25:G25"/>
    <mergeCell ref="B24:D24"/>
    <mergeCell ref="M14:O14"/>
  </mergeCells>
  <printOptions horizontalCentered="1" verticalCentered="1"/>
  <pageMargins left="0" right="0.51181102362204722" top="0" bottom="0" header="0" footer="0"/>
  <pageSetup paperSize="9" scale="69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ورقة5"/>
  <dimension ref="A1:O34"/>
  <sheetViews>
    <sheetView rightToLeft="1" view="pageBreakPreview" zoomScale="55" zoomScaleNormal="75" zoomScaleSheetLayoutView="55" workbookViewId="0">
      <selection activeCell="C27" sqref="C27"/>
    </sheetView>
  </sheetViews>
  <sheetFormatPr defaultColWidth="9.1796875" defaultRowHeight="12.5" x14ac:dyDescent="0.25"/>
  <cols>
    <col min="1" max="1" width="1.453125" style="11" customWidth="1"/>
    <col min="2" max="2" width="24.54296875" style="11" customWidth="1"/>
    <col min="3" max="3" width="19.453125" style="11" customWidth="1"/>
    <col min="4" max="4" width="19.1796875" style="11" customWidth="1"/>
    <col min="5" max="5" width="19.7265625" style="11" customWidth="1"/>
    <col min="6" max="6" width="18.26953125" style="11" customWidth="1"/>
    <col min="7" max="7" width="22.7265625" style="11" customWidth="1"/>
    <col min="8" max="8" width="26.81640625" style="11" customWidth="1"/>
    <col min="9" max="9" width="23.54296875" style="11" customWidth="1"/>
    <col min="10" max="10" width="21.1796875" style="11" customWidth="1"/>
    <col min="11" max="14" width="9.1796875" style="11" customWidth="1"/>
    <col min="15" max="15" width="11.26953125" style="11" customWidth="1"/>
    <col min="16" max="16" width="13.54296875" style="11" customWidth="1"/>
    <col min="17" max="17" width="9.1796875" style="11" customWidth="1"/>
    <col min="18" max="16384" width="9.1796875" style="11"/>
  </cols>
  <sheetData>
    <row r="1" spans="1:15" ht="20" customHeight="1" x14ac:dyDescent="0.4">
      <c r="A1" s="109" t="s">
        <v>0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20" customHeight="1" x14ac:dyDescent="0.4">
      <c r="A2" s="129" t="s">
        <v>3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5" ht="20.5" customHeight="1" thickBot="1" x14ac:dyDescent="0.45">
      <c r="A3" s="89" t="e">
        <f>DATE([1]ورقة1!B37,[1]ورقة1!C37,[1]ورقة1!D37+4)</f>
        <v>#REF!</v>
      </c>
      <c r="B3" s="26"/>
      <c r="C3" s="26"/>
      <c r="D3" s="126" t="s">
        <v>5</v>
      </c>
      <c r="E3" s="112"/>
      <c r="F3" s="89" t="e">
        <f>[1]ورقة1!Q6</f>
        <v>#REF!</v>
      </c>
      <c r="G3" s="111" t="e">
        <f>DATE([1]ورقة1!B37,[1]ورقة1!C37,[1]ورقة1!D37+4)</f>
        <v>#REF!</v>
      </c>
      <c r="H3" s="112"/>
      <c r="I3" s="112"/>
      <c r="J3" s="38"/>
    </row>
    <row r="4" spans="1:15" ht="26.25" customHeight="1" thickBot="1" x14ac:dyDescent="0.45">
      <c r="A4" s="55"/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44" t="s">
        <v>9</v>
      </c>
      <c r="L4" s="103"/>
    </row>
    <row r="5" spans="1:15" ht="26.25" customHeight="1" thickBot="1" x14ac:dyDescent="0.45">
      <c r="A5" s="55"/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2" t="s">
        <v>18</v>
      </c>
      <c r="L5" s="1" t="s">
        <v>19</v>
      </c>
      <c r="M5" s="101" t="s">
        <v>20</v>
      </c>
      <c r="N5" s="102"/>
      <c r="O5" s="103"/>
    </row>
    <row r="6" spans="1:15" ht="24.75" customHeight="1" thickBot="1" x14ac:dyDescent="0.45">
      <c r="A6" s="55"/>
      <c r="B6" s="9" t="s">
        <v>22</v>
      </c>
      <c r="C6" s="31" t="e">
        <f>[4]ورقة4!G6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D6+[4]ورقة4!I6</f>
        <v>#REF!</v>
      </c>
      <c r="J6" s="31" t="e">
        <f>F6+[4]ورقة4!J6</f>
        <v>#REF!</v>
      </c>
      <c r="K6" s="18">
        <v>0</v>
      </c>
      <c r="L6" s="18">
        <v>0</v>
      </c>
      <c r="M6" s="4" t="s">
        <v>23</v>
      </c>
      <c r="N6" s="4" t="s">
        <v>24</v>
      </c>
      <c r="O6" s="4" t="s">
        <v>25</v>
      </c>
    </row>
    <row r="7" spans="1:15" ht="29.25" customHeight="1" thickBot="1" x14ac:dyDescent="0.45">
      <c r="A7" s="55"/>
      <c r="B7" s="28" t="s">
        <v>27</v>
      </c>
      <c r="C7" s="29" t="e">
        <f>[4]ورقة4!G7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D7+[4]ورقة4!I7</f>
        <v>#REF!</v>
      </c>
      <c r="J7" s="29" t="e">
        <f>F7+[4]ورقة4!J7</f>
        <v>#REF!</v>
      </c>
      <c r="K7" s="19">
        <v>0</v>
      </c>
      <c r="L7" s="19">
        <v>0</v>
      </c>
      <c r="M7" s="5">
        <v>120</v>
      </c>
      <c r="N7" s="5">
        <v>0</v>
      </c>
      <c r="O7" s="5">
        <f>M7*N7</f>
        <v>0</v>
      </c>
    </row>
    <row r="8" spans="1:15" ht="29.25" customHeight="1" thickBot="1" x14ac:dyDescent="0.45">
      <c r="A8" s="55"/>
      <c r="B8" s="9" t="s">
        <v>29</v>
      </c>
      <c r="C8" s="30" t="e">
        <f>[4]ورقة4!G8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D8+[4]ورقة4!I8</f>
        <v>#REF!</v>
      </c>
      <c r="J8" s="100" t="e">
        <f>F8+[4]ورقة4!J8</f>
        <v>#REF!</v>
      </c>
      <c r="K8" s="18">
        <v>0</v>
      </c>
      <c r="L8" s="18">
        <v>0</v>
      </c>
    </row>
    <row r="9" spans="1:15" ht="30" customHeight="1" thickBot="1" x14ac:dyDescent="0.45">
      <c r="A9" s="55"/>
      <c r="B9" s="9" t="s">
        <v>92</v>
      </c>
      <c r="C9" s="31" t="e">
        <f>[4]ورقة4!G9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D9+[4]ورقة4!I9</f>
        <v>#REF!</v>
      </c>
      <c r="J9" s="31" t="e">
        <f>F9+[4]ورقة4!J9</f>
        <v>#REF!</v>
      </c>
      <c r="K9" s="18">
        <v>0</v>
      </c>
      <c r="L9" s="18">
        <v>0</v>
      </c>
    </row>
    <row r="10" spans="1:15" ht="23.25" customHeight="1" thickBot="1" x14ac:dyDescent="0.45">
      <c r="A10" s="55"/>
      <c r="B10" s="9"/>
      <c r="C10" s="31"/>
      <c r="D10" s="31"/>
      <c r="E10" s="31"/>
      <c r="F10" s="31"/>
      <c r="G10" s="31"/>
      <c r="H10" s="9"/>
      <c r="I10" s="31"/>
      <c r="J10" s="31"/>
      <c r="K10" s="18">
        <v>0</v>
      </c>
      <c r="L10" s="18">
        <v>0</v>
      </c>
      <c r="M10" s="101" t="s">
        <v>32</v>
      </c>
      <c r="N10" s="102"/>
      <c r="O10" s="103"/>
    </row>
    <row r="11" spans="1:15" ht="25.5" customHeight="1" thickBot="1" x14ac:dyDescent="0.45">
      <c r="A11" s="55"/>
      <c r="B11" s="9" t="s">
        <v>33</v>
      </c>
      <c r="C11" s="31" t="e">
        <f>[4]ورقة4!G11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D11+[4]ورقة4!I11</f>
        <v>#REF!</v>
      </c>
      <c r="J11" s="31" t="e">
        <f>F11+[4]ورقة4!J11</f>
        <v>#REF!</v>
      </c>
      <c r="K11" s="18">
        <v>0</v>
      </c>
      <c r="L11" s="18">
        <v>0</v>
      </c>
      <c r="M11" s="4" t="s">
        <v>23</v>
      </c>
      <c r="N11" s="4" t="s">
        <v>24</v>
      </c>
      <c r="O11" s="4" t="s">
        <v>25</v>
      </c>
    </row>
    <row r="12" spans="1:15" ht="27" customHeight="1" thickBot="1" x14ac:dyDescent="0.45">
      <c r="A12" s="55"/>
      <c r="B12" s="88" t="s">
        <v>34</v>
      </c>
      <c r="C12" s="31" t="e">
        <f>[4]ورقة4!G12</f>
        <v>#REF!</v>
      </c>
      <c r="D12" s="96">
        <v>0</v>
      </c>
      <c r="E12" s="31" t="e">
        <f>SUM(C12,D12)</f>
        <v>#REF!</v>
      </c>
      <c r="F12" s="96">
        <f>O7*0.05</f>
        <v>0</v>
      </c>
      <c r="G12" s="31" t="e">
        <f>E12-F12+K12-L12</f>
        <v>#REF!</v>
      </c>
      <c r="H12" s="88" t="s">
        <v>34</v>
      </c>
      <c r="I12" s="31" t="e">
        <f>D12+[4]ورقة4!I12</f>
        <v>#REF!</v>
      </c>
      <c r="J12" s="31" t="e">
        <f>F12+[4]ورقة4!J12</f>
        <v>#REF!</v>
      </c>
      <c r="K12" s="18">
        <v>0</v>
      </c>
      <c r="L12" s="18">
        <v>0</v>
      </c>
      <c r="M12" s="6">
        <v>70</v>
      </c>
      <c r="N12" s="7">
        <v>0</v>
      </c>
      <c r="O12" s="8">
        <f>M12*N12</f>
        <v>0</v>
      </c>
    </row>
    <row r="13" spans="1:15" s="12" customFormat="1" ht="27" customHeight="1" thickBot="1" x14ac:dyDescent="0.45">
      <c r="A13" s="32"/>
      <c r="B13" s="9" t="s">
        <v>35</v>
      </c>
      <c r="C13" s="31" t="e">
        <f>[4]ورقة4!G13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D13+[4]ورقة4!I13</f>
        <v>#REF!</v>
      </c>
      <c r="J13" s="31" t="e">
        <f>F13+[4]ورقة4!J13</f>
        <v>#REF!</v>
      </c>
      <c r="K13" s="18">
        <v>0</v>
      </c>
      <c r="L13" s="18">
        <v>0</v>
      </c>
    </row>
    <row r="14" spans="1:15" ht="27.75" customHeight="1" thickBot="1" x14ac:dyDescent="0.45">
      <c r="A14" s="55"/>
      <c r="B14" s="3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D14+[4]ورقة4!I14</f>
        <v>#REF!</v>
      </c>
      <c r="J14" s="31" t="e">
        <f>F13+[4]ورقة4!J13</f>
        <v>#REF!</v>
      </c>
      <c r="K14" s="18"/>
      <c r="L14" s="18"/>
      <c r="M14" s="101" t="s">
        <v>38</v>
      </c>
      <c r="N14" s="102"/>
      <c r="O14" s="103"/>
    </row>
    <row r="15" spans="1:15" ht="29.25" customHeight="1" thickBot="1" x14ac:dyDescent="0.45">
      <c r="A15" s="55"/>
      <c r="B15" s="9" t="s">
        <v>39</v>
      </c>
      <c r="C15" s="31" t="e">
        <f>[4]ورقة4!G15</f>
        <v>#REF!</v>
      </c>
      <c r="D15" s="31">
        <f>O12</f>
        <v>0</v>
      </c>
      <c r="E15" s="31" t="e">
        <f>SUM(C15,D15)</f>
        <v>#REF!</v>
      </c>
      <c r="F15" s="31">
        <f>SUM(E19,E21,E23)</f>
        <v>65</v>
      </c>
      <c r="G15" s="31" t="e">
        <f>E15-F15+K15-L15+D16</f>
        <v>#REF!</v>
      </c>
      <c r="H15" s="9" t="s">
        <v>39</v>
      </c>
      <c r="I15" s="31" t="e">
        <f>D15+[4]ورقة4!I15</f>
        <v>#REF!</v>
      </c>
      <c r="J15" s="31" t="e">
        <f>F15+[4]ورقة4!J15</f>
        <v>#REF!</v>
      </c>
      <c r="K15" s="20">
        <v>0</v>
      </c>
      <c r="L15" s="21">
        <v>0</v>
      </c>
      <c r="M15" s="113">
        <v>640</v>
      </c>
      <c r="N15" s="102"/>
      <c r="O15" s="103"/>
    </row>
    <row r="16" spans="1:15" ht="24.75" customHeight="1" thickBot="1" x14ac:dyDescent="0.45">
      <c r="A16" s="55"/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D16+[4]ورقة4!I16</f>
        <v>#REF!</v>
      </c>
      <c r="J16" s="31"/>
      <c r="K16" s="22"/>
      <c r="L16" s="22"/>
    </row>
    <row r="17" spans="1:15" ht="26.25" customHeight="1" thickBot="1" x14ac:dyDescent="0.45">
      <c r="A17" s="55"/>
      <c r="B17" s="9" t="s">
        <v>42</v>
      </c>
      <c r="C17" s="42" t="e">
        <f>[4]ورقة4!G17</f>
        <v>#REF!</v>
      </c>
      <c r="D17" s="31">
        <v>0</v>
      </c>
      <c r="E17" s="42" t="e">
        <f>SUM(C17,D17)</f>
        <v>#REF!</v>
      </c>
      <c r="F17" s="42">
        <f>E21*20+(M22)</f>
        <v>1304</v>
      </c>
      <c r="G17" s="42" t="e">
        <f>E17-F17+K17-L17</f>
        <v>#REF!</v>
      </c>
      <c r="H17" s="9" t="s">
        <v>42</v>
      </c>
      <c r="I17" s="31" t="e">
        <f>D17+[4]ورقة4!I17</f>
        <v>#REF!</v>
      </c>
      <c r="J17" s="33" t="e">
        <f>F17+[4]ورقة4!J17</f>
        <v>#REF!</v>
      </c>
      <c r="K17" s="23">
        <v>0</v>
      </c>
      <c r="L17" s="24">
        <v>0</v>
      </c>
    </row>
    <row r="18" spans="1:15" ht="20.25" customHeight="1" thickBot="1" x14ac:dyDescent="0.45">
      <c r="A18" s="55"/>
      <c r="B18" s="117"/>
      <c r="C18" s="102"/>
      <c r="D18" s="102"/>
      <c r="E18" s="102"/>
      <c r="F18" s="102"/>
      <c r="G18" s="103"/>
      <c r="H18" s="3" t="s">
        <v>43</v>
      </c>
      <c r="I18" s="31">
        <v>0</v>
      </c>
      <c r="J18" s="31" t="e">
        <f>C28*2500+[4]ورقة4!J18</f>
        <v>#REF!</v>
      </c>
      <c r="K18" s="25"/>
      <c r="L18" s="25"/>
    </row>
    <row r="19" spans="1:15" ht="27.75" customHeight="1" thickBot="1" x14ac:dyDescent="0.45">
      <c r="A19" s="55"/>
      <c r="B19" s="104"/>
      <c r="C19" s="105"/>
      <c r="D19" s="9" t="s">
        <v>44</v>
      </c>
      <c r="E19" s="31">
        <v>0</v>
      </c>
      <c r="F19" s="114"/>
      <c r="G19" s="102"/>
      <c r="H19" s="103"/>
      <c r="I19" s="9" t="s">
        <v>45</v>
      </c>
      <c r="J19" s="31" t="e">
        <f>E19+[4]ورقة4!J19</f>
        <v>#REF!</v>
      </c>
      <c r="M19" s="13" t="s">
        <v>46</v>
      </c>
      <c r="N19" s="13"/>
      <c r="O19" s="13"/>
    </row>
    <row r="20" spans="1:15" ht="24.75" customHeight="1" thickBot="1" x14ac:dyDescent="0.45">
      <c r="A20" s="55"/>
      <c r="B20" s="106"/>
      <c r="C20" s="107"/>
      <c r="D20" s="117"/>
      <c r="E20" s="102"/>
      <c r="F20" s="102"/>
      <c r="G20" s="102"/>
      <c r="H20" s="102"/>
      <c r="I20" s="102"/>
      <c r="J20" s="103"/>
      <c r="M20" s="15" t="s">
        <v>47</v>
      </c>
      <c r="N20" s="15" t="s">
        <v>48</v>
      </c>
      <c r="O20" s="15"/>
    </row>
    <row r="21" spans="1:15" ht="31.5" customHeight="1" thickBot="1" x14ac:dyDescent="0.45">
      <c r="A21" s="55"/>
      <c r="B21" s="115" t="s">
        <v>49</v>
      </c>
      <c r="C21" s="107"/>
      <c r="D21" s="9" t="s">
        <v>50</v>
      </c>
      <c r="E21" s="31">
        <v>65</v>
      </c>
      <c r="F21" s="114" t="s">
        <v>93</v>
      </c>
      <c r="G21" s="102"/>
      <c r="H21" s="103"/>
      <c r="I21" s="3" t="s">
        <v>51</v>
      </c>
      <c r="J21" s="31" t="e">
        <f>E21+[4]ورقة4!J21</f>
        <v>#REF!</v>
      </c>
      <c r="M21" s="16">
        <f>E21</f>
        <v>65</v>
      </c>
      <c r="N21" s="16">
        <v>20</v>
      </c>
      <c r="O21" s="16">
        <f>N21*M21</f>
        <v>1300</v>
      </c>
    </row>
    <row r="22" spans="1:15" ht="25.5" customHeight="1" thickBot="1" x14ac:dyDescent="0.45">
      <c r="A22" s="55"/>
      <c r="B22" s="120"/>
      <c r="C22" s="107"/>
      <c r="D22" s="140"/>
      <c r="E22" s="102"/>
      <c r="F22" s="102"/>
      <c r="G22" s="102"/>
      <c r="H22" s="102"/>
      <c r="I22" s="102"/>
      <c r="J22" s="102"/>
      <c r="M22" s="17">
        <v>4</v>
      </c>
      <c r="N22" s="14"/>
      <c r="O22" s="14"/>
    </row>
    <row r="23" spans="1:15" ht="23.25" customHeight="1" thickBot="1" x14ac:dyDescent="0.45">
      <c r="A23" s="55"/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E23+[4]ورقة4!J23</f>
        <v>#REF!</v>
      </c>
    </row>
    <row r="24" spans="1:15" ht="22.5" customHeight="1" thickBot="1" x14ac:dyDescent="0.45">
      <c r="A24" s="55"/>
      <c r="B24" s="119" t="s">
        <v>54</v>
      </c>
      <c r="C24" s="102"/>
      <c r="D24" s="102"/>
      <c r="E24" s="31">
        <f>SUM(E19,E21,E23)</f>
        <v>65</v>
      </c>
      <c r="F24" s="142"/>
      <c r="G24" s="102"/>
      <c r="H24" s="103"/>
      <c r="I24" s="9" t="s">
        <v>55</v>
      </c>
      <c r="J24" s="31" t="e">
        <f>E24+[4]ورقة4!J24</f>
        <v>#REF!</v>
      </c>
    </row>
    <row r="25" spans="1:15" ht="23.25" customHeight="1" thickBot="1" x14ac:dyDescent="0.45">
      <c r="A25" s="55"/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4.7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D26+[4]ورقة4!I26</f>
        <v>#REF!</v>
      </c>
      <c r="J26" s="103"/>
    </row>
    <row r="27" spans="1:15" ht="24.75" customHeight="1" thickBot="1" x14ac:dyDescent="0.45">
      <c r="A27" s="55"/>
      <c r="B27" s="9" t="s">
        <v>32</v>
      </c>
      <c r="C27" s="31">
        <f>A26-D27</f>
        <v>24</v>
      </c>
      <c r="D27" s="96">
        <v>0</v>
      </c>
      <c r="E27" s="116" t="s">
        <v>88</v>
      </c>
      <c r="F27" s="102"/>
      <c r="G27" s="103"/>
      <c r="H27" s="9" t="s">
        <v>32</v>
      </c>
      <c r="I27" s="108" t="e">
        <f>D27+[4]ورقة4!I27</f>
        <v>#REF!</v>
      </c>
      <c r="J27" s="103"/>
    </row>
    <row r="28" spans="1:15" ht="25.5" customHeight="1" thickBot="1" x14ac:dyDescent="0.45">
      <c r="A28" s="55"/>
      <c r="B28" s="9" t="s">
        <v>65</v>
      </c>
      <c r="C28" s="128">
        <v>0</v>
      </c>
      <c r="D28" s="103"/>
      <c r="E28" s="34"/>
      <c r="F28" s="35"/>
      <c r="G28" s="36"/>
      <c r="H28" s="3" t="s">
        <v>66</v>
      </c>
      <c r="I28" s="139" t="e">
        <f>C28+[4]ورقة4!I28</f>
        <v>#REF!</v>
      </c>
      <c r="J28" s="103"/>
    </row>
    <row r="29" spans="1:15" ht="20.25" customHeight="1" thickBot="1" x14ac:dyDescent="0.45">
      <c r="A29" s="55"/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2.5" customHeight="1" thickBot="1" x14ac:dyDescent="0.45">
      <c r="A30" s="55"/>
      <c r="B30" s="109" t="s">
        <v>94</v>
      </c>
      <c r="C30" s="143"/>
      <c r="D30" s="143"/>
      <c r="E30" s="143"/>
      <c r="F30" s="143"/>
      <c r="G30" s="109" t="s">
        <v>95</v>
      </c>
      <c r="H30" s="143"/>
      <c r="I30" s="62" t="s">
        <v>70</v>
      </c>
      <c r="J30" s="89">
        <v>9810</v>
      </c>
    </row>
    <row r="31" spans="1:15" ht="20.5" customHeight="1" thickBot="1" x14ac:dyDescent="0.45">
      <c r="A31" s="55"/>
      <c r="B31" s="109" t="s">
        <v>96</v>
      </c>
      <c r="C31" s="143"/>
      <c r="D31" s="143"/>
      <c r="E31" s="143"/>
      <c r="F31" s="143"/>
      <c r="G31" s="109" t="s">
        <v>97</v>
      </c>
      <c r="H31" s="143"/>
      <c r="I31" s="62" t="s">
        <v>73</v>
      </c>
      <c r="J31" s="59">
        <v>6661</v>
      </c>
    </row>
    <row r="32" spans="1:15" ht="20" customHeight="1" x14ac:dyDescent="0.4">
      <c r="A32" s="55"/>
      <c r="B32" s="37"/>
      <c r="C32" s="37"/>
      <c r="D32" s="37"/>
      <c r="E32" s="37"/>
      <c r="F32" s="37"/>
      <c r="G32" s="37"/>
      <c r="H32" s="37"/>
      <c r="I32" s="37"/>
      <c r="J32" s="37"/>
    </row>
    <row r="33" spans="2:10" ht="20" customHeight="1" x14ac:dyDescent="0.4">
      <c r="B33" s="37"/>
      <c r="C33" s="37"/>
      <c r="D33" s="10"/>
      <c r="E33" s="10"/>
      <c r="F33" s="10"/>
      <c r="G33" s="10"/>
      <c r="H33" s="10"/>
      <c r="I33" s="10"/>
      <c r="J33" s="10"/>
    </row>
    <row r="34" spans="2:10" x14ac:dyDescent="0.25">
      <c r="B34" s="10"/>
      <c r="C34" s="10"/>
      <c r="D34" s="10"/>
      <c r="E34" s="10"/>
      <c r="F34" s="10"/>
      <c r="G34" s="10"/>
      <c r="H34" s="10"/>
      <c r="I34" s="10"/>
      <c r="J34" s="10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E25:G25"/>
    <mergeCell ref="B24:D24"/>
    <mergeCell ref="M14:O14"/>
  </mergeCells>
  <pageMargins left="0" right="0.5" top="0" bottom="0" header="0" footer="0"/>
  <pageSetup paperSize="9" scale="69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ورقة6"/>
  <dimension ref="A1:O34"/>
  <sheetViews>
    <sheetView rightToLeft="1" view="pageBreakPreview" topLeftCell="A6" zoomScale="75" zoomScaleNormal="75" zoomScaleSheetLayoutView="75" workbookViewId="0">
      <selection activeCell="K25" sqref="K25"/>
    </sheetView>
  </sheetViews>
  <sheetFormatPr defaultColWidth="9.1796875" defaultRowHeight="20" x14ac:dyDescent="0.4"/>
  <cols>
    <col min="1" max="1" width="1.453125" style="55" customWidth="1"/>
    <col min="2" max="2" width="26.7265625" style="55" customWidth="1"/>
    <col min="3" max="3" width="20.81640625" style="55" customWidth="1"/>
    <col min="4" max="4" width="19.1796875" style="55" customWidth="1"/>
    <col min="5" max="5" width="20.26953125" style="55" customWidth="1"/>
    <col min="6" max="6" width="17.81640625" style="55" customWidth="1"/>
    <col min="7" max="7" width="20.26953125" style="55" customWidth="1"/>
    <col min="8" max="8" width="25.453125" style="55" customWidth="1"/>
    <col min="9" max="9" width="23.7265625" style="55" customWidth="1"/>
    <col min="10" max="10" width="23.453125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DATE([1]ورقة1!B37,[1]ورقة1!C37,[1]ورقة1!D37+5)</f>
        <v>#REF!</v>
      </c>
      <c r="B3" s="26"/>
      <c r="C3" s="26"/>
      <c r="D3" s="126" t="s">
        <v>5</v>
      </c>
      <c r="E3" s="112"/>
      <c r="F3" s="89" t="e">
        <f>[1]ورقة1!Q7</f>
        <v>#REF!</v>
      </c>
      <c r="G3" s="111" t="e">
        <f>DATE([1]ورقة1!B37,[1]ورقة1!C37,[1]ورقة1!D37+5)</f>
        <v>#REF!</v>
      </c>
      <c r="H3" s="112"/>
      <c r="I3" s="112"/>
      <c r="J3" s="38"/>
    </row>
    <row r="4" spans="1:15" ht="30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7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30" customHeight="1" thickBot="1" x14ac:dyDescent="0.45">
      <c r="B6" s="9" t="s">
        <v>22</v>
      </c>
      <c r="C6" s="31" t="e">
        <f>[5]ورقة5!G6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D6+[5]ورقة5!I6</f>
        <v>#REF!</v>
      </c>
      <c r="J6" s="31" t="e">
        <f>F6+[5]ورقة5!J6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4.75" customHeight="1" thickBot="1" x14ac:dyDescent="0.45">
      <c r="B7" s="28" t="s">
        <v>27</v>
      </c>
      <c r="C7" s="29" t="e">
        <f>[5]ورقة5!G7</f>
        <v>#REF!</v>
      </c>
      <c r="D7" s="29">
        <v>0</v>
      </c>
      <c r="E7" s="29" t="e">
        <f>SUM(C7,D7)</f>
        <v>#REF!</v>
      </c>
      <c r="F7" s="29">
        <f>O7*0.25</f>
        <v>0</v>
      </c>
      <c r="G7" s="29" t="e">
        <f>E7-F7+K7-L7</f>
        <v>#REF!</v>
      </c>
      <c r="H7" s="28" t="s">
        <v>27</v>
      </c>
      <c r="I7" s="29" t="e">
        <f>D7+[5]ورقة5!I7</f>
        <v>#REF!</v>
      </c>
      <c r="J7" s="29" t="e">
        <f>F7+[5]ورقة5!J7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6.25" customHeight="1" thickBot="1" x14ac:dyDescent="0.45">
      <c r="B8" s="9" t="s">
        <v>29</v>
      </c>
      <c r="C8" s="30" t="e">
        <f>[5]ورقة5!G8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D8+[5]ورقة5!I8</f>
        <v>#REF!</v>
      </c>
      <c r="J8" s="100" t="e">
        <f>F8+[5]ورقة5!J8</f>
        <v>#REF!</v>
      </c>
      <c r="K8" s="31">
        <v>0</v>
      </c>
      <c r="L8" s="31">
        <v>0</v>
      </c>
    </row>
    <row r="9" spans="1:15" ht="30" customHeight="1" thickBot="1" x14ac:dyDescent="0.45">
      <c r="B9" s="9" t="s">
        <v>31</v>
      </c>
      <c r="C9" s="31" t="e">
        <f>[5]ورقة5!G9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D9+[5]ورقة5!I9</f>
        <v>#REF!</v>
      </c>
      <c r="J9" s="31" t="e">
        <f>F9+[5]ورقة5!J9</f>
        <v>#REF!</v>
      </c>
      <c r="K9" s="31">
        <v>0</v>
      </c>
      <c r="L9" s="31">
        <v>0</v>
      </c>
    </row>
    <row r="10" spans="1:15" ht="24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" customHeight="1" thickBot="1" x14ac:dyDescent="0.45">
      <c r="B11" s="9" t="s">
        <v>33</v>
      </c>
      <c r="C11" s="31" t="e">
        <f>[5]ورقة5!G11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D11+[5]ورقة5!I11</f>
        <v>#REF!</v>
      </c>
      <c r="J11" s="31" t="e">
        <f>F11+[5]ورقة5!J11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4.75" customHeight="1" thickBot="1" x14ac:dyDescent="0.45">
      <c r="B12" s="88" t="s">
        <v>34</v>
      </c>
      <c r="C12" s="31" t="e">
        <f>[5]ورقة5!G12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D12+[5]ورقة5!I12</f>
        <v>#REF!</v>
      </c>
      <c r="J12" s="31" t="e">
        <f>F12+[5]ورقة5!J12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9.25" customHeight="1" thickBot="1" x14ac:dyDescent="0.45">
      <c r="B13" s="9" t="s">
        <v>35</v>
      </c>
      <c r="C13" s="31" t="e">
        <f>[5]ورقة5!G13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D13+[5]ورقة5!I13</f>
        <v>#REF!</v>
      </c>
      <c r="J13" s="31" t="e">
        <f>F13+[5]ورقة5!J13</f>
        <v>#REF!</v>
      </c>
      <c r="K13" s="31">
        <v>0</v>
      </c>
      <c r="L13" s="31">
        <v>0</v>
      </c>
    </row>
    <row r="14" spans="1:15" ht="29.2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D14+[5]ورقة5!I14</f>
        <v>#REF!</v>
      </c>
      <c r="J14" s="31" t="e">
        <f>F13+[5]ورقة5!J14</f>
        <v>#REF!</v>
      </c>
      <c r="K14" s="31"/>
      <c r="L14" s="31"/>
      <c r="M14" s="101" t="s">
        <v>38</v>
      </c>
      <c r="N14" s="102"/>
      <c r="O14" s="103"/>
    </row>
    <row r="15" spans="1:15" ht="24.75" customHeight="1" thickBot="1" x14ac:dyDescent="0.45">
      <c r="B15" s="9" t="s">
        <v>39</v>
      </c>
      <c r="C15" s="31" t="e">
        <f>[5]ورقة5!G15</f>
        <v>#REF!</v>
      </c>
      <c r="D15" s="31">
        <f>O12</f>
        <v>0</v>
      </c>
      <c r="E15" s="31" t="e">
        <f>SUM(C15,D15)</f>
        <v>#REF!</v>
      </c>
      <c r="F15" s="31">
        <f>SUM(E19,E21,E23)</f>
        <v>60</v>
      </c>
      <c r="G15" s="31" t="e">
        <f>E15-F15+K15-L15+D16</f>
        <v>#REF!</v>
      </c>
      <c r="H15" s="9" t="s">
        <v>39</v>
      </c>
      <c r="I15" s="31" t="e">
        <f>D15+[5]ورقة5!I15</f>
        <v>#REF!</v>
      </c>
      <c r="J15" s="31" t="e">
        <f>F15+[5]ورقة5!J15</f>
        <v>#REF!</v>
      </c>
      <c r="K15" s="57">
        <v>0</v>
      </c>
      <c r="L15" s="58">
        <v>0</v>
      </c>
      <c r="M15" s="113">
        <v>600</v>
      </c>
      <c r="N15" s="102"/>
      <c r="O15" s="103"/>
    </row>
    <row r="16" spans="1:15" ht="24.75" customHeight="1" thickBot="1" x14ac:dyDescent="0.45">
      <c r="B16" s="9" t="s">
        <v>40</v>
      </c>
      <c r="C16" s="31"/>
      <c r="D16" s="31">
        <v>0</v>
      </c>
      <c r="E16" s="59"/>
      <c r="F16" s="31"/>
      <c r="G16" s="31"/>
      <c r="H16" s="9" t="s">
        <v>41</v>
      </c>
      <c r="I16" s="31" t="e">
        <f>D16+[5]ورقة5!I16</f>
        <v>#REF!</v>
      </c>
      <c r="J16" s="31"/>
      <c r="K16" s="41"/>
      <c r="L16" s="41"/>
    </row>
    <row r="17" spans="1:15" ht="24.75" customHeight="1" thickBot="1" x14ac:dyDescent="0.45">
      <c r="B17" s="9" t="s">
        <v>42</v>
      </c>
      <c r="C17" s="42" t="e">
        <f>[5]ورقة5!G17</f>
        <v>#REF!</v>
      </c>
      <c r="D17" s="31">
        <v>0</v>
      </c>
      <c r="E17" s="42" t="e">
        <f>SUM(C17,D17)</f>
        <v>#REF!</v>
      </c>
      <c r="F17" s="42">
        <f>E21*20+(M22)</f>
        <v>1203.5999999999999</v>
      </c>
      <c r="G17" s="42" t="e">
        <f>E17-F17+K17-L17</f>
        <v>#REF!</v>
      </c>
      <c r="H17" s="9" t="s">
        <v>42</v>
      </c>
      <c r="I17" s="31" t="e">
        <f>D17+[5]ورقة5!I17</f>
        <v>#REF!</v>
      </c>
      <c r="J17" s="33" t="e">
        <f>F17+[5]ورقة5!J17</f>
        <v>#REF!</v>
      </c>
      <c r="K17" s="43">
        <v>0</v>
      </c>
      <c r="L17" s="95">
        <v>0</v>
      </c>
    </row>
    <row r="18" spans="1:15" ht="21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C28*2000+[5]ورقة5!J18</f>
        <v>#REF!</v>
      </c>
    </row>
    <row r="19" spans="1:15" ht="27" customHeight="1" thickBot="1" x14ac:dyDescent="0.45">
      <c r="B19" s="104"/>
      <c r="C19" s="105"/>
      <c r="D19" s="9" t="s">
        <v>44</v>
      </c>
      <c r="E19" s="31">
        <v>0</v>
      </c>
      <c r="F19" s="114"/>
      <c r="G19" s="102"/>
      <c r="H19" s="103"/>
      <c r="I19" s="9" t="s">
        <v>45</v>
      </c>
      <c r="J19" s="31" t="e">
        <f>E19+[5]ورقة5!J19</f>
        <v>#REF!</v>
      </c>
      <c r="M19" s="92" t="s">
        <v>46</v>
      </c>
      <c r="N19" s="92"/>
      <c r="O19" s="92"/>
    </row>
    <row r="20" spans="1:15" ht="23.2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9.25" customHeight="1" thickBot="1" x14ac:dyDescent="0.45">
      <c r="B21" s="115" t="s">
        <v>49</v>
      </c>
      <c r="C21" s="107"/>
      <c r="D21" s="9" t="s">
        <v>50</v>
      </c>
      <c r="E21" s="31">
        <v>60</v>
      </c>
      <c r="F21" s="145" t="s">
        <v>93</v>
      </c>
      <c r="G21" s="102"/>
      <c r="H21" s="103"/>
      <c r="I21" s="9" t="s">
        <v>51</v>
      </c>
      <c r="J21" s="31" t="e">
        <f>E21+[5]ورقة5!J21</f>
        <v>#REF!</v>
      </c>
      <c r="M21" s="45">
        <f>E21</f>
        <v>60</v>
      </c>
      <c r="N21" s="45">
        <v>20</v>
      </c>
      <c r="O21" s="45">
        <f>N21*M21</f>
        <v>1200</v>
      </c>
    </row>
    <row r="22" spans="1:15" ht="27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3.6</v>
      </c>
      <c r="N22" s="47"/>
      <c r="O22" s="47"/>
    </row>
    <row r="23" spans="1:15" ht="26.2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E23+[5]ورقة5!J23</f>
        <v>#REF!</v>
      </c>
    </row>
    <row r="24" spans="1:15" ht="24" customHeight="1" thickBot="1" x14ac:dyDescent="0.45">
      <c r="B24" s="119" t="s">
        <v>54</v>
      </c>
      <c r="C24" s="102"/>
      <c r="D24" s="102"/>
      <c r="E24" s="31">
        <f>SUM(E19,E21,E23)</f>
        <v>60</v>
      </c>
      <c r="F24" s="142"/>
      <c r="G24" s="102"/>
      <c r="H24" s="103"/>
      <c r="I24" s="9" t="s">
        <v>55</v>
      </c>
      <c r="J24" s="31" t="e">
        <f>E24+[5]ورقة5!J24</f>
        <v>#REF!</v>
      </c>
    </row>
    <row r="25" spans="1:15" ht="24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5.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D26+[5]ورقة5!I26</f>
        <v>#REF!</v>
      </c>
      <c r="J26" s="103"/>
    </row>
    <row r="27" spans="1:15" ht="26.2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78</v>
      </c>
      <c r="F27" s="102"/>
      <c r="G27" s="103"/>
      <c r="H27" s="9" t="s">
        <v>32</v>
      </c>
      <c r="I27" s="108" t="e">
        <f>D27+[5]ورقة5!I27</f>
        <v>#REF!</v>
      </c>
      <c r="J27" s="103"/>
    </row>
    <row r="28" spans="1:15" ht="28.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C28+[5]ورقة5!I28</f>
        <v>#REF!</v>
      </c>
      <c r="J28" s="103"/>
    </row>
    <row r="29" spans="1:15" ht="18.7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1" customHeight="1" thickBot="1" x14ac:dyDescent="0.45">
      <c r="B30" s="109" t="s">
        <v>98</v>
      </c>
      <c r="C30" s="110"/>
      <c r="D30" s="110"/>
      <c r="E30" s="110"/>
      <c r="F30" s="110"/>
      <c r="G30" s="109" t="s">
        <v>69</v>
      </c>
      <c r="H30" s="110"/>
      <c r="I30" s="62" t="s">
        <v>70</v>
      </c>
      <c r="J30" s="89">
        <v>9810</v>
      </c>
    </row>
    <row r="31" spans="1:15" ht="20.5" customHeight="1" thickBot="1" x14ac:dyDescent="0.45">
      <c r="B31" s="109" t="s">
        <v>90</v>
      </c>
      <c r="C31" s="110"/>
      <c r="D31" s="110"/>
      <c r="E31" s="110"/>
      <c r="F31" s="110"/>
      <c r="G31" s="109" t="s">
        <v>72</v>
      </c>
      <c r="H31" s="110"/>
      <c r="I31" s="62" t="s">
        <v>73</v>
      </c>
      <c r="J31" s="59">
        <v>6721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5" top="0" bottom="0" header="0" footer="0"/>
  <pageSetup paperSize="9" scale="69" orientation="landscape" r:id="rId1"/>
  <colBreaks count="1" manualBreakCount="1">
    <brk id="10" max="3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ورقة7"/>
  <dimension ref="A1:O35"/>
  <sheetViews>
    <sheetView rightToLeft="1" view="pageBreakPreview" topLeftCell="A14" zoomScale="75" zoomScaleNormal="75" zoomScaleSheetLayoutView="75" workbookViewId="0">
      <selection activeCell="J31" sqref="I29:J31"/>
    </sheetView>
  </sheetViews>
  <sheetFormatPr defaultColWidth="9.1796875" defaultRowHeight="20" x14ac:dyDescent="0.4"/>
  <cols>
    <col min="1" max="1" width="1.453125" style="55" customWidth="1"/>
    <col min="2" max="2" width="25.453125" style="55" customWidth="1"/>
    <col min="3" max="3" width="21.453125" style="55" customWidth="1"/>
    <col min="4" max="4" width="17.7265625" style="55" customWidth="1"/>
    <col min="5" max="5" width="19.1796875" style="55" customWidth="1"/>
    <col min="6" max="6" width="18.26953125" style="55" customWidth="1"/>
    <col min="7" max="7" width="20.1796875" style="55" customWidth="1"/>
    <col min="8" max="8" width="27.1796875" style="55" customWidth="1"/>
    <col min="9" max="9" width="23.54296875" style="55" customWidth="1"/>
    <col min="10" max="10" width="23.453125" style="55" customWidth="1"/>
    <col min="11" max="11" width="9.1796875" style="55" customWidth="1"/>
    <col min="12" max="12" width="10.26953125" style="55" bestFit="1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62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DATE([1]ورقة1!B37,[1]ورقة1!C37,[1]ورقة1!D37+6)</f>
        <v>#REF!</v>
      </c>
      <c r="B3" s="26"/>
      <c r="C3" s="26"/>
      <c r="D3" s="126" t="s">
        <v>5</v>
      </c>
      <c r="E3" s="112"/>
      <c r="F3" s="89" t="e">
        <f>[1]ورقة1!Q8</f>
        <v>#REF!</v>
      </c>
      <c r="G3" s="111" t="e">
        <f>DATE([1]ورقة1!B37,[1]ورقة1!C37,[1]ورقة1!D37+6)</f>
        <v>#REF!</v>
      </c>
      <c r="H3" s="112"/>
      <c r="I3" s="112"/>
      <c r="J3" s="38"/>
    </row>
    <row r="4" spans="1:15" ht="26.2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4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6.25" customHeight="1" thickBot="1" x14ac:dyDescent="0.45">
      <c r="B6" s="9" t="s">
        <v>22</v>
      </c>
      <c r="C6" s="31" t="e">
        <f>[6]ورقة6!G6</f>
        <v>#REF!</v>
      </c>
      <c r="D6" s="31">
        <v>0</v>
      </c>
      <c r="E6" s="31" t="e">
        <f>SUM(C6,D6)</f>
        <v>#REF!</v>
      </c>
      <c r="F6" s="31">
        <f>O7*0.75</f>
        <v>0</v>
      </c>
      <c r="G6" s="31" t="e">
        <f>E6-F6-K6+L6</f>
        <v>#REF!</v>
      </c>
      <c r="H6" s="9" t="s">
        <v>22</v>
      </c>
      <c r="I6" s="31" t="e">
        <f>D6+[6]ورقة6!I6</f>
        <v>#REF!</v>
      </c>
      <c r="J6" s="31" t="e">
        <f>F6+[6]ورقة6!J6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6.25" customHeight="1" thickBot="1" x14ac:dyDescent="0.45">
      <c r="B7" s="28" t="s">
        <v>27</v>
      </c>
      <c r="C7" s="29" t="e">
        <f>[6]ورقة6!G7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D7+[6]ورقة6!I7</f>
        <v>#REF!</v>
      </c>
      <c r="J7" s="29" t="e">
        <f>F7+[6]ورقة6!J7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31.5" customHeight="1" thickBot="1" x14ac:dyDescent="0.45">
      <c r="B8" s="9" t="s">
        <v>29</v>
      </c>
      <c r="C8" s="30" t="e">
        <f>[6]ورقة6!G8</f>
        <v>#REF!</v>
      </c>
      <c r="D8" s="31">
        <f>O7</f>
        <v>0</v>
      </c>
      <c r="E8" s="30" t="e">
        <f>SUM(C8,D8)</f>
        <v>#REF!</v>
      </c>
      <c r="F8" s="42">
        <f>D13/57.47*100</f>
        <v>0</v>
      </c>
      <c r="G8" s="30" t="e">
        <f>E8-F8+K8-L8</f>
        <v>#REF!</v>
      </c>
      <c r="H8" s="9" t="s">
        <v>29</v>
      </c>
      <c r="I8" s="31" t="e">
        <f>D8+[6]ورقة6!I8</f>
        <v>#REF!</v>
      </c>
      <c r="J8" s="100" t="e">
        <f>F8+[6]ورقة6!J8</f>
        <v>#REF!</v>
      </c>
      <c r="K8" s="31">
        <v>0</v>
      </c>
      <c r="L8" s="31">
        <v>0</v>
      </c>
    </row>
    <row r="9" spans="1:15" ht="25.5" customHeight="1" thickBot="1" x14ac:dyDescent="0.45">
      <c r="B9" s="9" t="s">
        <v>31</v>
      </c>
      <c r="C9" s="31" t="e">
        <f>[6]ورقة6!G9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D9+[6]ورقة6!I9</f>
        <v>#REF!</v>
      </c>
      <c r="J9" s="31" t="e">
        <f>F9+[6]ورقة6!J9</f>
        <v>#REF!</v>
      </c>
      <c r="K9" s="31">
        <v>0</v>
      </c>
      <c r="L9" s="31">
        <v>0</v>
      </c>
    </row>
    <row r="10" spans="1:15" ht="24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5.5" customHeight="1" thickBot="1" x14ac:dyDescent="0.45">
      <c r="B11" s="9" t="s">
        <v>33</v>
      </c>
      <c r="C11" s="31" t="e">
        <f>[6]ورقة6!G11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D11+[6]ورقة6!I11</f>
        <v>#REF!</v>
      </c>
      <c r="J11" s="31" t="e">
        <f>F11+[6]ورقة6!J11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5.5" customHeight="1" thickBot="1" x14ac:dyDescent="0.45">
      <c r="B12" s="88" t="s">
        <v>34</v>
      </c>
      <c r="C12" s="31" t="e">
        <f>[6]ورقة6!G12</f>
        <v>#REF!</v>
      </c>
      <c r="D12" s="96">
        <v>0</v>
      </c>
      <c r="E12" s="31" t="e">
        <f>SUM(C12,D12)</f>
        <v>#REF!</v>
      </c>
      <c r="F12" s="96">
        <f>O7*0.05</f>
        <v>0</v>
      </c>
      <c r="G12" s="31" t="e">
        <f>E12-F12+K12-L12</f>
        <v>#REF!</v>
      </c>
      <c r="H12" s="90" t="s">
        <v>34</v>
      </c>
      <c r="I12" s="31" t="e">
        <f>D12+[6]ورقة6!I12</f>
        <v>#REF!</v>
      </c>
      <c r="J12" s="31" t="e">
        <f>F12+[6]ورقة6!J12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6.25" customHeight="1" thickBot="1" x14ac:dyDescent="0.45">
      <c r="B13" s="9" t="s">
        <v>35</v>
      </c>
      <c r="C13" s="31" t="e">
        <f>[6]ورقة6!G13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D13+[6]ورقة6!I13</f>
        <v>#REF!</v>
      </c>
      <c r="J13" s="31" t="e">
        <f>F13+[6]ورقة6!J13</f>
        <v>#REF!</v>
      </c>
      <c r="K13" s="31">
        <v>0</v>
      </c>
      <c r="L13" s="31">
        <v>0</v>
      </c>
    </row>
    <row r="14" spans="1:15" ht="24.7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D14+[6]ورقة6!I14</f>
        <v>#REF!</v>
      </c>
      <c r="J14" s="31" t="e">
        <f>F13+[6]ورقة6!J14</f>
        <v>#REF!</v>
      </c>
      <c r="K14" s="31"/>
      <c r="L14" s="31"/>
      <c r="M14" s="101" t="s">
        <v>38</v>
      </c>
      <c r="N14" s="102"/>
      <c r="O14" s="103"/>
    </row>
    <row r="15" spans="1:15" ht="22.5" customHeight="1" thickBot="1" x14ac:dyDescent="0.45">
      <c r="B15" s="9" t="s">
        <v>39</v>
      </c>
      <c r="C15" s="31" t="e">
        <f>[6]ورقة6!G15</f>
        <v>#REF!</v>
      </c>
      <c r="D15" s="31">
        <f>O12</f>
        <v>0</v>
      </c>
      <c r="E15" s="31" t="e">
        <f>SUM(C15,D15)</f>
        <v>#REF!</v>
      </c>
      <c r="F15" s="31">
        <f>SUM(E19,E21,E23)</f>
        <v>112</v>
      </c>
      <c r="G15" s="31" t="e">
        <f>E15-F15+K15-L15+D16</f>
        <v>#REF!</v>
      </c>
      <c r="H15" s="9" t="s">
        <v>39</v>
      </c>
      <c r="I15" s="31" t="e">
        <f>D15+[6]ورقة6!I15</f>
        <v>#REF!</v>
      </c>
      <c r="J15" s="31" t="e">
        <f>F15+[6]ورقة6!J15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4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D16+[6]ورقة6!I16</f>
        <v>#REF!</v>
      </c>
      <c r="J16" s="31"/>
      <c r="K16" s="41"/>
      <c r="L16" s="41"/>
    </row>
    <row r="17" spans="1:15" ht="27" customHeight="1" thickBot="1" x14ac:dyDescent="0.45">
      <c r="B17" s="9" t="s">
        <v>42</v>
      </c>
      <c r="C17" s="42" t="e">
        <f>[6]ورقة6!G17</f>
        <v>#REF!</v>
      </c>
      <c r="D17" s="31">
        <v>0</v>
      </c>
      <c r="E17" s="42" t="e">
        <f>SUM(C17,D17)</f>
        <v>#REF!</v>
      </c>
      <c r="F17" s="42">
        <f>E21*20+(M22)</f>
        <v>1404.2</v>
      </c>
      <c r="G17" s="42" t="e">
        <f>E17-F17+K17-L17</f>
        <v>#REF!</v>
      </c>
      <c r="H17" s="9" t="s">
        <v>42</v>
      </c>
      <c r="I17" s="31" t="e">
        <f>D17+[6]ورقة6!I17</f>
        <v>#REF!</v>
      </c>
      <c r="J17" s="33" t="e">
        <f>F17+[6]ورقة6!J17</f>
        <v>#REF!</v>
      </c>
      <c r="K17" s="43">
        <v>0</v>
      </c>
      <c r="L17" s="95">
        <v>0</v>
      </c>
    </row>
    <row r="18" spans="1:15" ht="26.2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C28*2500+[6]ورقة6!J18</f>
        <v>#REF!</v>
      </c>
    </row>
    <row r="19" spans="1:15" ht="25.5" customHeight="1" thickBot="1" x14ac:dyDescent="0.45">
      <c r="B19" s="104"/>
      <c r="C19" s="105"/>
      <c r="D19" s="9" t="s">
        <v>44</v>
      </c>
      <c r="E19" s="31">
        <v>42</v>
      </c>
      <c r="F19" s="114" t="s">
        <v>86</v>
      </c>
      <c r="G19" s="102"/>
      <c r="H19" s="103"/>
      <c r="I19" s="9" t="s">
        <v>45</v>
      </c>
      <c r="J19" s="31" t="e">
        <f>E19+[6]ورقة6!J19</f>
        <v>#REF!</v>
      </c>
      <c r="M19" s="92" t="s">
        <v>46</v>
      </c>
      <c r="N19" s="92"/>
      <c r="O19" s="92"/>
    </row>
    <row r="20" spans="1:15" ht="24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30" customHeight="1" thickBot="1" x14ac:dyDescent="0.45">
      <c r="B21" s="115" t="s">
        <v>49</v>
      </c>
      <c r="C21" s="107"/>
      <c r="D21" s="9" t="s">
        <v>50</v>
      </c>
      <c r="E21" s="31">
        <v>70</v>
      </c>
      <c r="F21" s="114" t="s">
        <v>87</v>
      </c>
      <c r="G21" s="102"/>
      <c r="H21" s="103"/>
      <c r="I21" s="9" t="s">
        <v>51</v>
      </c>
      <c r="J21" s="31" t="e">
        <f>E21+[6]ورقة6!J21</f>
        <v>#REF!</v>
      </c>
      <c r="M21" s="45">
        <f>E21</f>
        <v>70</v>
      </c>
      <c r="N21" s="45">
        <v>20</v>
      </c>
      <c r="O21" s="45">
        <f>N21*M21</f>
        <v>1400</v>
      </c>
    </row>
    <row r="22" spans="1:15" ht="27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4.2</v>
      </c>
      <c r="N22" s="47"/>
      <c r="O22" s="47"/>
    </row>
    <row r="23" spans="1:15" ht="24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E23+[6]ورقة6!J23</f>
        <v>#REF!</v>
      </c>
    </row>
    <row r="24" spans="1:15" ht="27" customHeight="1" thickBot="1" x14ac:dyDescent="0.45">
      <c r="B24" s="119" t="s">
        <v>54</v>
      </c>
      <c r="C24" s="102"/>
      <c r="D24" s="102"/>
      <c r="E24" s="31">
        <f>SUM(E19,E21,E23)</f>
        <v>112</v>
      </c>
      <c r="F24" s="142"/>
      <c r="G24" s="102"/>
      <c r="H24" s="103"/>
      <c r="I24" s="9" t="s">
        <v>55</v>
      </c>
      <c r="J24" s="31" t="e">
        <f>E24+[6]ورقة6!J24</f>
        <v>#REF!</v>
      </c>
    </row>
    <row r="25" spans="1:15" ht="27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6.2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D26+[6]ورقة6!I26</f>
        <v>#REF!</v>
      </c>
      <c r="J26" s="103"/>
    </row>
    <row r="27" spans="1:15" ht="24.7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78</v>
      </c>
      <c r="F27" s="102"/>
      <c r="G27" s="103"/>
      <c r="H27" s="9" t="s">
        <v>32</v>
      </c>
      <c r="I27" s="108" t="e">
        <f>D27+[6]ورقة6!I27</f>
        <v>#REF!</v>
      </c>
      <c r="J27" s="103"/>
    </row>
    <row r="28" spans="1:15" ht="26.25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C28+[6]ورقة6!I28</f>
        <v>#REF!</v>
      </c>
      <c r="J28" s="103"/>
    </row>
    <row r="29" spans="1:15" ht="24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1" customHeight="1" thickBot="1" x14ac:dyDescent="0.45">
      <c r="B30" s="109" t="s">
        <v>98</v>
      </c>
      <c r="C30" s="110"/>
      <c r="D30" s="110"/>
      <c r="E30" s="110"/>
      <c r="F30" s="110"/>
      <c r="G30" s="109" t="s">
        <v>80</v>
      </c>
      <c r="H30" s="110"/>
      <c r="I30" s="62" t="s">
        <v>70</v>
      </c>
      <c r="J30" s="89">
        <v>9810</v>
      </c>
    </row>
    <row r="31" spans="1:15" ht="20.5" customHeight="1" thickBot="1" x14ac:dyDescent="0.45">
      <c r="B31" s="109" t="s">
        <v>99</v>
      </c>
      <c r="C31" s="110"/>
      <c r="D31" s="110"/>
      <c r="E31" s="110"/>
      <c r="F31" s="110"/>
      <c r="G31" s="109" t="s">
        <v>82</v>
      </c>
      <c r="H31" s="110"/>
      <c r="I31" s="62" t="s">
        <v>73</v>
      </c>
      <c r="J31" s="59">
        <v>6833</v>
      </c>
    </row>
    <row r="32" spans="1:15" x14ac:dyDescent="0.4">
      <c r="B32" s="146"/>
      <c r="C32" s="110"/>
      <c r="D32" s="110"/>
      <c r="E32" s="110"/>
      <c r="F32" s="110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  <row r="35" spans="2:10" x14ac:dyDescent="0.4">
      <c r="B35" s="147"/>
      <c r="C35" s="110"/>
      <c r="D35" s="110"/>
      <c r="E35" s="110"/>
      <c r="F35" s="110"/>
    </row>
  </sheetData>
  <mergeCells count="36">
    <mergeCell ref="B35:F35"/>
    <mergeCell ref="G31:H31"/>
    <mergeCell ref="B18:G18"/>
    <mergeCell ref="A2:J2"/>
    <mergeCell ref="B32:F32"/>
    <mergeCell ref="F21:H21"/>
    <mergeCell ref="H25:J25"/>
    <mergeCell ref="F24:H24"/>
    <mergeCell ref="M14:O14"/>
    <mergeCell ref="A1:J1"/>
    <mergeCell ref="B22:C23"/>
    <mergeCell ref="D22:J22"/>
    <mergeCell ref="G30:H30"/>
    <mergeCell ref="B4:G4"/>
    <mergeCell ref="D3:E3"/>
    <mergeCell ref="B30:F30"/>
    <mergeCell ref="F19:H19"/>
    <mergeCell ref="M5:O5"/>
    <mergeCell ref="H4:J4"/>
    <mergeCell ref="C28:D28"/>
    <mergeCell ref="M10:O10"/>
    <mergeCell ref="B19:C20"/>
    <mergeCell ref="I27:J27"/>
    <mergeCell ref="B31:F31"/>
    <mergeCell ref="G3:I3"/>
    <mergeCell ref="K4:L4"/>
    <mergeCell ref="I26:J26"/>
    <mergeCell ref="M15:O15"/>
    <mergeCell ref="F23:H23"/>
    <mergeCell ref="B21:C21"/>
    <mergeCell ref="E27:G27"/>
    <mergeCell ref="D20:J20"/>
    <mergeCell ref="E26:G26"/>
    <mergeCell ref="I28:J28"/>
    <mergeCell ref="E25:G25"/>
    <mergeCell ref="B24:D24"/>
  </mergeCells>
  <printOptions horizontalCentered="1" verticalCentered="1"/>
  <pageMargins left="0" right="0.51181102362204722" top="0" bottom="0" header="0" footer="0"/>
  <pageSetup paperSize="9" scale="67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ورقة8"/>
  <dimension ref="A1:O34"/>
  <sheetViews>
    <sheetView rightToLeft="1" topLeftCell="A12" zoomScale="73" zoomScaleNormal="73" zoomScaleSheetLayoutView="75" workbookViewId="0">
      <selection sqref="A1:J1"/>
    </sheetView>
  </sheetViews>
  <sheetFormatPr defaultColWidth="9.1796875" defaultRowHeight="20" x14ac:dyDescent="0.4"/>
  <cols>
    <col min="1" max="1" width="1.453125" style="55" customWidth="1"/>
    <col min="2" max="2" width="26.7265625" style="55" customWidth="1"/>
    <col min="3" max="3" width="21.453125" style="55" customWidth="1"/>
    <col min="4" max="4" width="19" style="55" customWidth="1"/>
    <col min="5" max="5" width="20" style="55" customWidth="1"/>
    <col min="6" max="6" width="18.7265625" style="55" customWidth="1"/>
    <col min="7" max="7" width="20.81640625" style="55" customWidth="1"/>
    <col min="8" max="8" width="24.54296875" style="55" customWidth="1"/>
    <col min="9" max="9" width="22.453125" style="55" customWidth="1"/>
    <col min="10" max="10" width="22" style="55" customWidth="1"/>
    <col min="11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100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DATE([1]ورقة1!B37,[1]ورقة1!C37,[1]ورقة1!D37+7)</f>
        <v>#REF!</v>
      </c>
      <c r="B3" s="26"/>
      <c r="C3" s="26"/>
      <c r="D3" s="126" t="s">
        <v>5</v>
      </c>
      <c r="E3" s="112"/>
      <c r="F3" s="89" t="e">
        <f>[1]ورقة1!Q9</f>
        <v>#REF!</v>
      </c>
      <c r="G3" s="111" t="e">
        <f>DATE([1]ورقة1!B37,[1]ورقة1!C37,[1]ورقة1!D37+7)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6.2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30" customHeight="1" thickBot="1" x14ac:dyDescent="0.45">
      <c r="B6" s="9" t="s">
        <v>22</v>
      </c>
      <c r="C6" s="31" t="e">
        <f>[7]ورقة7!G6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D6+[7]ورقة7!I6</f>
        <v>#REF!</v>
      </c>
      <c r="J6" s="31" t="e">
        <f>F6+[7]ورقة7!J6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8.5" customHeight="1" thickBot="1" x14ac:dyDescent="0.45">
      <c r="B7" s="28" t="s">
        <v>27</v>
      </c>
      <c r="C7" s="29" t="e">
        <f>[7]ورقة7!G7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D7+[7]ورقة7!I7</f>
        <v>#REF!</v>
      </c>
      <c r="J7" s="29" t="e">
        <f>F7+[7]ورقة7!J7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6.25" customHeight="1" thickBot="1" x14ac:dyDescent="0.45">
      <c r="B8" s="9" t="s">
        <v>29</v>
      </c>
      <c r="C8" s="30" t="e">
        <f>[7]ورقة7!G8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D8+[7]ورقة7!I8</f>
        <v>#REF!</v>
      </c>
      <c r="J8" s="100" t="e">
        <f>F8+[7]ورقة7!J8</f>
        <v>#REF!</v>
      </c>
      <c r="K8" s="31">
        <v>0</v>
      </c>
      <c r="L8" s="31">
        <v>0</v>
      </c>
    </row>
    <row r="9" spans="1:15" ht="24.75" customHeight="1" thickBot="1" x14ac:dyDescent="0.45">
      <c r="B9" s="9" t="s">
        <v>31</v>
      </c>
      <c r="C9" s="31" t="e">
        <f>[7]ورقة7!G9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D9+[7]ورقة7!I9</f>
        <v>#REF!</v>
      </c>
      <c r="J9" s="31" t="e">
        <f>F9+[7]ورقة7!J9</f>
        <v>#REF!</v>
      </c>
      <c r="K9" s="31">
        <v>0</v>
      </c>
      <c r="L9" s="31">
        <v>0</v>
      </c>
    </row>
    <row r="10" spans="1:15" ht="22.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8.5" customHeight="1" thickBot="1" x14ac:dyDescent="0.45">
      <c r="B11" s="9" t="s">
        <v>33</v>
      </c>
      <c r="C11" s="31" t="e">
        <f>[7]ورقة7!G11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D11+[7]ورقة7!I11</f>
        <v>#REF!</v>
      </c>
      <c r="J11" s="31" t="e">
        <f>F11+[7]ورقة7!J11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6.25" customHeight="1" thickBot="1" x14ac:dyDescent="0.45">
      <c r="B12" s="88" t="s">
        <v>34</v>
      </c>
      <c r="C12" s="31" t="e">
        <f>[7]ورقة7!G12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E12-F12+K12-L10</f>
        <v>#REF!</v>
      </c>
      <c r="H12" s="88" t="s">
        <v>34</v>
      </c>
      <c r="I12" s="31" t="e">
        <f>D12+[7]ورقة7!I12</f>
        <v>#REF!</v>
      </c>
      <c r="J12" s="31" t="e">
        <f>F12+[7]ورقة7!J12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7" customHeight="1" thickBot="1" x14ac:dyDescent="0.45">
      <c r="B13" s="9" t="s">
        <v>35</v>
      </c>
      <c r="C13" s="31" t="e">
        <f>[7]ورقة7!G13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E13-F13+K13-L12</f>
        <v>#REF!</v>
      </c>
      <c r="H13" s="9" t="s">
        <v>35</v>
      </c>
      <c r="I13" s="31" t="e">
        <f>D13+[7]ورقة7!I13</f>
        <v>#REF!</v>
      </c>
      <c r="J13" s="31" t="e">
        <f>F13+[7]ورقة7!J13</f>
        <v>#REF!</v>
      </c>
      <c r="K13" s="31">
        <v>0</v>
      </c>
      <c r="L13" s="31">
        <v>0</v>
      </c>
    </row>
    <row r="14" spans="1:15" ht="25.5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D14+[7]ورقة7!I14</f>
        <v>#REF!</v>
      </c>
      <c r="J14" s="31" t="e">
        <f>F13+[7]ورقة7!J14</f>
        <v>#REF!</v>
      </c>
      <c r="K14" s="31"/>
      <c r="L14" s="31"/>
      <c r="M14" s="101" t="s">
        <v>38</v>
      </c>
      <c r="N14" s="102"/>
      <c r="O14" s="103"/>
    </row>
    <row r="15" spans="1:15" ht="27.75" customHeight="1" thickBot="1" x14ac:dyDescent="0.45">
      <c r="B15" s="9" t="s">
        <v>39</v>
      </c>
      <c r="C15" s="31" t="e">
        <f>[7]ورقة7!G15</f>
        <v>#REF!</v>
      </c>
      <c r="D15" s="31">
        <f>O12</f>
        <v>0</v>
      </c>
      <c r="E15" s="31" t="e">
        <f>SUM(C15,D15)</f>
        <v>#REF!</v>
      </c>
      <c r="F15" s="31">
        <f>SUM(E19,E21,E23)</f>
        <v>274</v>
      </c>
      <c r="G15" s="31" t="e">
        <f>E15-F15+K15-L15+D16</f>
        <v>#REF!</v>
      </c>
      <c r="H15" s="9" t="s">
        <v>39</v>
      </c>
      <c r="I15" s="31" t="e">
        <f>D15+[7]ورقة7!I15</f>
        <v>#REF!</v>
      </c>
      <c r="J15" s="31" t="e">
        <f>F15+[7]ورقة7!J15</f>
        <v>#REF!</v>
      </c>
      <c r="K15" s="57">
        <v>0</v>
      </c>
      <c r="L15" s="58">
        <v>0</v>
      </c>
      <c r="M15" s="113">
        <v>400</v>
      </c>
      <c r="N15" s="102"/>
      <c r="O15" s="103"/>
    </row>
    <row r="16" spans="1:15" ht="25.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D16+[7]ورقة7!I16</f>
        <v>#REF!</v>
      </c>
      <c r="J16" s="31"/>
      <c r="K16" s="41"/>
      <c r="L16" s="41"/>
    </row>
    <row r="17" spans="1:15" ht="25.5" customHeight="1" thickBot="1" x14ac:dyDescent="0.45">
      <c r="B17" s="9" t="s">
        <v>42</v>
      </c>
      <c r="C17" s="42" t="e">
        <f>[7]ورقة7!G17</f>
        <v>#REF!</v>
      </c>
      <c r="D17" s="31">
        <v>0</v>
      </c>
      <c r="E17" s="42" t="e">
        <f>SUM(C17,D17)</f>
        <v>#REF!</v>
      </c>
      <c r="F17" s="42">
        <f>E21*20+(M22)</f>
        <v>1504.5</v>
      </c>
      <c r="G17" s="42" t="e">
        <f>E17-F17+K17-L17</f>
        <v>#REF!</v>
      </c>
      <c r="H17" s="9" t="s">
        <v>42</v>
      </c>
      <c r="I17" s="31" t="e">
        <f>D17+[7]ورقة7!I17</f>
        <v>#REF!</v>
      </c>
      <c r="J17" s="33" t="e">
        <f>F17+[7]ورقة7!J17</f>
        <v>#REF!</v>
      </c>
      <c r="K17" s="43">
        <v>0</v>
      </c>
      <c r="L17" s="95">
        <v>0</v>
      </c>
    </row>
    <row r="18" spans="1:15" ht="24.75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C28*2500+[7]ورقة7!J18</f>
        <v>#REF!</v>
      </c>
    </row>
    <row r="19" spans="1:15" ht="27" customHeight="1" thickBot="1" x14ac:dyDescent="0.45">
      <c r="B19" s="104"/>
      <c r="C19" s="105"/>
      <c r="D19" s="9" t="s">
        <v>44</v>
      </c>
      <c r="E19" s="31">
        <v>199</v>
      </c>
      <c r="F19" s="114" t="s">
        <v>101</v>
      </c>
      <c r="G19" s="102"/>
      <c r="H19" s="103"/>
      <c r="I19" s="9" t="s">
        <v>45</v>
      </c>
      <c r="J19" s="31" t="e">
        <f>E19+[7]ورقة7!J19</f>
        <v>#REF!</v>
      </c>
      <c r="M19" s="92" t="s">
        <v>46</v>
      </c>
      <c r="N19" s="92"/>
      <c r="O19" s="92"/>
    </row>
    <row r="20" spans="1:15" ht="21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7" customHeight="1" thickBot="1" x14ac:dyDescent="0.45">
      <c r="B21" s="115" t="s">
        <v>49</v>
      </c>
      <c r="C21" s="107"/>
      <c r="D21" s="9" t="s">
        <v>50</v>
      </c>
      <c r="E21" s="31">
        <v>75</v>
      </c>
      <c r="F21" s="145" t="s">
        <v>102</v>
      </c>
      <c r="G21" s="102"/>
      <c r="H21" s="103"/>
      <c r="I21" s="9" t="s">
        <v>51</v>
      </c>
      <c r="J21" s="31" t="e">
        <f>E21+[7]ورقة7!J21</f>
        <v>#REF!</v>
      </c>
      <c r="M21" s="45">
        <f>E21</f>
        <v>75</v>
      </c>
      <c r="N21" s="45">
        <v>20</v>
      </c>
      <c r="O21" s="45">
        <f>N21*M21</f>
        <v>1500</v>
      </c>
    </row>
    <row r="22" spans="1:15" ht="27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4.5</v>
      </c>
      <c r="N22" s="47"/>
      <c r="O22" s="47"/>
    </row>
    <row r="23" spans="1:15" ht="27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E23+[7]ورقة7!J23</f>
        <v>#REF!</v>
      </c>
    </row>
    <row r="24" spans="1:15" ht="24" customHeight="1" thickBot="1" x14ac:dyDescent="0.45">
      <c r="B24" s="119" t="s">
        <v>54</v>
      </c>
      <c r="C24" s="102"/>
      <c r="D24" s="102"/>
      <c r="E24" s="31">
        <f>SUM(E19,E21,E23)</f>
        <v>274</v>
      </c>
      <c r="F24" s="142"/>
      <c r="G24" s="102"/>
      <c r="H24" s="103"/>
      <c r="I24" s="9" t="s">
        <v>55</v>
      </c>
      <c r="J24" s="31" t="e">
        <f>E24+[7]ورقة7!J24</f>
        <v>#REF!</v>
      </c>
    </row>
    <row r="25" spans="1:15" ht="24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5.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D26+[7]ورقة7!I26</f>
        <v>#REF!</v>
      </c>
      <c r="J26" s="103"/>
    </row>
    <row r="27" spans="1:15" ht="26.2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103</v>
      </c>
      <c r="F27" s="102"/>
      <c r="G27" s="103"/>
      <c r="H27" s="9" t="s">
        <v>32</v>
      </c>
      <c r="I27" s="108" t="e">
        <f>D27+[7]ورقة7!I27</f>
        <v>#REF!</v>
      </c>
      <c r="J27" s="103"/>
    </row>
    <row r="28" spans="1:15" ht="24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48" t="e">
        <f>C28+[7]ورقة7!I28</f>
        <v>#REF!</v>
      </c>
      <c r="J28" s="105"/>
    </row>
    <row r="29" spans="1:15" ht="20.25" customHeight="1" x14ac:dyDescent="0.4">
      <c r="B29" s="37"/>
      <c r="C29" s="37"/>
      <c r="D29" s="37"/>
      <c r="E29" s="37"/>
      <c r="F29" s="37"/>
      <c r="G29" s="37"/>
      <c r="H29" s="37"/>
      <c r="I29" s="63" t="s">
        <v>67</v>
      </c>
      <c r="J29" s="64">
        <v>0</v>
      </c>
    </row>
    <row r="30" spans="1:15" ht="22.5" customHeight="1" x14ac:dyDescent="0.4">
      <c r="B30" s="109" t="s">
        <v>104</v>
      </c>
      <c r="C30" s="110"/>
      <c r="D30" s="110"/>
      <c r="E30" s="110"/>
      <c r="F30" s="110"/>
      <c r="G30" s="109" t="s">
        <v>95</v>
      </c>
      <c r="H30" s="110"/>
      <c r="I30" s="65" t="s">
        <v>70</v>
      </c>
      <c r="J30" s="64">
        <v>9810</v>
      </c>
    </row>
    <row r="31" spans="1:15" x14ac:dyDescent="0.4">
      <c r="B31" s="109" t="s">
        <v>105</v>
      </c>
      <c r="C31" s="110"/>
      <c r="D31" s="110"/>
      <c r="E31" s="110"/>
      <c r="F31" s="110"/>
      <c r="G31" s="109" t="s">
        <v>82</v>
      </c>
      <c r="H31" s="110"/>
      <c r="I31" s="65" t="s">
        <v>73</v>
      </c>
      <c r="J31" s="64">
        <v>7107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37"/>
      <c r="C34" s="37"/>
      <c r="D34" s="37"/>
      <c r="E34" s="37"/>
      <c r="F34" s="37"/>
      <c r="G34" s="37"/>
      <c r="H34" s="37"/>
      <c r="I34" s="37"/>
      <c r="J34" s="37"/>
    </row>
  </sheetData>
  <mergeCells count="34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5" top="0" bottom="0" header="0" footer="0"/>
  <pageSetup paperSize="9" scale="70" orientation="landscape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ورقة9"/>
  <dimension ref="A1:O34"/>
  <sheetViews>
    <sheetView rightToLeft="1" view="pageBreakPreview" topLeftCell="A16" zoomScale="75" zoomScaleNormal="75" zoomScaleSheetLayoutView="75" workbookViewId="0">
      <selection activeCell="L19" sqref="L19"/>
    </sheetView>
  </sheetViews>
  <sheetFormatPr defaultColWidth="9.1796875" defaultRowHeight="20" x14ac:dyDescent="0.4"/>
  <cols>
    <col min="1" max="1" width="1.453125" style="55" customWidth="1"/>
    <col min="2" max="2" width="25.7265625" style="55" customWidth="1"/>
    <col min="3" max="3" width="21.26953125" style="55" customWidth="1"/>
    <col min="4" max="4" width="18.1796875" style="55" customWidth="1"/>
    <col min="5" max="5" width="20.26953125" style="55" customWidth="1"/>
    <col min="6" max="6" width="18.7265625" style="55" customWidth="1"/>
    <col min="7" max="7" width="21.54296875" style="55" customWidth="1"/>
    <col min="8" max="8" width="25.453125" style="55" customWidth="1"/>
    <col min="9" max="9" width="22.7265625" style="55" customWidth="1"/>
    <col min="10" max="10" width="22.1796875" style="55" customWidth="1"/>
    <col min="11" max="11" width="10.81640625" style="55" customWidth="1"/>
    <col min="12" max="12" width="12.453125" style="55" customWidth="1"/>
    <col min="13" max="14" width="9.1796875" style="55" customWidth="1"/>
    <col min="15" max="15" width="11.26953125" style="55" customWidth="1"/>
    <col min="16" max="16" width="13.54296875" style="55" customWidth="1"/>
    <col min="17" max="17" width="9.1796875" style="55" customWidth="1"/>
    <col min="18" max="16384" width="9.1796875" style="55"/>
  </cols>
  <sheetData>
    <row r="1" spans="1:15" x14ac:dyDescent="0.4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5" x14ac:dyDescent="0.4">
      <c r="A2" s="129" t="s">
        <v>3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.5" customHeight="1" thickBot="1" x14ac:dyDescent="0.45">
      <c r="A3" s="89" t="e">
        <f>DATE([1]ورقة1!B37,[1]ورقة1!C37,[1]ورقة1!D37+8)</f>
        <v>#REF!</v>
      </c>
      <c r="B3" s="26"/>
      <c r="C3" s="26"/>
      <c r="D3" s="126" t="s">
        <v>5</v>
      </c>
      <c r="E3" s="112"/>
      <c r="F3" s="89" t="e">
        <f>[1]ورقة1!Q10</f>
        <v>#REF!</v>
      </c>
      <c r="G3" s="111" t="e">
        <f>DATE([1]ورقة1!B37,[1]ورقة1!C37,[1]ورقة1!D37+8)</f>
        <v>#REF!</v>
      </c>
      <c r="H3" s="112"/>
      <c r="I3" s="112"/>
      <c r="J3" s="38"/>
    </row>
    <row r="4" spans="1:15" ht="24.75" customHeight="1" thickBot="1" x14ac:dyDescent="0.45">
      <c r="B4" s="125" t="s">
        <v>7</v>
      </c>
      <c r="C4" s="102"/>
      <c r="D4" s="102"/>
      <c r="E4" s="102"/>
      <c r="F4" s="102"/>
      <c r="G4" s="103"/>
      <c r="H4" s="127" t="s">
        <v>8</v>
      </c>
      <c r="I4" s="102"/>
      <c r="J4" s="103"/>
      <c r="K4" s="125" t="s">
        <v>9</v>
      </c>
      <c r="L4" s="103"/>
    </row>
    <row r="5" spans="1:15" ht="24.75" customHeight="1" thickBot="1" x14ac:dyDescent="0.45">
      <c r="B5" s="87" t="s">
        <v>11</v>
      </c>
      <c r="C5" s="27" t="s">
        <v>12</v>
      </c>
      <c r="D5" s="27" t="s">
        <v>13</v>
      </c>
      <c r="E5" s="27" t="s">
        <v>14</v>
      </c>
      <c r="F5" s="27" t="s">
        <v>15</v>
      </c>
      <c r="G5" s="27" t="s">
        <v>9</v>
      </c>
      <c r="H5" s="27" t="s">
        <v>11</v>
      </c>
      <c r="I5" s="27" t="s">
        <v>16</v>
      </c>
      <c r="J5" s="27" t="s">
        <v>17</v>
      </c>
      <c r="K5" s="40" t="s">
        <v>18</v>
      </c>
      <c r="L5" s="27" t="s">
        <v>19</v>
      </c>
      <c r="M5" s="101" t="s">
        <v>20</v>
      </c>
      <c r="N5" s="102"/>
      <c r="O5" s="103"/>
    </row>
    <row r="6" spans="1:15" ht="26.25" customHeight="1" thickBot="1" x14ac:dyDescent="0.45">
      <c r="B6" s="9" t="s">
        <v>22</v>
      </c>
      <c r="C6" s="31" t="e">
        <f>[8]ورقة8!G6</f>
        <v>#REF!</v>
      </c>
      <c r="D6" s="31">
        <v>0</v>
      </c>
      <c r="E6" s="31" t="e">
        <f>SUM(C6,D6)</f>
        <v>#REF!</v>
      </c>
      <c r="F6" s="31">
        <f>O7*0.8</f>
        <v>0</v>
      </c>
      <c r="G6" s="31" t="e">
        <f>E6-F6-K6+L6</f>
        <v>#REF!</v>
      </c>
      <c r="H6" s="9" t="s">
        <v>22</v>
      </c>
      <c r="I6" s="31" t="e">
        <f>D6+[8]ورقة8!I6</f>
        <v>#REF!</v>
      </c>
      <c r="J6" s="31" t="e">
        <f>F6+[8]ورقة8!J6</f>
        <v>#REF!</v>
      </c>
      <c r="K6" s="31">
        <v>0</v>
      </c>
      <c r="L6" s="31">
        <v>0</v>
      </c>
      <c r="M6" s="4" t="s">
        <v>23</v>
      </c>
      <c r="N6" s="4" t="s">
        <v>24</v>
      </c>
      <c r="O6" s="4" t="s">
        <v>25</v>
      </c>
    </row>
    <row r="7" spans="1:15" ht="26.25" customHeight="1" thickBot="1" x14ac:dyDescent="0.45">
      <c r="B7" s="28" t="s">
        <v>27</v>
      </c>
      <c r="C7" s="29" t="e">
        <f>[8]ورقة8!G7</f>
        <v>#REF!</v>
      </c>
      <c r="D7" s="29">
        <v>0</v>
      </c>
      <c r="E7" s="29" t="e">
        <f>SUM(C7,D7)</f>
        <v>#REF!</v>
      </c>
      <c r="F7" s="29">
        <f>O7*0.2</f>
        <v>0</v>
      </c>
      <c r="G7" s="29" t="e">
        <f>E7-F7+K7-L7</f>
        <v>#REF!</v>
      </c>
      <c r="H7" s="28" t="s">
        <v>27</v>
      </c>
      <c r="I7" s="29" t="e">
        <f>D7+[8]ورقة8!I7</f>
        <v>#REF!</v>
      </c>
      <c r="J7" s="29" t="e">
        <f>F7+[8]ورقة8!J7</f>
        <v>#REF!</v>
      </c>
      <c r="K7" s="29">
        <v>0</v>
      </c>
      <c r="L7" s="29">
        <v>0</v>
      </c>
      <c r="M7" s="5">
        <v>120</v>
      </c>
      <c r="N7" s="5">
        <v>0</v>
      </c>
      <c r="O7" s="5">
        <f>M7*N7</f>
        <v>0</v>
      </c>
    </row>
    <row r="8" spans="1:15" ht="24.75" customHeight="1" thickBot="1" x14ac:dyDescent="0.45">
      <c r="B8" s="9" t="s">
        <v>29</v>
      </c>
      <c r="C8" s="30" t="e">
        <f>[8]ورقة8!G8</f>
        <v>#REF!</v>
      </c>
      <c r="D8" s="31">
        <f>O7</f>
        <v>0</v>
      </c>
      <c r="E8" s="30" t="e">
        <f>SUM(C8,D8)</f>
        <v>#REF!</v>
      </c>
      <c r="F8" s="100">
        <f>D13/57.47*100</f>
        <v>0</v>
      </c>
      <c r="G8" s="30" t="e">
        <f>E8-F8+K8-L8</f>
        <v>#REF!</v>
      </c>
      <c r="H8" s="9" t="s">
        <v>29</v>
      </c>
      <c r="I8" s="31" t="e">
        <f>D8+[8]ورقة8!I8</f>
        <v>#REF!</v>
      </c>
      <c r="J8" s="100" t="e">
        <f>F8+[8]ورقة8!J8</f>
        <v>#REF!</v>
      </c>
      <c r="K8" s="31">
        <v>0</v>
      </c>
      <c r="L8" s="31">
        <v>0</v>
      </c>
    </row>
    <row r="9" spans="1:15" ht="25.5" customHeight="1" thickBot="1" x14ac:dyDescent="0.45">
      <c r="B9" s="9" t="s">
        <v>31</v>
      </c>
      <c r="C9" s="31" t="e">
        <f>[8]ورقة8!G9</f>
        <v>#REF!</v>
      </c>
      <c r="D9" s="31">
        <v>0</v>
      </c>
      <c r="E9" s="31" t="e">
        <f>SUM(C9,D9)</f>
        <v>#REF!</v>
      </c>
      <c r="F9" s="31">
        <v>0</v>
      </c>
      <c r="G9" s="31" t="e">
        <f>E9-F9+K9-L9</f>
        <v>#REF!</v>
      </c>
      <c r="H9" s="9" t="s">
        <v>31</v>
      </c>
      <c r="I9" s="31" t="e">
        <f>D9+[8]ورقة8!I9</f>
        <v>#REF!</v>
      </c>
      <c r="J9" s="31" t="e">
        <f>F9+[8]ورقة8!J9</f>
        <v>#REF!</v>
      </c>
      <c r="K9" s="31">
        <v>0</v>
      </c>
      <c r="L9" s="31">
        <v>0</v>
      </c>
    </row>
    <row r="10" spans="1:15" ht="21.75" customHeight="1" thickBot="1" x14ac:dyDescent="0.45">
      <c r="B10" s="9"/>
      <c r="C10" s="31"/>
      <c r="D10" s="31"/>
      <c r="E10" s="31"/>
      <c r="F10" s="31"/>
      <c r="G10" s="31"/>
      <c r="H10" s="9"/>
      <c r="I10" s="31"/>
      <c r="J10" s="31"/>
      <c r="K10" s="31">
        <v>0</v>
      </c>
      <c r="L10" s="31">
        <v>0</v>
      </c>
      <c r="M10" s="101" t="s">
        <v>32</v>
      </c>
      <c r="N10" s="102"/>
      <c r="O10" s="103"/>
    </row>
    <row r="11" spans="1:15" ht="24" customHeight="1" thickBot="1" x14ac:dyDescent="0.45">
      <c r="B11" s="9" t="s">
        <v>33</v>
      </c>
      <c r="C11" s="31" t="e">
        <f>[8]ورقة8!G11</f>
        <v>#REF!</v>
      </c>
      <c r="D11" s="31">
        <v>0</v>
      </c>
      <c r="E11" s="31" t="e">
        <f>SUM(C11,D11)</f>
        <v>#REF!</v>
      </c>
      <c r="F11" s="31">
        <f>D15*0.04</f>
        <v>0</v>
      </c>
      <c r="G11" s="31" t="e">
        <f>E11-F11+K11-L11</f>
        <v>#REF!</v>
      </c>
      <c r="H11" s="9" t="s">
        <v>33</v>
      </c>
      <c r="I11" s="31" t="e">
        <f>D11+[8]ورقة8!I11</f>
        <v>#REF!</v>
      </c>
      <c r="J11" s="31" t="e">
        <f>F11+[8]ورقة8!J11</f>
        <v>#REF!</v>
      </c>
      <c r="K11" s="31">
        <v>0</v>
      </c>
      <c r="L11" s="31">
        <v>0</v>
      </c>
      <c r="M11" s="4" t="s">
        <v>23</v>
      </c>
      <c r="N11" s="4" t="s">
        <v>24</v>
      </c>
      <c r="O11" s="4" t="s">
        <v>25</v>
      </c>
    </row>
    <row r="12" spans="1:15" ht="24" customHeight="1" thickBot="1" x14ac:dyDescent="0.45">
      <c r="B12" s="88" t="s">
        <v>34</v>
      </c>
      <c r="C12" s="31" t="e">
        <f>[8]ورقة8!G12</f>
        <v>#REF!</v>
      </c>
      <c r="D12" s="96">
        <v>0</v>
      </c>
      <c r="E12" s="31" t="e">
        <f>SUM(C12,D12)</f>
        <v>#REF!</v>
      </c>
      <c r="F12" s="96">
        <f>O7*0</f>
        <v>0</v>
      </c>
      <c r="G12" s="31" t="e">
        <f>E12-F12+K12-L12</f>
        <v>#REF!</v>
      </c>
      <c r="H12" s="90" t="s">
        <v>34</v>
      </c>
      <c r="I12" s="31" t="e">
        <f>D12+[8]ورقة8!I12</f>
        <v>#REF!</v>
      </c>
      <c r="J12" s="31" t="e">
        <f>F12+[8]ورقة8!J12</f>
        <v>#REF!</v>
      </c>
      <c r="K12" s="31">
        <v>0</v>
      </c>
      <c r="L12" s="31">
        <v>0</v>
      </c>
      <c r="M12" s="6">
        <v>70</v>
      </c>
      <c r="N12" s="7">
        <v>0</v>
      </c>
      <c r="O12" s="8">
        <f>M12*N12</f>
        <v>0</v>
      </c>
    </row>
    <row r="13" spans="1:15" s="32" customFormat="1" ht="24" customHeight="1" thickBot="1" x14ac:dyDescent="0.45">
      <c r="B13" s="9" t="s">
        <v>35</v>
      </c>
      <c r="C13" s="31" t="e">
        <f>[8]ورقة8!G13</f>
        <v>#REF!</v>
      </c>
      <c r="D13" s="31">
        <v>0</v>
      </c>
      <c r="E13" s="31" t="e">
        <f>SUM(C13,D13)</f>
        <v>#REF!</v>
      </c>
      <c r="F13" s="31">
        <f>D15-F11</f>
        <v>0</v>
      </c>
      <c r="G13" s="31" t="e">
        <f>E13-F13+K13-L13</f>
        <v>#REF!</v>
      </c>
      <c r="H13" s="9" t="s">
        <v>35</v>
      </c>
      <c r="I13" s="31" t="e">
        <f>D13+[8]ورقة8!I13</f>
        <v>#REF!</v>
      </c>
      <c r="J13" s="31" t="e">
        <f>F13+[8]ورقة8!J13</f>
        <v>#REF!</v>
      </c>
      <c r="K13" s="31">
        <v>0</v>
      </c>
      <c r="L13" s="31">
        <v>0</v>
      </c>
    </row>
    <row r="14" spans="1:15" ht="24" customHeight="1" thickBot="1" x14ac:dyDescent="0.45">
      <c r="B14" s="9" t="s">
        <v>36</v>
      </c>
      <c r="C14" s="31"/>
      <c r="D14" s="31">
        <f>D13</f>
        <v>0</v>
      </c>
      <c r="E14" s="31"/>
      <c r="F14" s="31"/>
      <c r="G14" s="31"/>
      <c r="H14" s="9" t="s">
        <v>37</v>
      </c>
      <c r="I14" s="31" t="e">
        <f>D14+[8]ورقة8!I14</f>
        <v>#REF!</v>
      </c>
      <c r="J14" s="31" t="e">
        <f>F13+[8]ورقة8!J14</f>
        <v>#REF!</v>
      </c>
      <c r="K14" s="31">
        <v>0</v>
      </c>
      <c r="L14" s="31">
        <v>0</v>
      </c>
      <c r="M14" s="101" t="s">
        <v>38</v>
      </c>
      <c r="N14" s="102"/>
      <c r="O14" s="103"/>
    </row>
    <row r="15" spans="1:15" ht="27" customHeight="1" thickBot="1" x14ac:dyDescent="0.45">
      <c r="B15" s="9" t="s">
        <v>39</v>
      </c>
      <c r="C15" s="31" t="e">
        <f>[8]ورقة8!G15</f>
        <v>#REF!</v>
      </c>
      <c r="D15" s="31">
        <f>O12</f>
        <v>0</v>
      </c>
      <c r="E15" s="31" t="e">
        <f>SUM(C15,D15)</f>
        <v>#REF!</v>
      </c>
      <c r="F15" s="31">
        <f>SUM(E19,E21,E23)</f>
        <v>216</v>
      </c>
      <c r="G15" s="31" t="e">
        <f>E15-F15+K15-L15+D16</f>
        <v>#REF!</v>
      </c>
      <c r="H15" s="9" t="s">
        <v>39</v>
      </c>
      <c r="I15" s="31" t="e">
        <f>D15+[8]ورقة8!I15</f>
        <v>#REF!</v>
      </c>
      <c r="J15" s="31" t="e">
        <f>F15+[8]ورقة8!J15</f>
        <v>#REF!</v>
      </c>
      <c r="K15" s="31">
        <v>0</v>
      </c>
      <c r="L15" s="31">
        <v>0</v>
      </c>
      <c r="M15" s="113">
        <v>400</v>
      </c>
      <c r="N15" s="102"/>
      <c r="O15" s="103"/>
    </row>
    <row r="16" spans="1:15" ht="24.75" customHeight="1" thickBot="1" x14ac:dyDescent="0.45">
      <c r="B16" s="9" t="s">
        <v>40</v>
      </c>
      <c r="C16" s="31"/>
      <c r="D16" s="31">
        <v>0</v>
      </c>
      <c r="E16" s="31"/>
      <c r="F16" s="31"/>
      <c r="G16" s="31"/>
      <c r="H16" s="9" t="s">
        <v>41</v>
      </c>
      <c r="I16" s="31" t="e">
        <f>D16+[8]ورقة8!I16</f>
        <v>#REF!</v>
      </c>
      <c r="J16" s="31"/>
      <c r="K16" s="31">
        <v>0</v>
      </c>
      <c r="L16" s="31">
        <v>0</v>
      </c>
    </row>
    <row r="17" spans="1:15" ht="27" customHeight="1" thickBot="1" x14ac:dyDescent="0.45">
      <c r="B17" s="9" t="s">
        <v>42</v>
      </c>
      <c r="C17" s="42" t="e">
        <f>[8]ورقة8!G17</f>
        <v>#REF!</v>
      </c>
      <c r="D17" s="31">
        <v>0</v>
      </c>
      <c r="E17" s="42" t="e">
        <f>SUM(C17,D17)</f>
        <v>#REF!</v>
      </c>
      <c r="F17" s="42">
        <f>E21*20+(M22)</f>
        <v>1203.5999999999999</v>
      </c>
      <c r="G17" s="42" t="e">
        <f>E17-F17+K17-L17</f>
        <v>#REF!</v>
      </c>
      <c r="H17" s="9" t="s">
        <v>42</v>
      </c>
      <c r="I17" s="31" t="e">
        <f>D17+[8]ورقة8!I17</f>
        <v>#REF!</v>
      </c>
      <c r="J17" s="33" t="e">
        <f>F17+[8]ورقة8!J17</f>
        <v>#REF!</v>
      </c>
      <c r="K17" s="31">
        <v>0</v>
      </c>
      <c r="L17" s="97">
        <v>0</v>
      </c>
    </row>
    <row r="18" spans="1:15" ht="24" customHeight="1" thickBot="1" x14ac:dyDescent="0.45">
      <c r="B18" s="117"/>
      <c r="C18" s="102"/>
      <c r="D18" s="102"/>
      <c r="E18" s="102"/>
      <c r="F18" s="102"/>
      <c r="G18" s="103"/>
      <c r="H18" s="9" t="s">
        <v>43</v>
      </c>
      <c r="I18" s="31">
        <v>0</v>
      </c>
      <c r="J18" s="31" t="e">
        <f>C28*2500+[8]ورقة8!J18</f>
        <v>#REF!</v>
      </c>
    </row>
    <row r="19" spans="1:15" ht="25.5" customHeight="1" thickBot="1" x14ac:dyDescent="0.45">
      <c r="B19" s="104"/>
      <c r="C19" s="105"/>
      <c r="D19" s="9" t="s">
        <v>44</v>
      </c>
      <c r="E19" s="31">
        <v>156</v>
      </c>
      <c r="F19" s="114" t="s">
        <v>86</v>
      </c>
      <c r="G19" s="102"/>
      <c r="H19" s="103"/>
      <c r="I19" s="9" t="s">
        <v>45</v>
      </c>
      <c r="J19" s="31" t="e">
        <f>E19+[8]ورقة8!J19</f>
        <v>#REF!</v>
      </c>
      <c r="M19" s="92" t="s">
        <v>46</v>
      </c>
      <c r="N19" s="92"/>
      <c r="O19" s="92"/>
    </row>
    <row r="20" spans="1:15" ht="24.75" customHeight="1" thickBot="1" x14ac:dyDescent="0.45">
      <c r="B20" s="106"/>
      <c r="C20" s="107"/>
      <c r="D20" s="117"/>
      <c r="E20" s="102"/>
      <c r="F20" s="102"/>
      <c r="G20" s="102"/>
      <c r="H20" s="102"/>
      <c r="I20" s="102"/>
      <c r="J20" s="103"/>
      <c r="M20" s="44" t="s">
        <v>47</v>
      </c>
      <c r="N20" s="44" t="s">
        <v>48</v>
      </c>
      <c r="O20" s="44"/>
    </row>
    <row r="21" spans="1:15" ht="27" customHeight="1" thickBot="1" x14ac:dyDescent="0.45">
      <c r="B21" s="115" t="s">
        <v>49</v>
      </c>
      <c r="C21" s="107"/>
      <c r="D21" s="9" t="s">
        <v>50</v>
      </c>
      <c r="E21" s="31">
        <v>60</v>
      </c>
      <c r="F21" s="145" t="s">
        <v>87</v>
      </c>
      <c r="G21" s="102"/>
      <c r="H21" s="103"/>
      <c r="I21" s="9" t="s">
        <v>51</v>
      </c>
      <c r="J21" s="31" t="e">
        <f>E21+[8]ورقة8!J21</f>
        <v>#REF!</v>
      </c>
      <c r="M21" s="45">
        <f>E21</f>
        <v>60</v>
      </c>
      <c r="N21" s="45">
        <v>20</v>
      </c>
      <c r="O21" s="45">
        <f>N21*M21</f>
        <v>1200</v>
      </c>
    </row>
    <row r="22" spans="1:15" ht="24" customHeight="1" thickBot="1" x14ac:dyDescent="0.45">
      <c r="B22" s="120"/>
      <c r="C22" s="107"/>
      <c r="D22" s="140"/>
      <c r="E22" s="102"/>
      <c r="F22" s="102"/>
      <c r="G22" s="102"/>
      <c r="H22" s="102"/>
      <c r="I22" s="102"/>
      <c r="J22" s="102"/>
      <c r="M22" s="46">
        <f>O21*0.003</f>
        <v>3.6</v>
      </c>
      <c r="N22" s="47"/>
      <c r="O22" s="47"/>
    </row>
    <row r="23" spans="1:15" ht="22.5" customHeight="1" thickBot="1" x14ac:dyDescent="0.45">
      <c r="B23" s="121"/>
      <c r="C23" s="122"/>
      <c r="D23" s="9" t="s">
        <v>52</v>
      </c>
      <c r="E23" s="31">
        <v>0</v>
      </c>
      <c r="F23" s="114"/>
      <c r="G23" s="102"/>
      <c r="H23" s="103"/>
      <c r="I23" s="9" t="s">
        <v>53</v>
      </c>
      <c r="J23" s="31" t="e">
        <f>E23+[8]ورقة8!J23</f>
        <v>#REF!</v>
      </c>
    </row>
    <row r="24" spans="1:15" ht="24" customHeight="1" thickBot="1" x14ac:dyDescent="0.45">
      <c r="B24" s="119" t="s">
        <v>54</v>
      </c>
      <c r="C24" s="102"/>
      <c r="D24" s="102"/>
      <c r="E24" s="31">
        <f>SUM(E19,E21,E23)</f>
        <v>216</v>
      </c>
      <c r="F24" s="142"/>
      <c r="G24" s="102"/>
      <c r="H24" s="103"/>
      <c r="I24" s="9" t="s">
        <v>55</v>
      </c>
      <c r="J24" s="31" t="e">
        <f>E24+[8]ورقة8!J24</f>
        <v>#REF!</v>
      </c>
    </row>
    <row r="25" spans="1:15" ht="22.5" customHeight="1" thickBot="1" x14ac:dyDescent="0.45">
      <c r="B25" s="27" t="s">
        <v>56</v>
      </c>
      <c r="C25" s="27" t="s">
        <v>57</v>
      </c>
      <c r="D25" s="27" t="s">
        <v>58</v>
      </c>
      <c r="E25" s="118" t="s">
        <v>59</v>
      </c>
      <c r="F25" s="102"/>
      <c r="G25" s="103"/>
      <c r="H25" s="118" t="s">
        <v>60</v>
      </c>
      <c r="I25" s="102"/>
      <c r="J25" s="103"/>
    </row>
    <row r="26" spans="1:15" ht="23.25" customHeight="1" thickBot="1" x14ac:dyDescent="0.45">
      <c r="A26" s="55">
        <v>24</v>
      </c>
      <c r="B26" s="9" t="s">
        <v>61</v>
      </c>
      <c r="C26" s="31">
        <f>A26-D26</f>
        <v>24</v>
      </c>
      <c r="D26" s="96">
        <v>0</v>
      </c>
      <c r="E26" s="116" t="s">
        <v>62</v>
      </c>
      <c r="F26" s="102"/>
      <c r="G26" s="103"/>
      <c r="H26" s="9" t="s">
        <v>63</v>
      </c>
      <c r="I26" s="108" t="e">
        <f>D26+[8]ورقة8!I26</f>
        <v>#REF!</v>
      </c>
      <c r="J26" s="103"/>
    </row>
    <row r="27" spans="1:15" ht="24.75" customHeight="1" thickBot="1" x14ac:dyDescent="0.45">
      <c r="B27" s="9" t="s">
        <v>32</v>
      </c>
      <c r="C27" s="31">
        <f>A26-D27</f>
        <v>24</v>
      </c>
      <c r="D27" s="96">
        <v>0</v>
      </c>
      <c r="E27" s="116" t="s">
        <v>88</v>
      </c>
      <c r="F27" s="102"/>
      <c r="G27" s="103"/>
      <c r="H27" s="9" t="s">
        <v>32</v>
      </c>
      <c r="I27" s="108" t="e">
        <f>D27+[8]ورقة8!I27</f>
        <v>#REF!</v>
      </c>
      <c r="J27" s="103"/>
    </row>
    <row r="28" spans="1:15" ht="24" customHeight="1" thickBot="1" x14ac:dyDescent="0.45">
      <c r="B28" s="9" t="s">
        <v>65</v>
      </c>
      <c r="C28" s="128">
        <v>0</v>
      </c>
      <c r="D28" s="103"/>
      <c r="E28" s="34"/>
      <c r="F28" s="35"/>
      <c r="G28" s="36"/>
      <c r="H28" s="9" t="s">
        <v>66</v>
      </c>
      <c r="I28" s="139" t="e">
        <f>C28+[8]ورقة8!I28</f>
        <v>#REF!</v>
      </c>
      <c r="J28" s="103"/>
    </row>
    <row r="29" spans="1:15" ht="18.75" customHeight="1" thickBot="1" x14ac:dyDescent="0.45">
      <c r="B29" s="37"/>
      <c r="C29" s="37"/>
      <c r="D29" s="37"/>
      <c r="E29" s="37"/>
      <c r="F29" s="37"/>
      <c r="G29" s="37"/>
      <c r="H29" s="37"/>
      <c r="I29" s="61" t="s">
        <v>67</v>
      </c>
      <c r="J29" s="59" t="e">
        <f>I13+0</f>
        <v>#REF!</v>
      </c>
    </row>
    <row r="30" spans="1:15" ht="22.5" customHeight="1" thickBot="1" x14ac:dyDescent="0.45">
      <c r="B30" s="109" t="s">
        <v>106</v>
      </c>
      <c r="C30" s="110"/>
      <c r="D30" s="110"/>
      <c r="E30" s="110"/>
      <c r="F30" s="110"/>
      <c r="G30" s="109" t="s">
        <v>95</v>
      </c>
      <c r="H30" s="110"/>
      <c r="I30" s="62" t="s">
        <v>70</v>
      </c>
      <c r="J30" s="89">
        <v>9810</v>
      </c>
    </row>
    <row r="31" spans="1:15" ht="20.5" customHeight="1" thickBot="1" x14ac:dyDescent="0.45">
      <c r="B31" s="109" t="s">
        <v>107</v>
      </c>
      <c r="C31" s="110"/>
      <c r="D31" s="110"/>
      <c r="E31" s="110"/>
      <c r="F31" s="110"/>
      <c r="G31" s="109" t="s">
        <v>82</v>
      </c>
      <c r="H31" s="110"/>
      <c r="I31" s="62" t="s">
        <v>73</v>
      </c>
      <c r="J31" s="59">
        <v>7323</v>
      </c>
    </row>
    <row r="32" spans="1:15" x14ac:dyDescent="0.4">
      <c r="B32" s="37"/>
      <c r="C32" s="37"/>
      <c r="D32" s="37"/>
      <c r="E32" s="37"/>
      <c r="F32" s="37"/>
      <c r="G32" s="37"/>
      <c r="H32" s="37"/>
      <c r="I32" s="37"/>
      <c r="J32" s="37"/>
    </row>
    <row r="33" spans="2:10" x14ac:dyDescent="0.4">
      <c r="B33" s="37"/>
      <c r="C33" s="37"/>
      <c r="D33" s="37"/>
      <c r="E33" s="37"/>
      <c r="F33" s="37"/>
      <c r="G33" s="37"/>
      <c r="H33" s="37"/>
      <c r="I33" s="37"/>
      <c r="J33" s="37"/>
    </row>
    <row r="34" spans="2:10" x14ac:dyDescent="0.4">
      <c r="B34" s="109"/>
      <c r="C34" s="110"/>
      <c r="D34" s="110"/>
      <c r="E34" s="110"/>
      <c r="F34" s="110"/>
      <c r="G34" s="37"/>
      <c r="H34" s="37"/>
      <c r="I34" s="37"/>
      <c r="J34" s="37"/>
    </row>
  </sheetData>
  <mergeCells count="35">
    <mergeCell ref="M5:O5"/>
    <mergeCell ref="H4:J4"/>
    <mergeCell ref="C28:D28"/>
    <mergeCell ref="G31:H31"/>
    <mergeCell ref="B18:G18"/>
    <mergeCell ref="K4:L4"/>
    <mergeCell ref="F21:H21"/>
    <mergeCell ref="H25:J25"/>
    <mergeCell ref="F24:H24"/>
    <mergeCell ref="A1:J1"/>
    <mergeCell ref="B22:C23"/>
    <mergeCell ref="D22:J22"/>
    <mergeCell ref="G30:H30"/>
    <mergeCell ref="B34:F34"/>
    <mergeCell ref="B4:G4"/>
    <mergeCell ref="D3:E3"/>
    <mergeCell ref="B30:F30"/>
    <mergeCell ref="F19:H19"/>
    <mergeCell ref="A2:J2"/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</mergeCells>
  <pageMargins left="0" right="0.5" top="0" bottom="0" header="0" footer="0"/>
  <pageSetup paperSize="9" scale="71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30</vt:i4>
      </vt:variant>
    </vt:vector>
  </HeadingPairs>
  <TitlesOfParts>
    <vt:vector size="62" baseType="lpstr">
      <vt:lpstr>sheet_1</vt:lpstr>
      <vt:lpstr>sheet_2</vt:lpstr>
      <vt:lpstr>sheet_3</vt:lpstr>
      <vt:lpstr>sheet_4</vt:lpstr>
      <vt:lpstr>sheet_5</vt:lpstr>
      <vt:lpstr>sheet_6</vt:lpstr>
      <vt:lpstr>sheet_7</vt:lpstr>
      <vt:lpstr>sheet_8</vt:lpstr>
      <vt:lpstr>sheet_9</vt:lpstr>
      <vt:lpstr>sheet_10</vt:lpstr>
      <vt:lpstr>sheet_11</vt:lpstr>
      <vt:lpstr>sheet_12</vt:lpstr>
      <vt:lpstr>sheet_13</vt:lpstr>
      <vt:lpstr>ورقة32</vt:lpstr>
      <vt:lpstr>sheet_14</vt:lpstr>
      <vt:lpstr>sheet_15</vt:lpstr>
      <vt:lpstr>sheet_16</vt:lpstr>
      <vt:lpstr>sheet_17</vt:lpstr>
      <vt:lpstr>sheet_18</vt:lpstr>
      <vt:lpstr>sheet_19</vt:lpstr>
      <vt:lpstr>sheet_20</vt:lpstr>
      <vt:lpstr>sheet_21</vt:lpstr>
      <vt:lpstr>sheet_22</vt:lpstr>
      <vt:lpstr>sheet_23</vt:lpstr>
      <vt:lpstr>sheet_24</vt:lpstr>
      <vt:lpstr>sheet_25</vt:lpstr>
      <vt:lpstr>sheet_26</vt:lpstr>
      <vt:lpstr>sheet_27</vt:lpstr>
      <vt:lpstr>sheet_28</vt:lpstr>
      <vt:lpstr>sheet_29</vt:lpstr>
      <vt:lpstr>sheet_30</vt:lpstr>
      <vt:lpstr>sheet_31</vt:lpstr>
      <vt:lpstr>sheet_1!Print_Area</vt:lpstr>
      <vt:lpstr>sheet_10!Print_Area</vt:lpstr>
      <vt:lpstr>sheet_11!Print_Area</vt:lpstr>
      <vt:lpstr>sheet_12!Print_Area</vt:lpstr>
      <vt:lpstr>sheet_14!Print_Area</vt:lpstr>
      <vt:lpstr>sheet_15!Print_Area</vt:lpstr>
      <vt:lpstr>sheet_16!Print_Area</vt:lpstr>
      <vt:lpstr>sheet_17!Print_Area</vt:lpstr>
      <vt:lpstr>sheet_18!Print_Area</vt:lpstr>
      <vt:lpstr>sheet_19!Print_Area</vt:lpstr>
      <vt:lpstr>sheet_2!Print_Area</vt:lpstr>
      <vt:lpstr>sheet_20!Print_Area</vt:lpstr>
      <vt:lpstr>sheet_21!Print_Area</vt:lpstr>
      <vt:lpstr>sheet_22!Print_Area</vt:lpstr>
      <vt:lpstr>sheet_23!Print_Area</vt:lpstr>
      <vt:lpstr>sheet_24!Print_Area</vt:lpstr>
      <vt:lpstr>sheet_25!Print_Area</vt:lpstr>
      <vt:lpstr>sheet_26!Print_Area</vt:lpstr>
      <vt:lpstr>sheet_27!Print_Area</vt:lpstr>
      <vt:lpstr>sheet_28!Print_Area</vt:lpstr>
      <vt:lpstr>sheet_29!Print_Area</vt:lpstr>
      <vt:lpstr>sheet_3!Print_Area</vt:lpstr>
      <vt:lpstr>sheet_30!Print_Area</vt:lpstr>
      <vt:lpstr>sheet_31!Print_Area</vt:lpstr>
      <vt:lpstr>sheet_4!Print_Area</vt:lpstr>
      <vt:lpstr>sheet_5!Print_Area</vt:lpstr>
      <vt:lpstr>sheet_6!Print_Area</vt:lpstr>
      <vt:lpstr>sheet_7!Print_Area</vt:lpstr>
      <vt:lpstr>sheet_8!Print_Area</vt:lpstr>
      <vt:lpstr>sheet_9!Print_Area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zead</dc:creator>
  <cp:lastModifiedBy>WIN10</cp:lastModifiedBy>
  <cp:lastPrinted>2024-05-30T04:19:10Z</cp:lastPrinted>
  <dcterms:created xsi:type="dcterms:W3CDTF">2006-10-14T19:27:25Z</dcterms:created>
  <dcterms:modified xsi:type="dcterms:W3CDTF">2025-03-26T19:11:54Z</dcterms:modified>
</cp:coreProperties>
</file>