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10\Desktop\Projects\cement\"/>
    </mc:Choice>
  </mc:AlternateContent>
  <xr:revisionPtr revIDLastSave="0" documentId="8_{0F8DA349-A6EA-4D66-9CCE-8294729666C8}" xr6:coauthVersionLast="36" xr6:coauthVersionMax="36" xr10:uidLastSave="{00000000-0000-0000-0000-000000000000}"/>
  <bookViews>
    <workbookView xWindow="0" yWindow="0" windowWidth="19200" windowHeight="7090" tabRatio="591" activeTab="1"/>
  </bookViews>
  <sheets>
    <sheet name="ورقة1" sheetId="1" r:id="rId1"/>
    <sheet name="ورقة2" sheetId="2" r:id="rId2"/>
    <sheet name="ورقة3" sheetId="3" r:id="rId3"/>
    <sheet name="ورقة4" sheetId="4" r:id="rId4"/>
    <sheet name="ورقة5" sheetId="5" r:id="rId5"/>
    <sheet name="ورقة6" sheetId="6" r:id="rId6"/>
    <sheet name="ورقة7" sheetId="7" r:id="rId7"/>
    <sheet name="ورقة8" sheetId="8" r:id="rId8"/>
    <sheet name="ورقة9" sheetId="9" r:id="rId9"/>
    <sheet name="ورقة10" sheetId="10" r:id="rId10"/>
    <sheet name="ورقة11" sheetId="11" r:id="rId11"/>
    <sheet name="ورقة12" sheetId="12" r:id="rId12"/>
    <sheet name="ورقة13" sheetId="13" r:id="rId13"/>
    <sheet name="ورقة32" sheetId="32" r:id="rId14"/>
    <sheet name="ورقة14" sheetId="14" r:id="rId15"/>
    <sheet name="ورقة15" sheetId="15" r:id="rId16"/>
    <sheet name="ورقة16" sheetId="16" r:id="rId17"/>
    <sheet name="ورقة17" sheetId="17" r:id="rId18"/>
    <sheet name="ورقة18" sheetId="18" r:id="rId19"/>
    <sheet name="ورقة19" sheetId="19" r:id="rId20"/>
    <sheet name="ورقة20" sheetId="20" r:id="rId21"/>
    <sheet name="ورقة21" sheetId="21" r:id="rId22"/>
    <sheet name="ورقة22" sheetId="22" r:id="rId23"/>
    <sheet name="ورقة23" sheetId="23" r:id="rId24"/>
    <sheet name="ورقة24" sheetId="24" r:id="rId25"/>
    <sheet name="ورقة25" sheetId="25" r:id="rId26"/>
    <sheet name="ورقة26" sheetId="26" r:id="rId27"/>
    <sheet name="ورقة27" sheetId="27" r:id="rId28"/>
    <sheet name="ورقة28" sheetId="28" r:id="rId29"/>
    <sheet name="ورقة29" sheetId="29" r:id="rId30"/>
    <sheet name="ورقة30" sheetId="30" r:id="rId31"/>
    <sheet name="ورقة31" sheetId="31" r:id="rId32"/>
  </sheets>
  <externalReferences>
    <externalReference r:id="rId33"/>
  </externalReferences>
  <definedNames>
    <definedName name="_xlnm.Print_Area" localSheetId="0">ورقة1!$A$1:$W$73</definedName>
    <definedName name="_xlnm.Print_Area" localSheetId="9">ورقة10!$A$1:$O$34</definedName>
    <definedName name="_xlnm.Print_Area" localSheetId="10">ورقة11!$A$1:$O$33</definedName>
    <definedName name="_xlnm.Print_Area" localSheetId="11">ورقة12!$A$1:$O$34</definedName>
    <definedName name="_xlnm.Print_Area" localSheetId="14">ورقة14!$A$1:$O$34</definedName>
    <definedName name="_xlnm.Print_Area" localSheetId="15">ورقة15!$A$1:$Q$34</definedName>
    <definedName name="_xlnm.Print_Area" localSheetId="16">ورقة16!$A$1:$Q$33</definedName>
    <definedName name="_xlnm.Print_Area" localSheetId="17">ورقة17!$A$1:$U$34</definedName>
    <definedName name="_xlnm.Print_Area" localSheetId="18">ورقة18!$A$1:$R$33</definedName>
    <definedName name="_xlnm.Print_Area" localSheetId="19">ورقة19!$A$1:$V$33</definedName>
    <definedName name="_xlnm.Print_Area" localSheetId="1">ورقة2!$A$1:$O$33</definedName>
    <definedName name="_xlnm.Print_Area" localSheetId="20">ورقة20!$A$1:$Q$33</definedName>
    <definedName name="_xlnm.Print_Area" localSheetId="21">ورقة21!$A$1:$Q$33</definedName>
    <definedName name="_xlnm.Print_Area" localSheetId="22">ورقة22!$A$1:$O$32</definedName>
    <definedName name="_xlnm.Print_Area" localSheetId="23">ورقة23!$A$1:$O$33</definedName>
    <definedName name="_xlnm.Print_Area" localSheetId="24">ورقة24!$A$1:$O$34</definedName>
    <definedName name="_xlnm.Print_Area" localSheetId="25">ورقة25!$A$1:$O$33</definedName>
    <definedName name="_xlnm.Print_Area" localSheetId="26">ورقة26!$A$1:$O$33</definedName>
    <definedName name="_xlnm.Print_Area" localSheetId="27">ورقة27!$A$1:$O$34</definedName>
    <definedName name="_xlnm.Print_Area" localSheetId="28">ورقة28!$A$1:$O$33</definedName>
    <definedName name="_xlnm.Print_Area" localSheetId="29">ورقة29!$A$1:$O$33</definedName>
    <definedName name="_xlnm.Print_Area" localSheetId="2">ورقة3!$A$1:$O$34</definedName>
    <definedName name="_xlnm.Print_Area" localSheetId="30">ورقة30!$A$1:$O$34</definedName>
    <definedName name="_xlnm.Print_Area" localSheetId="31">ورقة31!$A$1:$O$35</definedName>
    <definedName name="_xlnm.Print_Area" localSheetId="3">ورقة4!$A$1:$O$33</definedName>
    <definedName name="_xlnm.Print_Area" localSheetId="4">ورقة5!$A$1:$O$33</definedName>
    <definedName name="_xlnm.Print_Area" localSheetId="5">ورقة6!$A$1:$O$33</definedName>
    <definedName name="_xlnm.Print_Area" localSheetId="6">ورقة7!$A$1:$O$33</definedName>
    <definedName name="_xlnm.Print_Area" localSheetId="7">ورقة8!$A$1:$O$33</definedName>
    <definedName name="_xlnm.Print_Area" localSheetId="8">ورقة9!$A$1:$O$34</definedName>
  </definedNames>
  <calcPr calcId="191029"/>
</workbook>
</file>

<file path=xl/calcChain.xml><?xml version="1.0" encoding="utf-8"?>
<calcChain xmlns="http://schemas.openxmlformats.org/spreadsheetml/2006/main">
  <c r="C6" i="1" l="1"/>
  <c r="E6" i="1" s="1"/>
  <c r="C7" i="1"/>
  <c r="E7" i="1" s="1"/>
  <c r="C12" i="1"/>
  <c r="E12" i="1"/>
  <c r="C11" i="1"/>
  <c r="E11" i="1" s="1"/>
  <c r="C15" i="1"/>
  <c r="C17" i="1"/>
  <c r="E17" i="1"/>
  <c r="C13" i="1"/>
  <c r="E13" i="1" s="1"/>
  <c r="C9" i="1"/>
  <c r="E9" i="1"/>
  <c r="G9" i="1"/>
  <c r="C9" i="2" s="1"/>
  <c r="E9" i="2" s="1"/>
  <c r="G9" i="2" s="1"/>
  <c r="C9" i="3" s="1"/>
  <c r="E9" i="3" s="1"/>
  <c r="G9" i="3" s="1"/>
  <c r="C9" i="4" s="1"/>
  <c r="E9" i="4" s="1"/>
  <c r="G9" i="4" s="1"/>
  <c r="C9" i="5" s="1"/>
  <c r="E9" i="5" s="1"/>
  <c r="G9" i="5" s="1"/>
  <c r="C9" i="6" s="1"/>
  <c r="E9" i="6" s="1"/>
  <c r="G9" i="6" s="1"/>
  <c r="C9" i="7" s="1"/>
  <c r="E9" i="7" s="1"/>
  <c r="G9" i="7" s="1"/>
  <c r="C9" i="8" s="1"/>
  <c r="E9" i="8" s="1"/>
  <c r="G9" i="8" s="1"/>
  <c r="C9" i="9" s="1"/>
  <c r="E9" i="9" s="1"/>
  <c r="G9" i="9" s="1"/>
  <c r="C9" i="10" s="1"/>
  <c r="E9" i="10" s="1"/>
  <c r="G9" i="10" s="1"/>
  <c r="C9" i="11" s="1"/>
  <c r="E9" i="11" s="1"/>
  <c r="G9" i="11" s="1"/>
  <c r="C9" i="12" s="1"/>
  <c r="E9" i="12" s="1"/>
  <c r="G9" i="12" s="1"/>
  <c r="C9" i="13" s="1"/>
  <c r="E9" i="13" s="1"/>
  <c r="G9" i="13" s="1"/>
  <c r="C9" i="14" s="1"/>
  <c r="E9" i="14" s="1"/>
  <c r="G9" i="14" s="1"/>
  <c r="C9" i="15" s="1"/>
  <c r="E9" i="15" s="1"/>
  <c r="G9" i="15" s="1"/>
  <c r="C9" i="16" s="1"/>
  <c r="E9" i="16" s="1"/>
  <c r="G9" i="16" s="1"/>
  <c r="C9" i="17" s="1"/>
  <c r="E9" i="17" s="1"/>
  <c r="G9" i="17" s="1"/>
  <c r="C9" i="18" s="1"/>
  <c r="E9" i="18" s="1"/>
  <c r="G9" i="18" s="1"/>
  <c r="C9" i="19" s="1"/>
  <c r="E9" i="19" s="1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G9" i="27" s="1"/>
  <c r="C9" i="28" s="1"/>
  <c r="E9" i="28" s="1"/>
  <c r="G9" i="28" s="1"/>
  <c r="C9" i="29" s="1"/>
  <c r="E9" i="29" s="1"/>
  <c r="G9" i="29" s="1"/>
  <c r="C9" i="30" s="1"/>
  <c r="E9" i="30" s="1"/>
  <c r="G9" i="30" s="1"/>
  <c r="C9" i="31" s="1"/>
  <c r="E9" i="31" s="1"/>
  <c r="G9" i="31" s="1"/>
  <c r="C8" i="1"/>
  <c r="M21" i="31"/>
  <c r="O21" i="31"/>
  <c r="M22" i="31" s="1"/>
  <c r="F17" i="31" s="1"/>
  <c r="O7" i="31"/>
  <c r="F7" i="31"/>
  <c r="M21" i="30"/>
  <c r="O21" i="30" s="1"/>
  <c r="M22" i="30" s="1"/>
  <c r="F17" i="30" s="1"/>
  <c r="O7" i="28"/>
  <c r="F6" i="28"/>
  <c r="F7" i="28"/>
  <c r="M21" i="27"/>
  <c r="O21" i="27"/>
  <c r="M22" i="27"/>
  <c r="F17" i="27" s="1"/>
  <c r="M21" i="24"/>
  <c r="O21" i="24"/>
  <c r="M22" i="24" s="1"/>
  <c r="F17" i="24" s="1"/>
  <c r="M21" i="23"/>
  <c r="O21" i="23"/>
  <c r="M22" i="23" s="1"/>
  <c r="F17" i="23" s="1"/>
  <c r="M21" i="19"/>
  <c r="O21" i="19"/>
  <c r="M22" i="19" s="1"/>
  <c r="F17" i="19" s="1"/>
  <c r="M21" i="17"/>
  <c r="O21" i="17"/>
  <c r="M22" i="17" s="1"/>
  <c r="F17" i="17" s="1"/>
  <c r="M21" i="16"/>
  <c r="O21" i="16"/>
  <c r="M22" i="16" s="1"/>
  <c r="F17" i="16" s="1"/>
  <c r="O7" i="13"/>
  <c r="F7" i="13" s="1"/>
  <c r="M21" i="15"/>
  <c r="O21" i="15"/>
  <c r="M22" i="15" s="1"/>
  <c r="F17" i="15" s="1"/>
  <c r="M21" i="13"/>
  <c r="O21" i="13" s="1"/>
  <c r="M22" i="13" s="1"/>
  <c r="F17" i="13" s="1"/>
  <c r="M21" i="12"/>
  <c r="O21" i="12" s="1"/>
  <c r="M22" i="12" s="1"/>
  <c r="F17" i="12" s="1"/>
  <c r="O7" i="12"/>
  <c r="O7" i="11"/>
  <c r="F7" i="11"/>
  <c r="M21" i="11"/>
  <c r="O21" i="11"/>
  <c r="M22" i="11" s="1"/>
  <c r="F17" i="11" s="1"/>
  <c r="M21" i="10"/>
  <c r="O21" i="10"/>
  <c r="M22" i="10" s="1"/>
  <c r="F17" i="10"/>
  <c r="M21" i="9"/>
  <c r="O21" i="9"/>
  <c r="M22" i="9" s="1"/>
  <c r="F17" i="9" s="1"/>
  <c r="M21" i="6"/>
  <c r="O21" i="6"/>
  <c r="M22" i="6" s="1"/>
  <c r="F17" i="6" s="1"/>
  <c r="M21" i="5"/>
  <c r="O21" i="5" s="1"/>
  <c r="F17" i="5"/>
  <c r="M21" i="4"/>
  <c r="O21" i="4" s="1"/>
  <c r="M22" i="4" s="1"/>
  <c r="F17" i="4" s="1"/>
  <c r="M21" i="3"/>
  <c r="O21" i="3" s="1"/>
  <c r="M22" i="3" s="1"/>
  <c r="F17" i="3" s="1"/>
  <c r="O7" i="29"/>
  <c r="M21" i="28"/>
  <c r="O21" i="28"/>
  <c r="M22" i="28" s="1"/>
  <c r="F17" i="28" s="1"/>
  <c r="O12" i="31"/>
  <c r="D15" i="31" s="1"/>
  <c r="O12" i="30"/>
  <c r="D15" i="30" s="1"/>
  <c r="O12" i="29"/>
  <c r="D15" i="29" s="1"/>
  <c r="O12" i="28"/>
  <c r="D15" i="28" s="1"/>
  <c r="F11" i="28" s="1"/>
  <c r="O12" i="27"/>
  <c r="D15" i="27"/>
  <c r="M21" i="26"/>
  <c r="O21" i="26"/>
  <c r="M22" i="26" s="1"/>
  <c r="F17" i="26"/>
  <c r="O12" i="26"/>
  <c r="D15" i="26" s="1"/>
  <c r="M21" i="25"/>
  <c r="O21" i="25" s="1"/>
  <c r="M22" i="25" s="1"/>
  <c r="F17" i="25" s="1"/>
  <c r="O12" i="23"/>
  <c r="D15" i="23"/>
  <c r="O12" i="22"/>
  <c r="D15" i="22"/>
  <c r="O12" i="19"/>
  <c r="D15" i="19"/>
  <c r="O12" i="18"/>
  <c r="D15" i="18"/>
  <c r="O7" i="17"/>
  <c r="F12" i="17"/>
  <c r="O7" i="16"/>
  <c r="F7" i="16"/>
  <c r="O7" i="15"/>
  <c r="O7" i="14"/>
  <c r="F6" i="14" s="1"/>
  <c r="O12" i="13"/>
  <c r="D15" i="13" s="1"/>
  <c r="O12" i="12"/>
  <c r="D15" i="12" s="1"/>
  <c r="F11" i="12" s="1"/>
  <c r="O12" i="11"/>
  <c r="D15" i="11"/>
  <c r="F11" i="11" s="1"/>
  <c r="F13" i="11" s="1"/>
  <c r="O7" i="10"/>
  <c r="F7" i="10"/>
  <c r="O7" i="9"/>
  <c r="F7" i="9"/>
  <c r="O12" i="5"/>
  <c r="D15" i="5"/>
  <c r="O7" i="5"/>
  <c r="F12" i="5"/>
  <c r="O12" i="4"/>
  <c r="D15" i="4"/>
  <c r="F11" i="4" s="1"/>
  <c r="O7" i="3"/>
  <c r="O12" i="3"/>
  <c r="D15" i="3" s="1"/>
  <c r="M21" i="2"/>
  <c r="O21" i="2" s="1"/>
  <c r="M22" i="2" s="1"/>
  <c r="F17" i="2" s="1"/>
  <c r="O7" i="1"/>
  <c r="O12" i="2"/>
  <c r="D15" i="2" s="1"/>
  <c r="O12" i="1"/>
  <c r="D15" i="1" s="1"/>
  <c r="F11" i="1" s="1"/>
  <c r="J11" i="1" s="1"/>
  <c r="O7" i="30"/>
  <c r="M21" i="29"/>
  <c r="O21" i="29"/>
  <c r="M22" i="29" s="1"/>
  <c r="F17" i="29" s="1"/>
  <c r="O7" i="25"/>
  <c r="F7" i="25" s="1"/>
  <c r="M21" i="22"/>
  <c r="O21" i="22" s="1"/>
  <c r="M22" i="22" s="1"/>
  <c r="F17" i="22" s="1"/>
  <c r="O7" i="18"/>
  <c r="F6" i="18"/>
  <c r="O7" i="4"/>
  <c r="M21" i="20"/>
  <c r="O21" i="20" s="1"/>
  <c r="M22" i="20" s="1"/>
  <c r="F17" i="20" s="1"/>
  <c r="M21" i="8"/>
  <c r="O21" i="8"/>
  <c r="M22" i="8" s="1"/>
  <c r="F17" i="8" s="1"/>
  <c r="O7" i="2"/>
  <c r="D8" i="2" s="1"/>
  <c r="F6" i="2"/>
  <c r="M21" i="1"/>
  <c r="O21" i="1"/>
  <c r="M22" i="1" s="1"/>
  <c r="F17" i="1" s="1"/>
  <c r="O7" i="6"/>
  <c r="O7" i="20"/>
  <c r="F7" i="20" s="1"/>
  <c r="O7" i="19"/>
  <c r="F7" i="19" s="1"/>
  <c r="O7" i="8"/>
  <c r="F12" i="8" s="1"/>
  <c r="O7" i="7"/>
  <c r="C26" i="28"/>
  <c r="O7" i="27"/>
  <c r="O7" i="26"/>
  <c r="D8" i="26" s="1"/>
  <c r="O7" i="24"/>
  <c r="F6" i="24"/>
  <c r="O7" i="22"/>
  <c r="F7" i="22"/>
  <c r="O7" i="23"/>
  <c r="F6" i="23"/>
  <c r="O7" i="21"/>
  <c r="F12" i="21"/>
  <c r="F12" i="11"/>
  <c r="F12" i="28"/>
  <c r="J18" i="1"/>
  <c r="J18" i="2"/>
  <c r="J18" i="3" s="1"/>
  <c r="J18" i="4" s="1"/>
  <c r="J18" i="5" s="1"/>
  <c r="J18" i="6"/>
  <c r="J18" i="7" s="1"/>
  <c r="J18" i="8" s="1"/>
  <c r="J18" i="9" s="1"/>
  <c r="J18" i="10" s="1"/>
  <c r="J18" i="11" s="1"/>
  <c r="J18" i="12" s="1"/>
  <c r="J18" i="13" s="1"/>
  <c r="J18" i="14" s="1"/>
  <c r="J18" i="15" s="1"/>
  <c r="J18" i="16" s="1"/>
  <c r="J18" i="17" s="1"/>
  <c r="J18" i="18" s="1"/>
  <c r="J18" i="19" s="1"/>
  <c r="J18" i="20" s="1"/>
  <c r="J18" i="21" s="1"/>
  <c r="J18" i="22"/>
  <c r="J18" i="23" s="1"/>
  <c r="J18" i="24" s="1"/>
  <c r="J18" i="25" s="1"/>
  <c r="J18" i="26" s="1"/>
  <c r="J18" i="27" s="1"/>
  <c r="J18" i="28" s="1"/>
  <c r="J18" i="29" s="1"/>
  <c r="J18" i="30" s="1"/>
  <c r="J18" i="31" s="1"/>
  <c r="M21" i="7"/>
  <c r="O21" i="7" s="1"/>
  <c r="M22" i="7"/>
  <c r="F17" i="7" s="1"/>
  <c r="M21" i="21"/>
  <c r="O21" i="21"/>
  <c r="M22" i="21" s="1"/>
  <c r="F17" i="21" s="1"/>
  <c r="M21" i="18"/>
  <c r="O21" i="18"/>
  <c r="M22" i="18" s="1"/>
  <c r="F17" i="18" s="1"/>
  <c r="F3" i="17"/>
  <c r="M21" i="14"/>
  <c r="O21" i="14"/>
  <c r="M22" i="14" s="1"/>
  <c r="F17" i="14"/>
  <c r="F15" i="1"/>
  <c r="J15" i="1"/>
  <c r="F15" i="2"/>
  <c r="J15" i="2"/>
  <c r="F15" i="3"/>
  <c r="F15" i="4"/>
  <c r="F15" i="5"/>
  <c r="O12" i="6"/>
  <c r="D15" i="6"/>
  <c r="F15" i="6"/>
  <c r="O12" i="7"/>
  <c r="D15" i="7" s="1"/>
  <c r="F15" i="7"/>
  <c r="O12" i="8"/>
  <c r="D15" i="8"/>
  <c r="F15" i="8"/>
  <c r="O12" i="9"/>
  <c r="D15" i="9"/>
  <c r="F11" i="9" s="1"/>
  <c r="F15" i="9"/>
  <c r="O12" i="10"/>
  <c r="D15" i="10" s="1"/>
  <c r="F15" i="10"/>
  <c r="F15" i="11"/>
  <c r="F15" i="12"/>
  <c r="F15" i="13"/>
  <c r="O12" i="14"/>
  <c r="D15" i="14"/>
  <c r="F11" i="14" s="1"/>
  <c r="F15" i="14"/>
  <c r="O12" i="15"/>
  <c r="D15" i="15" s="1"/>
  <c r="F15" i="15"/>
  <c r="O12" i="16"/>
  <c r="D15" i="16"/>
  <c r="F15" i="16"/>
  <c r="O12" i="17"/>
  <c r="D15" i="17" s="1"/>
  <c r="F15" i="17"/>
  <c r="F15" i="18"/>
  <c r="F15" i="19"/>
  <c r="O12" i="20"/>
  <c r="D15" i="20"/>
  <c r="F11" i="20" s="1"/>
  <c r="F15" i="20"/>
  <c r="O12" i="21"/>
  <c r="D15" i="21" s="1"/>
  <c r="F15" i="21"/>
  <c r="F15" i="22"/>
  <c r="F15" i="23"/>
  <c r="O12" i="24"/>
  <c r="D15" i="24"/>
  <c r="F15" i="24"/>
  <c r="O12" i="25"/>
  <c r="D15" i="25" s="1"/>
  <c r="F11" i="25" s="1"/>
  <c r="F15" i="25"/>
  <c r="F15" i="26"/>
  <c r="F15" i="27"/>
  <c r="F15" i="28"/>
  <c r="F15" i="29"/>
  <c r="F15" i="30"/>
  <c r="F15" i="31"/>
  <c r="D14" i="23"/>
  <c r="I16" i="1"/>
  <c r="I16" i="2"/>
  <c r="I16" i="3" s="1"/>
  <c r="I16" i="4"/>
  <c r="I16" i="5" s="1"/>
  <c r="I16" i="6" s="1"/>
  <c r="I16" i="7" s="1"/>
  <c r="I16" i="8"/>
  <c r="I16" i="9" s="1"/>
  <c r="I16" i="10" s="1"/>
  <c r="I16" i="11" s="1"/>
  <c r="I16" i="12" s="1"/>
  <c r="I16" i="13" s="1"/>
  <c r="I16" i="14" s="1"/>
  <c r="I16" i="15" s="1"/>
  <c r="I16" i="16" s="1"/>
  <c r="I16" i="17" s="1"/>
  <c r="I16" i="18" s="1"/>
  <c r="I16" i="19" s="1"/>
  <c r="I16" i="20" s="1"/>
  <c r="I16" i="21" s="1"/>
  <c r="I16" i="22" s="1"/>
  <c r="I16" i="23" s="1"/>
  <c r="I16" i="24" s="1"/>
  <c r="I16" i="25" s="1"/>
  <c r="I16" i="26" s="1"/>
  <c r="I16" i="27" s="1"/>
  <c r="I16" i="28" s="1"/>
  <c r="I16" i="29" s="1"/>
  <c r="I16" i="30" s="1"/>
  <c r="I16" i="31" s="1"/>
  <c r="I17" i="1"/>
  <c r="I17" i="2" s="1"/>
  <c r="I17" i="3" s="1"/>
  <c r="I17" i="4" s="1"/>
  <c r="I17" i="5"/>
  <c r="I17" i="6" s="1"/>
  <c r="I17" i="7" s="1"/>
  <c r="I17" i="8" s="1"/>
  <c r="I17" i="9"/>
  <c r="I17" i="10" s="1"/>
  <c r="I17" i="11" s="1"/>
  <c r="I17" i="12" s="1"/>
  <c r="I17" i="13" s="1"/>
  <c r="I17" i="14" s="1"/>
  <c r="I17" i="15" s="1"/>
  <c r="I17" i="16" s="1"/>
  <c r="I17" i="17" s="1"/>
  <c r="I17" i="18" s="1"/>
  <c r="I17" i="19" s="1"/>
  <c r="I17" i="20" s="1"/>
  <c r="I17" i="21" s="1"/>
  <c r="I17" i="22" s="1"/>
  <c r="I17" i="23" s="1"/>
  <c r="I17" i="24" s="1"/>
  <c r="I17" i="25" s="1"/>
  <c r="I17" i="26" s="1"/>
  <c r="I17" i="27" s="1"/>
  <c r="I17" i="28" s="1"/>
  <c r="I17" i="29" s="1"/>
  <c r="I17" i="30" s="1"/>
  <c r="I17" i="31" s="1"/>
  <c r="I28" i="1"/>
  <c r="I28" i="2"/>
  <c r="I28" i="3" s="1"/>
  <c r="I28" i="4" s="1"/>
  <c r="I28" i="5" s="1"/>
  <c r="I28" i="6"/>
  <c r="I28" i="7" s="1"/>
  <c r="I28" i="8" s="1"/>
  <c r="I28" i="9" s="1"/>
  <c r="I28" i="10" s="1"/>
  <c r="I28" i="11" s="1"/>
  <c r="I28" i="12" s="1"/>
  <c r="I28" i="13" s="1"/>
  <c r="I28" i="14" s="1"/>
  <c r="I28" i="15" s="1"/>
  <c r="I28" i="16" s="1"/>
  <c r="I28" i="17" s="1"/>
  <c r="I28" i="18" s="1"/>
  <c r="I28" i="19" s="1"/>
  <c r="I28" i="20" s="1"/>
  <c r="I28" i="21" s="1"/>
  <c r="I28" i="22" s="1"/>
  <c r="I28" i="23" s="1"/>
  <c r="I28" i="24" s="1"/>
  <c r="I28" i="25" s="1"/>
  <c r="I28" i="26" s="1"/>
  <c r="I28" i="27" s="1"/>
  <c r="I28" i="28" s="1"/>
  <c r="I28" i="29" s="1"/>
  <c r="I28" i="30" s="1"/>
  <c r="I28" i="31" s="1"/>
  <c r="F3" i="31"/>
  <c r="G3" i="31"/>
  <c r="I27" i="1"/>
  <c r="I27" i="2" s="1"/>
  <c r="I27" i="3" s="1"/>
  <c r="I27" i="4" s="1"/>
  <c r="I27" i="5" s="1"/>
  <c r="I27" i="6" s="1"/>
  <c r="I27" i="7" s="1"/>
  <c r="I27" i="8" s="1"/>
  <c r="I27" i="9" s="1"/>
  <c r="I27" i="10" s="1"/>
  <c r="I27" i="11" s="1"/>
  <c r="I27" i="12" s="1"/>
  <c r="I27" i="13" s="1"/>
  <c r="I27" i="14" s="1"/>
  <c r="I27" i="15" s="1"/>
  <c r="I27" i="16" s="1"/>
  <c r="I27" i="17" s="1"/>
  <c r="I27" i="18" s="1"/>
  <c r="I27" i="19" s="1"/>
  <c r="I27" i="20" s="1"/>
  <c r="I27" i="21" s="1"/>
  <c r="I27" i="22" s="1"/>
  <c r="I27" i="23" s="1"/>
  <c r="I27" i="24" s="1"/>
  <c r="I27" i="25" s="1"/>
  <c r="I27" i="26" s="1"/>
  <c r="I27" i="27" s="1"/>
  <c r="I27" i="28" s="1"/>
  <c r="I27" i="29" s="1"/>
  <c r="I27" i="30" s="1"/>
  <c r="I27" i="31" s="1"/>
  <c r="I26" i="1"/>
  <c r="I26" i="2"/>
  <c r="I26" i="3" s="1"/>
  <c r="I26" i="4" s="1"/>
  <c r="I26" i="5" s="1"/>
  <c r="I26" i="6"/>
  <c r="I26" i="7" s="1"/>
  <c r="I26" i="8" s="1"/>
  <c r="I26" i="9" s="1"/>
  <c r="I26" i="10"/>
  <c r="I26" i="11" s="1"/>
  <c r="I26" i="12" s="1"/>
  <c r="I26" i="13" s="1"/>
  <c r="I26" i="14" s="1"/>
  <c r="I26" i="15" s="1"/>
  <c r="I26" i="16" s="1"/>
  <c r="I26" i="17" s="1"/>
  <c r="I26" i="18" s="1"/>
  <c r="I26" i="19" s="1"/>
  <c r="I26" i="20" s="1"/>
  <c r="I26" i="21" s="1"/>
  <c r="I26" i="22" s="1"/>
  <c r="I26" i="23" s="1"/>
  <c r="I26" i="24" s="1"/>
  <c r="I26" i="25" s="1"/>
  <c r="I26" i="26" s="1"/>
  <c r="I26" i="27" s="1"/>
  <c r="I26" i="28" s="1"/>
  <c r="I26" i="29" s="1"/>
  <c r="I26" i="30" s="1"/>
  <c r="I26" i="31" s="1"/>
  <c r="E24" i="31"/>
  <c r="E24" i="4"/>
  <c r="E24" i="1"/>
  <c r="J24" i="2" s="1"/>
  <c r="E24" i="2"/>
  <c r="E24" i="3"/>
  <c r="E24" i="5"/>
  <c r="E24" i="6"/>
  <c r="E24" i="7"/>
  <c r="E24" i="8"/>
  <c r="E24" i="9"/>
  <c r="E24" i="10"/>
  <c r="E24" i="11"/>
  <c r="E24" i="12"/>
  <c r="E24" i="13"/>
  <c r="E24" i="14"/>
  <c r="E24" i="15"/>
  <c r="E24" i="16"/>
  <c r="E24" i="17"/>
  <c r="E24" i="18"/>
  <c r="E24" i="19"/>
  <c r="E24" i="20"/>
  <c r="E24" i="21"/>
  <c r="E24" i="22"/>
  <c r="E24" i="23"/>
  <c r="E24" i="24"/>
  <c r="E24" i="25"/>
  <c r="E24" i="26"/>
  <c r="E24" i="27"/>
  <c r="E24" i="28"/>
  <c r="E24" i="29"/>
  <c r="E24" i="30"/>
  <c r="J23" i="2"/>
  <c r="J23" i="3" s="1"/>
  <c r="J23" i="4" s="1"/>
  <c r="J23" i="5" s="1"/>
  <c r="J23" i="6"/>
  <c r="J23" i="7" s="1"/>
  <c r="J23" i="8" s="1"/>
  <c r="J23" i="9" s="1"/>
  <c r="J23" i="10" s="1"/>
  <c r="J23" i="11" s="1"/>
  <c r="J23" i="12" s="1"/>
  <c r="J23" i="13" s="1"/>
  <c r="J23" i="14" s="1"/>
  <c r="J23" i="15" s="1"/>
  <c r="J23" i="16" s="1"/>
  <c r="J23" i="17" s="1"/>
  <c r="J23" i="18" s="1"/>
  <c r="J23" i="19" s="1"/>
  <c r="J23" i="20" s="1"/>
  <c r="J23" i="21" s="1"/>
  <c r="J23" i="22" s="1"/>
  <c r="J23" i="23" s="1"/>
  <c r="J23" i="24" s="1"/>
  <c r="J23" i="25" s="1"/>
  <c r="J23" i="26" s="1"/>
  <c r="J23" i="27" s="1"/>
  <c r="J23" i="28" s="1"/>
  <c r="J23" i="29" s="1"/>
  <c r="J23" i="30" s="1"/>
  <c r="J23" i="31" s="1"/>
  <c r="J21" i="1"/>
  <c r="J21" i="2"/>
  <c r="J21" i="3"/>
  <c r="J21" i="4" s="1"/>
  <c r="J21" i="5" s="1"/>
  <c r="J21" i="6" s="1"/>
  <c r="J21" i="7" s="1"/>
  <c r="J21" i="8" s="1"/>
  <c r="J21" i="9" s="1"/>
  <c r="J21" i="10" s="1"/>
  <c r="J21" i="11" s="1"/>
  <c r="J21" i="12" s="1"/>
  <c r="J21" i="13" s="1"/>
  <c r="J21" i="14" s="1"/>
  <c r="J21" i="15" s="1"/>
  <c r="J21" i="16" s="1"/>
  <c r="J21" i="17" s="1"/>
  <c r="J21" i="18" s="1"/>
  <c r="J21" i="19" s="1"/>
  <c r="J21" i="20" s="1"/>
  <c r="J21" i="21" s="1"/>
  <c r="J21" i="22" s="1"/>
  <c r="J21" i="23" s="1"/>
  <c r="J21" i="24" s="1"/>
  <c r="J21" i="25" s="1"/>
  <c r="J21" i="26" s="1"/>
  <c r="J21" i="27" s="1"/>
  <c r="J21" i="28" s="1"/>
  <c r="J21" i="29" s="1"/>
  <c r="J21" i="30" s="1"/>
  <c r="J21" i="31" s="1"/>
  <c r="J19" i="1"/>
  <c r="J19" i="2"/>
  <c r="J19" i="3"/>
  <c r="J19" i="4"/>
  <c r="J19" i="5" s="1"/>
  <c r="J19" i="6" s="1"/>
  <c r="J19" i="7" s="1"/>
  <c r="J19" i="8" s="1"/>
  <c r="J19" i="9" s="1"/>
  <c r="J19" i="10" s="1"/>
  <c r="J19" i="11" s="1"/>
  <c r="J19" i="12" s="1"/>
  <c r="J19" i="13" s="1"/>
  <c r="J19" i="14" s="1"/>
  <c r="J19" i="15" s="1"/>
  <c r="J19" i="16" s="1"/>
  <c r="J19" i="17" s="1"/>
  <c r="J19" i="18" s="1"/>
  <c r="J19" i="19" s="1"/>
  <c r="J19" i="20" s="1"/>
  <c r="J19" i="21" s="1"/>
  <c r="J19" i="22" s="1"/>
  <c r="J19" i="23" s="1"/>
  <c r="J19" i="24" s="1"/>
  <c r="J19" i="25" s="1"/>
  <c r="J19" i="26" s="1"/>
  <c r="J19" i="27" s="1"/>
  <c r="J19" i="28" s="1"/>
  <c r="J19" i="29" s="1"/>
  <c r="J19" i="30" s="1"/>
  <c r="J19" i="31" s="1"/>
  <c r="F8" i="1"/>
  <c r="F8" i="2"/>
  <c r="F8" i="3"/>
  <c r="F8" i="4"/>
  <c r="F8" i="5"/>
  <c r="F8" i="6"/>
  <c r="F8" i="7"/>
  <c r="F8" i="8"/>
  <c r="F8" i="9"/>
  <c r="F8" i="10"/>
  <c r="F8" i="11"/>
  <c r="F8" i="12"/>
  <c r="F8" i="13"/>
  <c r="F8" i="14"/>
  <c r="F8" i="15"/>
  <c r="F8" i="16"/>
  <c r="F8" i="17"/>
  <c r="F8" i="18"/>
  <c r="F8" i="19"/>
  <c r="F8" i="20"/>
  <c r="F8" i="21"/>
  <c r="F8" i="22"/>
  <c r="F8" i="23"/>
  <c r="F8" i="24"/>
  <c r="F8" i="25"/>
  <c r="F8" i="26"/>
  <c r="F8" i="27"/>
  <c r="F8" i="28"/>
  <c r="F8" i="29"/>
  <c r="F8" i="30"/>
  <c r="F8" i="31"/>
  <c r="J9" i="1"/>
  <c r="J9" i="2"/>
  <c r="J9" i="3" s="1"/>
  <c r="J9" i="4" s="1"/>
  <c r="J9" i="5" s="1"/>
  <c r="J9" i="6"/>
  <c r="J9" i="7" s="1"/>
  <c r="J9" i="8" s="1"/>
  <c r="J9" i="9" s="1"/>
  <c r="J9" i="10" s="1"/>
  <c r="J9" i="11" s="1"/>
  <c r="J9" i="12" s="1"/>
  <c r="J9" i="13" s="1"/>
  <c r="J9" i="14" s="1"/>
  <c r="J9" i="15" s="1"/>
  <c r="J9" i="16" s="1"/>
  <c r="J9" i="17" s="1"/>
  <c r="J9" i="18" s="1"/>
  <c r="J9" i="19" s="1"/>
  <c r="J9" i="20" s="1"/>
  <c r="J9" i="21" s="1"/>
  <c r="J9" i="22" s="1"/>
  <c r="J9" i="23" s="1"/>
  <c r="J9" i="24" s="1"/>
  <c r="J9" i="25" s="1"/>
  <c r="J9" i="26" s="1"/>
  <c r="J9" i="27" s="1"/>
  <c r="J9" i="28" s="1"/>
  <c r="J9" i="29" s="1"/>
  <c r="J9" i="30" s="1"/>
  <c r="J9" i="31" s="1"/>
  <c r="I7" i="1"/>
  <c r="I7" i="2"/>
  <c r="I7" i="3"/>
  <c r="I7" i="4" s="1"/>
  <c r="I7" i="5" s="1"/>
  <c r="I7" i="6" s="1"/>
  <c r="I7" i="7" s="1"/>
  <c r="I7" i="8" s="1"/>
  <c r="I7" i="9" s="1"/>
  <c r="I7" i="10" s="1"/>
  <c r="I7" i="11" s="1"/>
  <c r="I7" i="12" s="1"/>
  <c r="I7" i="13" s="1"/>
  <c r="I7" i="14" s="1"/>
  <c r="I7" i="15" s="1"/>
  <c r="I7" i="16" s="1"/>
  <c r="I7" i="17" s="1"/>
  <c r="I7" i="18" s="1"/>
  <c r="I7" i="19" s="1"/>
  <c r="I7" i="20" s="1"/>
  <c r="I7" i="21" s="1"/>
  <c r="I7" i="22" s="1"/>
  <c r="I7" i="23" s="1"/>
  <c r="I7" i="24" s="1"/>
  <c r="I7" i="25" s="1"/>
  <c r="I7" i="26" s="1"/>
  <c r="I7" i="27" s="1"/>
  <c r="I7" i="28" s="1"/>
  <c r="I7" i="29" s="1"/>
  <c r="I7" i="30" s="1"/>
  <c r="I7" i="31" s="1"/>
  <c r="D8" i="11"/>
  <c r="D8" i="12"/>
  <c r="D8" i="18"/>
  <c r="D8" i="20"/>
  <c r="D8" i="21"/>
  <c r="D8" i="28"/>
  <c r="I9" i="1"/>
  <c r="I9" i="2" s="1"/>
  <c r="I9" i="3" s="1"/>
  <c r="I9" i="4" s="1"/>
  <c r="I9" i="5" s="1"/>
  <c r="I9" i="6" s="1"/>
  <c r="I9" i="7" s="1"/>
  <c r="I9" i="8" s="1"/>
  <c r="I9" i="9" s="1"/>
  <c r="I9" i="10" s="1"/>
  <c r="I9" i="11" s="1"/>
  <c r="I9" i="12" s="1"/>
  <c r="I9" i="13" s="1"/>
  <c r="I9" i="14" s="1"/>
  <c r="I9" i="15" s="1"/>
  <c r="I9" i="16" s="1"/>
  <c r="I9" i="17" s="1"/>
  <c r="I9" i="18" s="1"/>
  <c r="I9" i="19" s="1"/>
  <c r="I9" i="20" s="1"/>
  <c r="I9" i="21" s="1"/>
  <c r="I9" i="22" s="1"/>
  <c r="I9" i="23" s="1"/>
  <c r="I9" i="24" s="1"/>
  <c r="I9" i="25" s="1"/>
  <c r="I9" i="26" s="1"/>
  <c r="I9" i="27" s="1"/>
  <c r="I9" i="28" s="1"/>
  <c r="I9" i="29" s="1"/>
  <c r="I9" i="30" s="1"/>
  <c r="I9" i="31" s="1"/>
  <c r="I11" i="1"/>
  <c r="I11" i="2"/>
  <c r="I11" i="3" s="1"/>
  <c r="I11" i="4" s="1"/>
  <c r="I11" i="5" s="1"/>
  <c r="I11" i="6" s="1"/>
  <c r="I11" i="7" s="1"/>
  <c r="I11" i="8" s="1"/>
  <c r="I11" i="9" s="1"/>
  <c r="I11" i="10" s="1"/>
  <c r="I11" i="11" s="1"/>
  <c r="I11" i="12" s="1"/>
  <c r="I11" i="13" s="1"/>
  <c r="I11" i="14" s="1"/>
  <c r="I11" i="15" s="1"/>
  <c r="I11" i="16" s="1"/>
  <c r="I11" i="17" s="1"/>
  <c r="I11" i="18" s="1"/>
  <c r="I11" i="19" s="1"/>
  <c r="I11" i="20" s="1"/>
  <c r="I11" i="21" s="1"/>
  <c r="I11" i="22" s="1"/>
  <c r="I11" i="23" s="1"/>
  <c r="I11" i="24" s="1"/>
  <c r="I11" i="25" s="1"/>
  <c r="I11" i="26" s="1"/>
  <c r="I11" i="27" s="1"/>
  <c r="I11" i="28" s="1"/>
  <c r="I11" i="29" s="1"/>
  <c r="I11" i="30" s="1"/>
  <c r="I11" i="31" s="1"/>
  <c r="I12" i="1"/>
  <c r="I12" i="2"/>
  <c r="I12" i="3"/>
  <c r="I12" i="4" s="1"/>
  <c r="I12" i="5" s="1"/>
  <c r="I12" i="6" s="1"/>
  <c r="I12" i="7" s="1"/>
  <c r="I12" i="8" s="1"/>
  <c r="I12" i="9"/>
  <c r="I12" i="10" s="1"/>
  <c r="I12" i="11" s="1"/>
  <c r="I12" i="12" s="1"/>
  <c r="I12" i="13" s="1"/>
  <c r="I12" i="14" s="1"/>
  <c r="I12" i="15" s="1"/>
  <c r="I12" i="16" s="1"/>
  <c r="I12" i="17" s="1"/>
  <c r="I12" i="18" s="1"/>
  <c r="I12" i="19" s="1"/>
  <c r="I12" i="20" s="1"/>
  <c r="I12" i="21" s="1"/>
  <c r="I12" i="22" s="1"/>
  <c r="I12" i="23" s="1"/>
  <c r="I12" i="24" s="1"/>
  <c r="I12" i="25" s="1"/>
  <c r="I12" i="26" s="1"/>
  <c r="I12" i="27" s="1"/>
  <c r="I12" i="28" s="1"/>
  <c r="I12" i="29" s="1"/>
  <c r="I12" i="30" s="1"/>
  <c r="I12" i="31" s="1"/>
  <c r="I13" i="1"/>
  <c r="J29" i="1"/>
  <c r="D14" i="1"/>
  <c r="I14" i="1" s="1"/>
  <c r="D14" i="2"/>
  <c r="D14" i="3"/>
  <c r="D14" i="4"/>
  <c r="D14" i="5"/>
  <c r="D14" i="6"/>
  <c r="D14" i="7"/>
  <c r="D14" i="8"/>
  <c r="D14" i="9"/>
  <c r="D14" i="10"/>
  <c r="D14" i="11"/>
  <c r="D14" i="12"/>
  <c r="D14" i="13"/>
  <c r="D14" i="14"/>
  <c r="D14" i="15"/>
  <c r="D14" i="16"/>
  <c r="D14" i="17"/>
  <c r="D14" i="18"/>
  <c r="D14" i="19"/>
  <c r="D14" i="20"/>
  <c r="D14" i="21"/>
  <c r="D14" i="22"/>
  <c r="D14" i="24"/>
  <c r="D14" i="25"/>
  <c r="D14" i="26"/>
  <c r="D14" i="27"/>
  <c r="D14" i="28"/>
  <c r="D14" i="29"/>
  <c r="D14" i="30"/>
  <c r="D14" i="31"/>
  <c r="I6" i="1"/>
  <c r="I6" i="2"/>
  <c r="I6" i="3"/>
  <c r="I6" i="4"/>
  <c r="I6" i="5" s="1"/>
  <c r="I6" i="6" s="1"/>
  <c r="I6" i="7" s="1"/>
  <c r="I6" i="8" s="1"/>
  <c r="I6" i="9" s="1"/>
  <c r="I6" i="10" s="1"/>
  <c r="I6" i="11" s="1"/>
  <c r="I6" i="12" s="1"/>
  <c r="I6" i="13" s="1"/>
  <c r="I6" i="14" s="1"/>
  <c r="I6" i="15" s="1"/>
  <c r="I6" i="16" s="1"/>
  <c r="I6" i="17" s="1"/>
  <c r="I6" i="18" s="1"/>
  <c r="I6" i="19" s="1"/>
  <c r="I6" i="20" s="1"/>
  <c r="I6" i="21" s="1"/>
  <c r="I6" i="22" s="1"/>
  <c r="I6" i="23" s="1"/>
  <c r="I6" i="24" s="1"/>
  <c r="I6" i="25" s="1"/>
  <c r="I6" i="26" s="1"/>
  <c r="I6" i="27" s="1"/>
  <c r="I6" i="28" s="1"/>
  <c r="I6" i="29" s="1"/>
  <c r="I6" i="30" s="1"/>
  <c r="I6" i="31" s="1"/>
  <c r="C27" i="31"/>
  <c r="C26" i="31"/>
  <c r="A3" i="31"/>
  <c r="F3" i="9"/>
  <c r="F3" i="30"/>
  <c r="F3" i="29"/>
  <c r="F3" i="28"/>
  <c r="F3" i="27"/>
  <c r="F3" i="26"/>
  <c r="F3" i="25"/>
  <c r="F3" i="24"/>
  <c r="F3" i="23"/>
  <c r="F3" i="22"/>
  <c r="F3" i="21"/>
  <c r="F3" i="20"/>
  <c r="F3" i="19"/>
  <c r="F3" i="18"/>
  <c r="F3" i="16"/>
  <c r="F3" i="15"/>
  <c r="F3" i="14"/>
  <c r="F3" i="13"/>
  <c r="F3" i="12"/>
  <c r="F3" i="11"/>
  <c r="F3" i="10"/>
  <c r="F3" i="8"/>
  <c r="F3" i="7"/>
  <c r="F3" i="6"/>
  <c r="F3" i="5"/>
  <c r="F3" i="4"/>
  <c r="F3" i="2"/>
  <c r="F3" i="3"/>
  <c r="F3" i="1"/>
  <c r="G3" i="30"/>
  <c r="G3" i="29"/>
  <c r="G3" i="28"/>
  <c r="G3" i="27"/>
  <c r="G3" i="26"/>
  <c r="G3" i="25"/>
  <c r="G3" i="24"/>
  <c r="G3" i="23"/>
  <c r="G3" i="22"/>
  <c r="G3" i="21"/>
  <c r="G3" i="20"/>
  <c r="G3" i="19"/>
  <c r="G3" i="18"/>
  <c r="G3" i="17"/>
  <c r="G3" i="16"/>
  <c r="G3" i="15"/>
  <c r="G3" i="14"/>
  <c r="G3" i="13"/>
  <c r="G3" i="12"/>
  <c r="G3" i="11"/>
  <c r="G3" i="10"/>
  <c r="G3" i="9"/>
  <c r="G3" i="8"/>
  <c r="G3" i="7"/>
  <c r="G3" i="6"/>
  <c r="G3" i="5"/>
  <c r="G3" i="4"/>
  <c r="G3" i="3"/>
  <c r="G3" i="2"/>
  <c r="G3" i="1"/>
  <c r="A3" i="5"/>
  <c r="A3" i="30"/>
  <c r="A3" i="29"/>
  <c r="A3" i="28"/>
  <c r="A3" i="27"/>
  <c r="A3" i="26"/>
  <c r="A3" i="25"/>
  <c r="A3" i="24"/>
  <c r="A3" i="23"/>
  <c r="A3" i="22"/>
  <c r="A3" i="21"/>
  <c r="A3" i="20"/>
  <c r="A3" i="19"/>
  <c r="A3" i="18"/>
  <c r="A3" i="17"/>
  <c r="A3" i="16"/>
  <c r="A3" i="15"/>
  <c r="A3" i="14"/>
  <c r="A3" i="13"/>
  <c r="A3" i="12"/>
  <c r="A3" i="11"/>
  <c r="A3" i="10"/>
  <c r="A3" i="9"/>
  <c r="A3" i="8"/>
  <c r="A3" i="7"/>
  <c r="A3" i="6"/>
  <c r="A3" i="4"/>
  <c r="A3" i="3"/>
  <c r="A3" i="2"/>
  <c r="C26" i="1"/>
  <c r="C26" i="30"/>
  <c r="C27" i="30"/>
  <c r="C26" i="29"/>
  <c r="C27" i="29"/>
  <c r="C27" i="28"/>
  <c r="C26" i="27"/>
  <c r="C27" i="27"/>
  <c r="C26" i="26"/>
  <c r="C27" i="26"/>
  <c r="C26" i="25"/>
  <c r="C27" i="25"/>
  <c r="C26" i="24"/>
  <c r="C27" i="24"/>
  <c r="C26" i="23"/>
  <c r="C27" i="23"/>
  <c r="C26" i="22"/>
  <c r="C27" i="22"/>
  <c r="C26" i="21"/>
  <c r="C27" i="21"/>
  <c r="C26" i="20"/>
  <c r="C27" i="20"/>
  <c r="C26" i="19"/>
  <c r="C27" i="19"/>
  <c r="C26" i="18"/>
  <c r="C27" i="18"/>
  <c r="C26" i="17"/>
  <c r="C27" i="17"/>
  <c r="C26" i="16"/>
  <c r="C27" i="16"/>
  <c r="C26" i="15"/>
  <c r="C27" i="15"/>
  <c r="C26" i="14"/>
  <c r="C27" i="14"/>
  <c r="C26" i="13"/>
  <c r="C27" i="13"/>
  <c r="C26" i="12"/>
  <c r="C27" i="12"/>
  <c r="C26" i="11"/>
  <c r="C27" i="11"/>
  <c r="C26" i="10"/>
  <c r="C27" i="10"/>
  <c r="C26" i="9"/>
  <c r="C27" i="9"/>
  <c r="C26" i="8"/>
  <c r="C27" i="8"/>
  <c r="C26" i="7"/>
  <c r="C27" i="7"/>
  <c r="C26" i="6"/>
  <c r="C27" i="6"/>
  <c r="C26" i="5"/>
  <c r="C27" i="5"/>
  <c r="C26" i="4"/>
  <c r="C27" i="4"/>
  <c r="C26" i="3"/>
  <c r="C27" i="3"/>
  <c r="C26" i="2"/>
  <c r="C27" i="2"/>
  <c r="J23" i="1"/>
  <c r="J24" i="1"/>
  <c r="C27" i="1"/>
  <c r="F6" i="17"/>
  <c r="F7" i="17"/>
  <c r="D8" i="17"/>
  <c r="F7" i="23"/>
  <c r="F12" i="23"/>
  <c r="D8" i="23"/>
  <c r="D8" i="27"/>
  <c r="F12" i="19"/>
  <c r="D8" i="19"/>
  <c r="F12" i="18"/>
  <c r="F7" i="18"/>
  <c r="F6" i="25"/>
  <c r="F12" i="25"/>
  <c r="D8" i="25"/>
  <c r="D8" i="24"/>
  <c r="F11" i="7"/>
  <c r="F13" i="7" s="1"/>
  <c r="F6" i="3"/>
  <c r="F7" i="3"/>
  <c r="F12" i="29"/>
  <c r="F6" i="29"/>
  <c r="F12" i="12"/>
  <c r="F6" i="31"/>
  <c r="D8" i="31"/>
  <c r="F12" i="31"/>
  <c r="F11" i="3"/>
  <c r="F6" i="4"/>
  <c r="D8" i="10"/>
  <c r="F11" i="8"/>
  <c r="F13" i="8" s="1"/>
  <c r="F6" i="26"/>
  <c r="F6" i="1"/>
  <c r="F6" i="7"/>
  <c r="F6" i="21"/>
  <c r="F12" i="24"/>
  <c r="F6" i="11"/>
  <c r="F12" i="10"/>
  <c r="F6" i="27"/>
  <c r="F6" i="10"/>
  <c r="F12" i="13"/>
  <c r="D8" i="13"/>
  <c r="F11" i="19"/>
  <c r="F12" i="1"/>
  <c r="F6" i="8"/>
  <c r="D8" i="8"/>
  <c r="F12" i="14"/>
  <c r="F7" i="21"/>
  <c r="F6" i="22"/>
  <c r="F13" i="28"/>
  <c r="F6" i="5"/>
  <c r="D8" i="5"/>
  <c r="F7" i="5"/>
  <c r="F7" i="7"/>
  <c r="D8" i="9"/>
  <c r="F6" i="9"/>
  <c r="F12" i="9"/>
  <c r="F13" i="9"/>
  <c r="F7" i="8"/>
  <c r="F6" i="13"/>
  <c r="F11" i="5"/>
  <c r="F13" i="5"/>
  <c r="F6" i="15"/>
  <c r="D8" i="15"/>
  <c r="F7" i="6"/>
  <c r="D8" i="6"/>
  <c r="F11" i="2"/>
  <c r="F13" i="2" s="1"/>
  <c r="F13" i="4"/>
  <c r="J6" i="1"/>
  <c r="F13" i="12"/>
  <c r="F6" i="19"/>
  <c r="I13" i="2"/>
  <c r="J29" i="2"/>
  <c r="F11" i="13"/>
  <c r="D8" i="16"/>
  <c r="F12" i="16"/>
  <c r="F6" i="16"/>
  <c r="F12" i="20"/>
  <c r="F11" i="22"/>
  <c r="F13" i="22" s="1"/>
  <c r="F11" i="24"/>
  <c r="F13" i="24"/>
  <c r="F7" i="24"/>
  <c r="F11" i="29"/>
  <c r="F13" i="29" s="1"/>
  <c r="F6" i="20"/>
  <c r="F11" i="16"/>
  <c r="F13" i="16" s="1"/>
  <c r="F13" i="14"/>
  <c r="J8" i="1"/>
  <c r="J8" i="2" s="1"/>
  <c r="J8" i="3" s="1"/>
  <c r="J8" i="4"/>
  <c r="J8" i="5" s="1"/>
  <c r="J8" i="6" s="1"/>
  <c r="J8" i="7" s="1"/>
  <c r="J8" i="8" s="1"/>
  <c r="J8" i="9" s="1"/>
  <c r="J8" i="10" s="1"/>
  <c r="J8" i="11" s="1"/>
  <c r="J8" i="12" s="1"/>
  <c r="J8" i="13" s="1"/>
  <c r="J8" i="14" s="1"/>
  <c r="J8" i="15" s="1"/>
  <c r="J8" i="16" s="1"/>
  <c r="J8" i="17" s="1"/>
  <c r="J8" i="18" s="1"/>
  <c r="J8" i="19" s="1"/>
  <c r="J8" i="20" s="1"/>
  <c r="J8" i="21" s="1"/>
  <c r="J8" i="22" s="1"/>
  <c r="J8" i="23" s="1"/>
  <c r="J8" i="24" s="1"/>
  <c r="J8" i="25" s="1"/>
  <c r="J8" i="26" s="1"/>
  <c r="J8" i="27" s="1"/>
  <c r="J8" i="28" s="1"/>
  <c r="J8" i="29" s="1"/>
  <c r="J8" i="30" s="1"/>
  <c r="J8" i="31" s="1"/>
  <c r="I15" i="1"/>
  <c r="I15" i="2" s="1"/>
  <c r="F13" i="1"/>
  <c r="F6" i="12"/>
  <c r="F7" i="12"/>
  <c r="F13" i="27"/>
  <c r="F11" i="27"/>
  <c r="I13" i="3"/>
  <c r="F11" i="6"/>
  <c r="F7" i="26"/>
  <c r="F12" i="26"/>
  <c r="F11" i="15"/>
  <c r="F7" i="14"/>
  <c r="D8" i="14"/>
  <c r="F13" i="20"/>
  <c r="F12" i="6"/>
  <c r="F6" i="6"/>
  <c r="F13" i="3"/>
  <c r="F7" i="29"/>
  <c r="D8" i="29"/>
  <c r="D8" i="22"/>
  <c r="F12" i="22"/>
  <c r="F7" i="27"/>
  <c r="F12" i="27"/>
  <c r="F12" i="4"/>
  <c r="D8" i="4"/>
  <c r="F7" i="4"/>
  <c r="F7" i="15"/>
  <c r="F12" i="15"/>
  <c r="E15" i="1"/>
  <c r="G15" i="1" s="1"/>
  <c r="C15" i="2" s="1"/>
  <c r="E15" i="2" s="1"/>
  <c r="G15" i="2" s="1"/>
  <c r="C15" i="3" s="1"/>
  <c r="E15" i="3" s="1"/>
  <c r="G15" i="3" s="1"/>
  <c r="C15" i="4" s="1"/>
  <c r="E15" i="4" s="1"/>
  <c r="G15" i="4" s="1"/>
  <c r="C15" i="5" s="1"/>
  <c r="E15" i="5" s="1"/>
  <c r="G15" i="5" s="1"/>
  <c r="C15" i="6" s="1"/>
  <c r="E15" i="6" s="1"/>
  <c r="G15" i="6" s="1"/>
  <c r="C15" i="7" s="1"/>
  <c r="E15" i="7" s="1"/>
  <c r="G15" i="7" s="1"/>
  <c r="C15" i="8" s="1"/>
  <c r="E15" i="8" s="1"/>
  <c r="G15" i="8" s="1"/>
  <c r="C15" i="9" s="1"/>
  <c r="E15" i="9" s="1"/>
  <c r="G15" i="9" s="1"/>
  <c r="C15" i="10" s="1"/>
  <c r="E15" i="10" s="1"/>
  <c r="G15" i="10" s="1"/>
  <c r="C15" i="11" s="1"/>
  <c r="E15" i="11" s="1"/>
  <c r="G15" i="11" s="1"/>
  <c r="C15" i="12" s="1"/>
  <c r="E15" i="12" s="1"/>
  <c r="G15" i="12" s="1"/>
  <c r="C15" i="13" s="1"/>
  <c r="E15" i="13" s="1"/>
  <c r="G15" i="13" s="1"/>
  <c r="C15" i="14" s="1"/>
  <c r="E15" i="14" s="1"/>
  <c r="G15" i="14" s="1"/>
  <c r="C15" i="15" s="1"/>
  <c r="E15" i="15" s="1"/>
  <c r="G15" i="15" s="1"/>
  <c r="C15" i="16" s="1"/>
  <c r="E15" i="16" s="1"/>
  <c r="G15" i="16" s="1"/>
  <c r="C15" i="17" s="1"/>
  <c r="E15" i="17" s="1"/>
  <c r="G15" i="17" s="1"/>
  <c r="C15" i="18" s="1"/>
  <c r="E15" i="18" s="1"/>
  <c r="G15" i="18" s="1"/>
  <c r="C15" i="19" s="1"/>
  <c r="E15" i="19" s="1"/>
  <c r="G15" i="19" s="1"/>
  <c r="C15" i="20" s="1"/>
  <c r="E15" i="20" s="1"/>
  <c r="G15" i="20" s="1"/>
  <c r="C15" i="21" s="1"/>
  <c r="E15" i="21" s="1"/>
  <c r="G15" i="21" s="1"/>
  <c r="C15" i="22" s="1"/>
  <c r="E15" i="22" s="1"/>
  <c r="G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C15" i="27" s="1"/>
  <c r="E15" i="27" s="1"/>
  <c r="G15" i="27" s="1"/>
  <c r="C15" i="28" s="1"/>
  <c r="E15" i="28" s="1"/>
  <c r="G15" i="28" s="1"/>
  <c r="C15" i="29" s="1"/>
  <c r="E15" i="29" s="1"/>
  <c r="G15" i="29" s="1"/>
  <c r="C15" i="30" s="1"/>
  <c r="E15" i="30" s="1"/>
  <c r="G15" i="30" s="1"/>
  <c r="C15" i="31" s="1"/>
  <c r="E15" i="31" s="1"/>
  <c r="G15" i="31" s="1"/>
  <c r="F12" i="2"/>
  <c r="F7" i="2"/>
  <c r="J14" i="1"/>
  <c r="F13" i="6"/>
  <c r="F13" i="15"/>
  <c r="J29" i="3"/>
  <c r="I13" i="4"/>
  <c r="J29" i="4" s="1"/>
  <c r="I15" i="3"/>
  <c r="I15" i="4" s="1"/>
  <c r="I15" i="5" s="1"/>
  <c r="I15" i="6" s="1"/>
  <c r="I15" i="7" s="1"/>
  <c r="I15" i="8" s="1"/>
  <c r="I15" i="9" s="1"/>
  <c r="I15" i="10" s="1"/>
  <c r="I15" i="11" s="1"/>
  <c r="I15" i="12" s="1"/>
  <c r="I15" i="13" s="1"/>
  <c r="I15" i="14" s="1"/>
  <c r="I15" i="15" s="1"/>
  <c r="I15" i="16" s="1"/>
  <c r="I13" i="5"/>
  <c r="I13" i="6" s="1"/>
  <c r="J29" i="5"/>
  <c r="J24" i="3"/>
  <c r="J24" i="4"/>
  <c r="J24" i="5" s="1"/>
  <c r="J24" i="6" s="1"/>
  <c r="J24" i="7" s="1"/>
  <c r="J24" i="8" s="1"/>
  <c r="J24" i="9" s="1"/>
  <c r="J24" i="10" s="1"/>
  <c r="J24" i="11" s="1"/>
  <c r="J24" i="12" s="1"/>
  <c r="J24" i="13" s="1"/>
  <c r="J24" i="14" s="1"/>
  <c r="J24" i="15" s="1"/>
  <c r="J24" i="16" s="1"/>
  <c r="J24" i="17" s="1"/>
  <c r="J24" i="18" s="1"/>
  <c r="J24" i="19" s="1"/>
  <c r="J24" i="20" s="1"/>
  <c r="F11" i="18"/>
  <c r="F13" i="18" s="1"/>
  <c r="F13" i="19"/>
  <c r="F11" i="21"/>
  <c r="F13" i="21"/>
  <c r="F11" i="23"/>
  <c r="F13" i="23"/>
  <c r="F11" i="26"/>
  <c r="F13" i="26" s="1"/>
  <c r="F11" i="31"/>
  <c r="F13" i="31" s="1"/>
  <c r="F11" i="30"/>
  <c r="F13" i="30"/>
  <c r="F13" i="25" l="1"/>
  <c r="J29" i="6"/>
  <c r="I13" i="7"/>
  <c r="F11" i="17"/>
  <c r="F13" i="17"/>
  <c r="G17" i="1"/>
  <c r="C17" i="2" s="1"/>
  <c r="E17" i="2" s="1"/>
  <c r="G17" i="2" s="1"/>
  <c r="C17" i="3" s="1"/>
  <c r="E17" i="3" s="1"/>
  <c r="G17" i="3" s="1"/>
  <c r="C17" i="4" s="1"/>
  <c r="E17" i="4" s="1"/>
  <c r="G17" i="4" s="1"/>
  <c r="C17" i="5" s="1"/>
  <c r="E17" i="5" s="1"/>
  <c r="G17" i="5" s="1"/>
  <c r="C17" i="6" s="1"/>
  <c r="E17" i="6" s="1"/>
  <c r="G17" i="6" s="1"/>
  <c r="C17" i="7" s="1"/>
  <c r="E17" i="7" s="1"/>
  <c r="G17" i="7" s="1"/>
  <c r="C17" i="8" s="1"/>
  <c r="E17" i="8" s="1"/>
  <c r="G17" i="8" s="1"/>
  <c r="C17" i="9" s="1"/>
  <c r="E17" i="9" s="1"/>
  <c r="G17" i="9" s="1"/>
  <c r="C17" i="10" s="1"/>
  <c r="E17" i="10" s="1"/>
  <c r="G17" i="10" s="1"/>
  <c r="C17" i="11" s="1"/>
  <c r="E17" i="11" s="1"/>
  <c r="G17" i="11" s="1"/>
  <c r="C17" i="12" s="1"/>
  <c r="E17" i="12" s="1"/>
  <c r="G17" i="12" s="1"/>
  <c r="C17" i="13" s="1"/>
  <c r="E17" i="13" s="1"/>
  <c r="G17" i="13" s="1"/>
  <c r="C17" i="14" s="1"/>
  <c r="E17" i="14" s="1"/>
  <c r="G17" i="14" s="1"/>
  <c r="C17" i="15" s="1"/>
  <c r="E17" i="15" s="1"/>
  <c r="G17" i="15" s="1"/>
  <c r="C17" i="16" s="1"/>
  <c r="E17" i="16" s="1"/>
  <c r="G17" i="16" s="1"/>
  <c r="C17" i="17" s="1"/>
  <c r="E17" i="17" s="1"/>
  <c r="G17" i="17" s="1"/>
  <c r="C17" i="18" s="1"/>
  <c r="E17" i="18" s="1"/>
  <c r="G17" i="18" s="1"/>
  <c r="C17" i="19" s="1"/>
  <c r="E17" i="19" s="1"/>
  <c r="G17" i="19" s="1"/>
  <c r="C17" i="20" s="1"/>
  <c r="E17" i="20" s="1"/>
  <c r="G17" i="20" s="1"/>
  <c r="C17" i="21" s="1"/>
  <c r="E17" i="21" s="1"/>
  <c r="G17" i="21" s="1"/>
  <c r="C17" i="22" s="1"/>
  <c r="E17" i="22" s="1"/>
  <c r="G17" i="22" s="1"/>
  <c r="C17" i="23" s="1"/>
  <c r="E17" i="23" s="1"/>
  <c r="G17" i="23" s="1"/>
  <c r="C17" i="24" s="1"/>
  <c r="E17" i="24" s="1"/>
  <c r="G17" i="24" s="1"/>
  <c r="C17" i="25" s="1"/>
  <c r="E17" i="25" s="1"/>
  <c r="G17" i="25" s="1"/>
  <c r="C17" i="26" s="1"/>
  <c r="E17" i="26" s="1"/>
  <c r="G17" i="26" s="1"/>
  <c r="C17" i="27" s="1"/>
  <c r="E17" i="27" s="1"/>
  <c r="G17" i="27" s="1"/>
  <c r="C17" i="28" s="1"/>
  <c r="E17" i="28" s="1"/>
  <c r="G17" i="28" s="1"/>
  <c r="C17" i="29" s="1"/>
  <c r="E17" i="29" s="1"/>
  <c r="G17" i="29" s="1"/>
  <c r="C17" i="30" s="1"/>
  <c r="E17" i="30" s="1"/>
  <c r="G17" i="30" s="1"/>
  <c r="C17" i="31" s="1"/>
  <c r="E17" i="31" s="1"/>
  <c r="G17" i="31" s="1"/>
  <c r="J17" i="1"/>
  <c r="J17" i="2" s="1"/>
  <c r="J17" i="3" s="1"/>
  <c r="J6" i="6"/>
  <c r="J6" i="7" s="1"/>
  <c r="J6" i="8" s="1"/>
  <c r="J6" i="9" s="1"/>
  <c r="J6" i="10" s="1"/>
  <c r="J6" i="11" s="1"/>
  <c r="J6" i="12" s="1"/>
  <c r="J6" i="13" s="1"/>
  <c r="J6" i="14" s="1"/>
  <c r="J6" i="15" s="1"/>
  <c r="J6" i="16" s="1"/>
  <c r="J6" i="17" s="1"/>
  <c r="J6" i="18" s="1"/>
  <c r="J6" i="19" s="1"/>
  <c r="J6" i="20" s="1"/>
  <c r="J6" i="21" s="1"/>
  <c r="J6" i="22" s="1"/>
  <c r="J6" i="23" s="1"/>
  <c r="J6" i="24" s="1"/>
  <c r="J6" i="25" s="1"/>
  <c r="J6" i="26" s="1"/>
  <c r="J6" i="27" s="1"/>
  <c r="J6" i="28" s="1"/>
  <c r="J6" i="29" s="1"/>
  <c r="J13" i="1"/>
  <c r="J14" i="2" s="1"/>
  <c r="J14" i="3" s="1"/>
  <c r="G13" i="1"/>
  <c r="C13" i="2" s="1"/>
  <c r="E13" i="2" s="1"/>
  <c r="G13" i="2" s="1"/>
  <c r="C13" i="3" s="1"/>
  <c r="E13" i="3" s="1"/>
  <c r="G13" i="3" s="1"/>
  <c r="C13" i="4" s="1"/>
  <c r="E13" i="4" s="1"/>
  <c r="G13" i="4" s="1"/>
  <c r="C13" i="5" s="1"/>
  <c r="E13" i="5" s="1"/>
  <c r="G13" i="5" s="1"/>
  <c r="C13" i="6" s="1"/>
  <c r="E13" i="6" s="1"/>
  <c r="G13" i="6" s="1"/>
  <c r="C13" i="7" s="1"/>
  <c r="E13" i="7" s="1"/>
  <c r="G13" i="7" s="1"/>
  <c r="C13" i="8" s="1"/>
  <c r="E13" i="8" s="1"/>
  <c r="G13" i="8" s="1"/>
  <c r="C13" i="9" s="1"/>
  <c r="E13" i="9" s="1"/>
  <c r="G13" i="9" s="1"/>
  <c r="C13" i="10" s="1"/>
  <c r="E13" i="10" s="1"/>
  <c r="J14" i="4"/>
  <c r="G12" i="1"/>
  <c r="C12" i="2" s="1"/>
  <c r="E12" i="2" s="1"/>
  <c r="G12" i="2" s="1"/>
  <c r="C12" i="3" s="1"/>
  <c r="E12" i="3" s="1"/>
  <c r="J12" i="1"/>
  <c r="J12" i="2" s="1"/>
  <c r="F11" i="10"/>
  <c r="F7" i="1"/>
  <c r="J7" i="1" s="1"/>
  <c r="J7" i="2" s="1"/>
  <c r="J7" i="3" s="1"/>
  <c r="J7" i="4" s="1"/>
  <c r="J7" i="5" s="1"/>
  <c r="J7" i="6" s="1"/>
  <c r="J7" i="7" s="1"/>
  <c r="J7" i="8" s="1"/>
  <c r="J7" i="9" s="1"/>
  <c r="J7" i="10" s="1"/>
  <c r="J7" i="11" s="1"/>
  <c r="J7" i="12" s="1"/>
  <c r="J7" i="13" s="1"/>
  <c r="J7" i="14" s="1"/>
  <c r="J7" i="15" s="1"/>
  <c r="J7" i="16" s="1"/>
  <c r="J7" i="17" s="1"/>
  <c r="J7" i="18" s="1"/>
  <c r="J7" i="19" s="1"/>
  <c r="J7" i="20" s="1"/>
  <c r="J7" i="21" s="1"/>
  <c r="J7" i="22" s="1"/>
  <c r="J7" i="23" s="1"/>
  <c r="J7" i="24" s="1"/>
  <c r="J7" i="25" s="1"/>
  <c r="J7" i="26" s="1"/>
  <c r="J7" i="27" s="1"/>
  <c r="J7" i="28" s="1"/>
  <c r="J7" i="29" s="1"/>
  <c r="D8" i="1"/>
  <c r="I8" i="1" s="1"/>
  <c r="I8" i="2" s="1"/>
  <c r="J12" i="6"/>
  <c r="F13" i="13"/>
  <c r="J6" i="5"/>
  <c r="J6" i="2"/>
  <c r="J6" i="3" s="1"/>
  <c r="J6" i="4" s="1"/>
  <c r="F6" i="30"/>
  <c r="F7" i="30"/>
  <c r="F12" i="30"/>
  <c r="D8" i="30"/>
  <c r="I15" i="17"/>
  <c r="I15" i="18" s="1"/>
  <c r="I15" i="19" s="1"/>
  <c r="I15" i="20" s="1"/>
  <c r="I15" i="21" s="1"/>
  <c r="I15" i="22" s="1"/>
  <c r="I15" i="23" s="1"/>
  <c r="I15" i="24" s="1"/>
  <c r="I15" i="25" s="1"/>
  <c r="I15" i="26" s="1"/>
  <c r="I15" i="27" s="1"/>
  <c r="I15" i="28" s="1"/>
  <c r="I15" i="29" s="1"/>
  <c r="I15" i="30" s="1"/>
  <c r="I15" i="31" s="1"/>
  <c r="F12" i="7"/>
  <c r="J12" i="7" s="1"/>
  <c r="J12" i="8" s="1"/>
  <c r="J12" i="9" s="1"/>
  <c r="J12" i="10" s="1"/>
  <c r="J12" i="11" s="1"/>
  <c r="J12" i="12" s="1"/>
  <c r="J12" i="13" s="1"/>
  <c r="J12" i="14" s="1"/>
  <c r="J12" i="15" s="1"/>
  <c r="J12" i="16" s="1"/>
  <c r="J12" i="17" s="1"/>
  <c r="J12" i="18" s="1"/>
  <c r="J12" i="19" s="1"/>
  <c r="J12" i="20" s="1"/>
  <c r="J12" i="21" s="1"/>
  <c r="J12" i="22" s="1"/>
  <c r="J12" i="23" s="1"/>
  <c r="J12" i="24" s="1"/>
  <c r="J12" i="25" s="1"/>
  <c r="J12" i="26" s="1"/>
  <c r="J12" i="27" s="1"/>
  <c r="J12" i="28" s="1"/>
  <c r="J12" i="29" s="1"/>
  <c r="D8" i="7"/>
  <c r="J11" i="2"/>
  <c r="I14" i="2"/>
  <c r="I14" i="3" s="1"/>
  <c r="I14" i="4" s="1"/>
  <c r="I14" i="5" s="1"/>
  <c r="I14" i="6" s="1"/>
  <c r="I14" i="7" s="1"/>
  <c r="I14" i="8" s="1"/>
  <c r="I14" i="9" s="1"/>
  <c r="I14" i="10" s="1"/>
  <c r="I14" i="11" s="1"/>
  <c r="I14" i="12" s="1"/>
  <c r="I14" i="13" s="1"/>
  <c r="I14" i="14" s="1"/>
  <c r="I14" i="15" s="1"/>
  <c r="I14" i="16" s="1"/>
  <c r="I14" i="17" s="1"/>
  <c r="I14" i="18" s="1"/>
  <c r="I14" i="19" s="1"/>
  <c r="I14" i="20" s="1"/>
  <c r="I14" i="21" s="1"/>
  <c r="I14" i="22" s="1"/>
  <c r="I14" i="23" s="1"/>
  <c r="I14" i="24" s="1"/>
  <c r="I14" i="25" s="1"/>
  <c r="I14" i="26" s="1"/>
  <c r="I14" i="27" s="1"/>
  <c r="I14" i="28" s="1"/>
  <c r="I14" i="29" s="1"/>
  <c r="I14" i="30" s="1"/>
  <c r="I14" i="31" s="1"/>
  <c r="J11" i="3"/>
  <c r="J11" i="4" s="1"/>
  <c r="J11" i="5" s="1"/>
  <c r="J11" i="6" s="1"/>
  <c r="J11" i="7" s="1"/>
  <c r="J11" i="8" s="1"/>
  <c r="J11" i="9" s="1"/>
  <c r="J24" i="21"/>
  <c r="J24" i="22" s="1"/>
  <c r="J24" i="23" s="1"/>
  <c r="J24" i="24" s="1"/>
  <c r="J24" i="25" s="1"/>
  <c r="J24" i="26" s="1"/>
  <c r="J24" i="27" s="1"/>
  <c r="J24" i="28" s="1"/>
  <c r="J24" i="29" s="1"/>
  <c r="J24" i="30" s="1"/>
  <c r="J24" i="31" s="1"/>
  <c r="J15" i="3"/>
  <c r="J15" i="4" s="1"/>
  <c r="J15" i="5" s="1"/>
  <c r="J15" i="6" s="1"/>
  <c r="J15" i="7" s="1"/>
  <c r="J15" i="8" s="1"/>
  <c r="J15" i="9" s="1"/>
  <c r="J15" i="10" s="1"/>
  <c r="J15" i="11" s="1"/>
  <c r="J15" i="12" s="1"/>
  <c r="J15" i="13" s="1"/>
  <c r="J15" i="14" s="1"/>
  <c r="J15" i="15" s="1"/>
  <c r="J15" i="16" s="1"/>
  <c r="J15" i="17" s="1"/>
  <c r="J15" i="18" s="1"/>
  <c r="J15" i="19" s="1"/>
  <c r="J15" i="20" s="1"/>
  <c r="J15" i="21" s="1"/>
  <c r="J15" i="22" s="1"/>
  <c r="J15" i="23" s="1"/>
  <c r="J15" i="24" s="1"/>
  <c r="J15" i="25" s="1"/>
  <c r="J15" i="26" s="1"/>
  <c r="J15" i="27" s="1"/>
  <c r="J15" i="28" s="1"/>
  <c r="J15" i="29" s="1"/>
  <c r="J15" i="30" s="1"/>
  <c r="J15" i="31" s="1"/>
  <c r="F12" i="3"/>
  <c r="J12" i="3" s="1"/>
  <c r="J12" i="4" s="1"/>
  <c r="J12" i="5" s="1"/>
  <c r="D8" i="3"/>
  <c r="I8" i="3" s="1"/>
  <c r="I8" i="4" s="1"/>
  <c r="I8" i="5" s="1"/>
  <c r="I8" i="6" s="1"/>
  <c r="J17" i="4"/>
  <c r="J17" i="5" s="1"/>
  <c r="J17" i="6" s="1"/>
  <c r="J17" i="7" s="1"/>
  <c r="J17" i="8" s="1"/>
  <c r="J17" i="9" s="1"/>
  <c r="J17" i="10" s="1"/>
  <c r="J17" i="11" s="1"/>
  <c r="J17" i="12" s="1"/>
  <c r="J17" i="13" s="1"/>
  <c r="J17" i="14" s="1"/>
  <c r="J17" i="15" s="1"/>
  <c r="J17" i="16" s="1"/>
  <c r="J17" i="17" s="1"/>
  <c r="J17" i="18" s="1"/>
  <c r="J17" i="19" s="1"/>
  <c r="J17" i="20" s="1"/>
  <c r="J17" i="21" s="1"/>
  <c r="J17" i="22" s="1"/>
  <c r="J17" i="23" s="1"/>
  <c r="J17" i="24" s="1"/>
  <c r="J17" i="25" s="1"/>
  <c r="J17" i="26" s="1"/>
  <c r="J17" i="27" s="1"/>
  <c r="J17" i="28" s="1"/>
  <c r="J17" i="29" s="1"/>
  <c r="J17" i="30" s="1"/>
  <c r="J17" i="31" s="1"/>
  <c r="E8" i="1"/>
  <c r="G8" i="1" s="1"/>
  <c r="C8" i="2" s="1"/>
  <c r="E8" i="2" s="1"/>
  <c r="G8" i="2" s="1"/>
  <c r="C8" i="3" s="1"/>
  <c r="E8" i="3" s="1"/>
  <c r="G8" i="3" s="1"/>
  <c r="C8" i="4" s="1"/>
  <c r="E8" i="4" s="1"/>
  <c r="G8" i="4" s="1"/>
  <c r="C8" i="5" s="1"/>
  <c r="E8" i="5" s="1"/>
  <c r="G8" i="5" s="1"/>
  <c r="C8" i="6" s="1"/>
  <c r="E8" i="6" s="1"/>
  <c r="G8" i="6" s="1"/>
  <c r="C8" i="7" s="1"/>
  <c r="E8" i="7" s="1"/>
  <c r="G8" i="7" s="1"/>
  <c r="C8" i="8" s="1"/>
  <c r="E8" i="8" s="1"/>
  <c r="G8" i="8" s="1"/>
  <c r="C8" i="9" s="1"/>
  <c r="E8" i="9" s="1"/>
  <c r="G8" i="9" s="1"/>
  <c r="C8" i="10" s="1"/>
  <c r="E8" i="10" s="1"/>
  <c r="G8" i="10" s="1"/>
  <c r="C8" i="11" s="1"/>
  <c r="E8" i="11" s="1"/>
  <c r="G8" i="11" s="1"/>
  <c r="C8" i="12" s="1"/>
  <c r="E8" i="12" s="1"/>
  <c r="G8" i="12" s="1"/>
  <c r="C8" i="13" s="1"/>
  <c r="E8" i="13" s="1"/>
  <c r="G8" i="13" s="1"/>
  <c r="C8" i="14" s="1"/>
  <c r="E8" i="14" s="1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C8" i="24" s="1"/>
  <c r="E8" i="24" s="1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C8" i="29" s="1"/>
  <c r="E8" i="29" s="1"/>
  <c r="G8" i="29" s="1"/>
  <c r="C8" i="30" s="1"/>
  <c r="E8" i="30" s="1"/>
  <c r="G8" i="30" s="1"/>
  <c r="C8" i="31" s="1"/>
  <c r="E8" i="31" s="1"/>
  <c r="G8" i="31" s="1"/>
  <c r="G7" i="1"/>
  <c r="C7" i="2" s="1"/>
  <c r="E7" i="2" s="1"/>
  <c r="G7" i="2" s="1"/>
  <c r="C7" i="3" s="1"/>
  <c r="E7" i="3" s="1"/>
  <c r="G7" i="3" s="1"/>
  <c r="C7" i="4" s="1"/>
  <c r="E7" i="4" s="1"/>
  <c r="G7" i="4" s="1"/>
  <c r="C7" i="5" s="1"/>
  <c r="E7" i="5" s="1"/>
  <c r="G7" i="5" s="1"/>
  <c r="C7" i="6" s="1"/>
  <c r="E7" i="6" s="1"/>
  <c r="G7" i="6" s="1"/>
  <c r="C7" i="7" s="1"/>
  <c r="E7" i="7" s="1"/>
  <c r="G7" i="7" s="1"/>
  <c r="C7" i="8" s="1"/>
  <c r="E7" i="8" s="1"/>
  <c r="G7" i="8" s="1"/>
  <c r="C7" i="9" s="1"/>
  <c r="E7" i="9" s="1"/>
  <c r="G7" i="9" s="1"/>
  <c r="C7" i="10" s="1"/>
  <c r="E7" i="10" s="1"/>
  <c r="G7" i="10" s="1"/>
  <c r="C7" i="11" s="1"/>
  <c r="E7" i="11" s="1"/>
  <c r="G7" i="11" s="1"/>
  <c r="C7" i="12" s="1"/>
  <c r="E7" i="12" s="1"/>
  <c r="G7" i="12" s="1"/>
  <c r="C7" i="13" s="1"/>
  <c r="E7" i="13" s="1"/>
  <c r="G7" i="13" s="1"/>
  <c r="C7" i="14" s="1"/>
  <c r="E7" i="14" s="1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C7" i="29" s="1"/>
  <c r="E7" i="29" s="1"/>
  <c r="G7" i="29" s="1"/>
  <c r="C7" i="30" s="1"/>
  <c r="E7" i="30" s="1"/>
  <c r="G7" i="30" s="1"/>
  <c r="C7" i="31" s="1"/>
  <c r="E7" i="31" s="1"/>
  <c r="G7" i="31" s="1"/>
  <c r="G11" i="1"/>
  <c r="C11" i="2" s="1"/>
  <c r="E11" i="2" s="1"/>
  <c r="G11" i="2" s="1"/>
  <c r="C11" i="3" s="1"/>
  <c r="E11" i="3" s="1"/>
  <c r="G11" i="3" s="1"/>
  <c r="C11" i="4" s="1"/>
  <c r="E11" i="4" s="1"/>
  <c r="G11" i="4" s="1"/>
  <c r="C11" i="5" s="1"/>
  <c r="E11" i="5" s="1"/>
  <c r="G11" i="5" s="1"/>
  <c r="C11" i="6" s="1"/>
  <c r="E11" i="6" s="1"/>
  <c r="G11" i="6" s="1"/>
  <c r="C11" i="7" s="1"/>
  <c r="E11" i="7" s="1"/>
  <c r="G11" i="7" s="1"/>
  <c r="C11" i="8" s="1"/>
  <c r="E11" i="8" s="1"/>
  <c r="G11" i="8" s="1"/>
  <c r="C11" i="9" s="1"/>
  <c r="E11" i="9" s="1"/>
  <c r="G11" i="9" s="1"/>
  <c r="C11" i="10" s="1"/>
  <c r="E11" i="10" s="1"/>
  <c r="G6" i="1"/>
  <c r="C6" i="2" s="1"/>
  <c r="E6" i="2" s="1"/>
  <c r="G6" i="2" s="1"/>
  <c r="C6" i="3" s="1"/>
  <c r="E6" i="3" s="1"/>
  <c r="G6" i="3" s="1"/>
  <c r="C6" i="4" s="1"/>
  <c r="E6" i="4" s="1"/>
  <c r="G6" i="4" s="1"/>
  <c r="C6" i="5" s="1"/>
  <c r="E6" i="5" s="1"/>
  <c r="G6" i="5" s="1"/>
  <c r="C6" i="6" s="1"/>
  <c r="E6" i="6" s="1"/>
  <c r="G6" i="6" s="1"/>
  <c r="C6" i="7" s="1"/>
  <c r="E6" i="7" s="1"/>
  <c r="G6" i="7" s="1"/>
  <c r="C6" i="8" s="1"/>
  <c r="E6" i="8" s="1"/>
  <c r="G6" i="8" s="1"/>
  <c r="C6" i="9" s="1"/>
  <c r="E6" i="9" s="1"/>
  <c r="G6" i="9" s="1"/>
  <c r="C6" i="10" s="1"/>
  <c r="E6" i="10" s="1"/>
  <c r="G6" i="10" s="1"/>
  <c r="C6" i="11" s="1"/>
  <c r="E6" i="11" s="1"/>
  <c r="G6" i="11" s="1"/>
  <c r="C6" i="12" s="1"/>
  <c r="E6" i="12" s="1"/>
  <c r="G6" i="12" s="1"/>
  <c r="C6" i="13" s="1"/>
  <c r="E6" i="13" s="1"/>
  <c r="G6" i="13" s="1"/>
  <c r="C6" i="14" s="1"/>
  <c r="E6" i="14" s="1"/>
  <c r="G6" i="14" s="1"/>
  <c r="C6" i="15" s="1"/>
  <c r="E6" i="15" s="1"/>
  <c r="G6" i="15" s="1"/>
  <c r="C6" i="16" s="1"/>
  <c r="E6" i="16" s="1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C6" i="24" s="1"/>
  <c r="E6" i="24" s="1"/>
  <c r="G6" i="24" s="1"/>
  <c r="C6" i="25" s="1"/>
  <c r="E6" i="25" s="1"/>
  <c r="G6" i="25" s="1"/>
  <c r="C6" i="26" s="1"/>
  <c r="E6" i="26" s="1"/>
  <c r="G6" i="26" s="1"/>
  <c r="C6" i="27" s="1"/>
  <c r="E6" i="27" s="1"/>
  <c r="G6" i="27" s="1"/>
  <c r="C6" i="28" s="1"/>
  <c r="E6" i="28" s="1"/>
  <c r="G6" i="28" s="1"/>
  <c r="C6" i="29" s="1"/>
  <c r="E6" i="29" s="1"/>
  <c r="G6" i="29" s="1"/>
  <c r="C6" i="30" s="1"/>
  <c r="E6" i="30" s="1"/>
  <c r="G6" i="30" s="1"/>
  <c r="C6" i="31" s="1"/>
  <c r="E6" i="31" s="1"/>
  <c r="G6" i="31" s="1"/>
  <c r="J12" i="30" l="1"/>
  <c r="J12" i="31" s="1"/>
  <c r="J11" i="10"/>
  <c r="J11" i="11" s="1"/>
  <c r="J11" i="12" s="1"/>
  <c r="J11" i="13" s="1"/>
  <c r="J11" i="14" s="1"/>
  <c r="J11" i="15" s="1"/>
  <c r="J11" i="16" s="1"/>
  <c r="G11" i="10"/>
  <c r="C11" i="11" s="1"/>
  <c r="E11" i="11" s="1"/>
  <c r="G11" i="11" s="1"/>
  <c r="C11" i="12" s="1"/>
  <c r="E11" i="12" s="1"/>
  <c r="G11" i="12" s="1"/>
  <c r="C11" i="13" s="1"/>
  <c r="E11" i="13" s="1"/>
  <c r="G11" i="13" s="1"/>
  <c r="C11" i="14" s="1"/>
  <c r="E11" i="14" s="1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C11" i="29" s="1"/>
  <c r="E11" i="29" s="1"/>
  <c r="G11" i="29" s="1"/>
  <c r="C11" i="30" s="1"/>
  <c r="E11" i="30" s="1"/>
  <c r="G11" i="30" s="1"/>
  <c r="C11" i="31" s="1"/>
  <c r="E11" i="31" s="1"/>
  <c r="G11" i="31" s="1"/>
  <c r="J7" i="30"/>
  <c r="J7" i="31" s="1"/>
  <c r="J6" i="30"/>
  <c r="J6" i="31" s="1"/>
  <c r="G12" i="3"/>
  <c r="C12" i="4" s="1"/>
  <c r="E12" i="4" s="1"/>
  <c r="G12" i="4" s="1"/>
  <c r="C12" i="5" s="1"/>
  <c r="E12" i="5" s="1"/>
  <c r="G12" i="5" s="1"/>
  <c r="C12" i="6" s="1"/>
  <c r="E12" i="6" s="1"/>
  <c r="G12" i="6" s="1"/>
  <c r="C12" i="7" s="1"/>
  <c r="E12" i="7" s="1"/>
  <c r="G12" i="7" s="1"/>
  <c r="C12" i="8" s="1"/>
  <c r="E12" i="8" s="1"/>
  <c r="G12" i="8" s="1"/>
  <c r="C12" i="9" s="1"/>
  <c r="E12" i="9" s="1"/>
  <c r="G12" i="9" s="1"/>
  <c r="C12" i="10" s="1"/>
  <c r="E12" i="10" s="1"/>
  <c r="G12" i="10" s="1"/>
  <c r="C12" i="11" s="1"/>
  <c r="E12" i="11" s="1"/>
  <c r="G12" i="11" s="1"/>
  <c r="C12" i="12" s="1"/>
  <c r="E12" i="12" s="1"/>
  <c r="G12" i="12" s="1"/>
  <c r="C12" i="13" s="1"/>
  <c r="E12" i="13" s="1"/>
  <c r="G12" i="13" s="1"/>
  <c r="C12" i="14" s="1"/>
  <c r="E12" i="14" s="1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C12" i="18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C12" i="24" s="1"/>
  <c r="E12" i="24" s="1"/>
  <c r="G12" i="24" s="1"/>
  <c r="C12" i="25" s="1"/>
  <c r="E12" i="25" s="1"/>
  <c r="G12" i="25" s="1"/>
  <c r="C12" i="26" s="1"/>
  <c r="E12" i="26" s="1"/>
  <c r="G12" i="26" s="1"/>
  <c r="C12" i="27" s="1"/>
  <c r="E12" i="27" s="1"/>
  <c r="G12" i="27" s="1"/>
  <c r="C12" i="28" s="1"/>
  <c r="E12" i="28" s="1"/>
  <c r="G12" i="28" s="1"/>
  <c r="C12" i="29" s="1"/>
  <c r="E12" i="29" s="1"/>
  <c r="G12" i="29" s="1"/>
  <c r="C12" i="30" s="1"/>
  <c r="E12" i="30" s="1"/>
  <c r="G12" i="30" s="1"/>
  <c r="C12" i="31" s="1"/>
  <c r="E12" i="31" s="1"/>
  <c r="G12" i="31" s="1"/>
  <c r="J13" i="2"/>
  <c r="J13" i="3" s="1"/>
  <c r="J13" i="4" s="1"/>
  <c r="I8" i="7"/>
  <c r="I8" i="8" s="1"/>
  <c r="I8" i="9" s="1"/>
  <c r="I8" i="10" s="1"/>
  <c r="I8" i="11" s="1"/>
  <c r="I8" i="12" s="1"/>
  <c r="I8" i="13" s="1"/>
  <c r="I8" i="14" s="1"/>
  <c r="I8" i="15" s="1"/>
  <c r="I8" i="16" s="1"/>
  <c r="I8" i="17" s="1"/>
  <c r="I8" i="18" s="1"/>
  <c r="I8" i="19" s="1"/>
  <c r="I8" i="20" s="1"/>
  <c r="I8" i="21" s="1"/>
  <c r="I8" i="22" s="1"/>
  <c r="I8" i="23" s="1"/>
  <c r="I8" i="24" s="1"/>
  <c r="I8" i="25" s="1"/>
  <c r="I8" i="26" s="1"/>
  <c r="I8" i="27" s="1"/>
  <c r="I8" i="28" s="1"/>
  <c r="I8" i="29" s="1"/>
  <c r="I8" i="30"/>
  <c r="I8" i="31" s="1"/>
  <c r="F13" i="10"/>
  <c r="G13" i="10" s="1"/>
  <c r="C13" i="11" s="1"/>
  <c r="E13" i="11" s="1"/>
  <c r="G13" i="11" s="1"/>
  <c r="C13" i="12" s="1"/>
  <c r="E13" i="12" s="1"/>
  <c r="G13" i="12" s="1"/>
  <c r="C13" i="13" s="1"/>
  <c r="E13" i="13" s="1"/>
  <c r="G13" i="13" s="1"/>
  <c r="C13" i="14" s="1"/>
  <c r="E13" i="14" s="1"/>
  <c r="G13" i="14" s="1"/>
  <c r="C13" i="15" s="1"/>
  <c r="E13" i="15" s="1"/>
  <c r="G13" i="15" s="1"/>
  <c r="C13" i="16" s="1"/>
  <c r="E13" i="16" s="1"/>
  <c r="G13" i="16" s="1"/>
  <c r="C13" i="17" s="1"/>
  <c r="E13" i="17" s="1"/>
  <c r="G13" i="17" s="1"/>
  <c r="C13" i="18" s="1"/>
  <c r="E13" i="18" s="1"/>
  <c r="G13" i="18" s="1"/>
  <c r="C13" i="19" s="1"/>
  <c r="E13" i="19" s="1"/>
  <c r="G13" i="19" s="1"/>
  <c r="C13" i="20" s="1"/>
  <c r="E13" i="20" s="1"/>
  <c r="G13" i="20" s="1"/>
  <c r="C13" i="21" s="1"/>
  <c r="E13" i="21" s="1"/>
  <c r="G13" i="21" s="1"/>
  <c r="C13" i="22" s="1"/>
  <c r="E13" i="22" s="1"/>
  <c r="G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C13" i="29" s="1"/>
  <c r="E13" i="29" s="1"/>
  <c r="G13" i="29" s="1"/>
  <c r="C13" i="30" s="1"/>
  <c r="E13" i="30" s="1"/>
  <c r="G13" i="30" s="1"/>
  <c r="C13" i="31" s="1"/>
  <c r="E13" i="31" s="1"/>
  <c r="G13" i="31" s="1"/>
  <c r="J11" i="17"/>
  <c r="J11" i="18" s="1"/>
  <c r="J11" i="19" s="1"/>
  <c r="J11" i="20" s="1"/>
  <c r="J11" i="21" s="1"/>
  <c r="J11" i="22" s="1"/>
  <c r="J11" i="23" s="1"/>
  <c r="J11" i="24" s="1"/>
  <c r="J11" i="25" s="1"/>
  <c r="J11" i="26" s="1"/>
  <c r="J11" i="27" s="1"/>
  <c r="J11" i="28" s="1"/>
  <c r="J11" i="29" s="1"/>
  <c r="J11" i="30" s="1"/>
  <c r="J11" i="31" s="1"/>
  <c r="J29" i="7"/>
  <c r="I13" i="8"/>
  <c r="I13" i="9" s="1"/>
  <c r="J29" i="9" l="1"/>
  <c r="I13" i="10"/>
  <c r="J14" i="5"/>
  <c r="J14" i="6" s="1"/>
  <c r="J14" i="7" s="1"/>
  <c r="J14" i="8" s="1"/>
  <c r="J14" i="9" s="1"/>
  <c r="J14" i="10" s="1"/>
  <c r="J14" i="11" s="1"/>
  <c r="J14" i="12" s="1"/>
  <c r="J14" i="13" s="1"/>
  <c r="J13" i="5"/>
  <c r="J13" i="6" s="1"/>
  <c r="J13" i="7" s="1"/>
  <c r="J13" i="8" s="1"/>
  <c r="J13" i="9" s="1"/>
  <c r="J13" i="10" s="1"/>
  <c r="J13" i="11" s="1"/>
  <c r="J13" i="12" s="1"/>
  <c r="J13" i="13" s="1"/>
  <c r="J13" i="14" l="1"/>
  <c r="J14" i="14"/>
  <c r="J29" i="10"/>
  <c r="I13" i="11"/>
  <c r="J29" i="11" l="1"/>
  <c r="I13" i="12"/>
  <c r="J14" i="15"/>
  <c r="J13" i="15"/>
  <c r="J14" i="16" l="1"/>
  <c r="J14" i="17" s="1"/>
  <c r="J14" i="18" s="1"/>
  <c r="J14" i="19" s="1"/>
  <c r="J14" i="20" s="1"/>
  <c r="J14" i="21" s="1"/>
  <c r="J14" i="22" s="1"/>
  <c r="J14" i="23" s="1"/>
  <c r="J14" i="24" s="1"/>
  <c r="J14" i="25" s="1"/>
  <c r="J14" i="26" s="1"/>
  <c r="J14" i="27" s="1"/>
  <c r="J14" i="28" s="1"/>
  <c r="J14" i="29" s="1"/>
  <c r="J14" i="30" s="1"/>
  <c r="J14" i="31" s="1"/>
  <c r="J13" i="16"/>
  <c r="J13" i="17" s="1"/>
  <c r="J13" i="18" s="1"/>
  <c r="J13" i="19" s="1"/>
  <c r="J13" i="20" s="1"/>
  <c r="J13" i="21" s="1"/>
  <c r="J13" i="22" s="1"/>
  <c r="J13" i="23" s="1"/>
  <c r="J13" i="24" s="1"/>
  <c r="J13" i="25" s="1"/>
  <c r="J13" i="26" s="1"/>
  <c r="J13" i="27" s="1"/>
  <c r="J13" i="28" s="1"/>
  <c r="J13" i="29" s="1"/>
  <c r="J13" i="30" s="1"/>
  <c r="J13" i="31" s="1"/>
  <c r="I13" i="13"/>
  <c r="J29" i="12"/>
  <c r="J29" i="13" l="1"/>
  <c r="I13" i="14"/>
  <c r="J29" i="14" l="1"/>
  <c r="I13" i="15"/>
  <c r="J29" i="15" l="1"/>
  <c r="I13" i="16"/>
  <c r="J29" i="16" l="1"/>
  <c r="I13" i="17"/>
  <c r="I13" i="18" l="1"/>
  <c r="J29" i="17"/>
  <c r="J29" i="18" l="1"/>
  <c r="I13" i="19"/>
  <c r="J29" i="19" l="1"/>
  <c r="I13" i="20"/>
  <c r="J29" i="20" l="1"/>
  <c r="I13" i="21"/>
  <c r="I13" i="22" l="1"/>
  <c r="J29" i="21"/>
  <c r="J29" i="22" l="1"/>
  <c r="I13" i="23"/>
  <c r="I13" i="24" l="1"/>
  <c r="J29" i="23"/>
  <c r="J29" i="24" l="1"/>
  <c r="I13" i="25"/>
  <c r="J29" i="25" l="1"/>
  <c r="I13" i="26"/>
  <c r="J29" i="26" l="1"/>
  <c r="I13" i="27"/>
  <c r="I13" i="28" s="1"/>
  <c r="I13" i="29" l="1"/>
  <c r="J29" i="28"/>
  <c r="J29" i="29" l="1"/>
  <c r="I13" i="30"/>
  <c r="I13" i="31" l="1"/>
  <c r="J29" i="31" s="1"/>
  <c r="J29" i="30"/>
</calcChain>
</file>

<file path=xl/sharedStrings.xml><?xml version="1.0" encoding="utf-8"?>
<sst xmlns="http://schemas.openxmlformats.org/spreadsheetml/2006/main" count="2602" uniqueCount="172">
  <si>
    <t xml:space="preserve">الشركة العامة لسمنت الشمالية </t>
  </si>
  <si>
    <t>معمل سمنت حمام العليل الجديد</t>
  </si>
  <si>
    <t>المواد</t>
  </si>
  <si>
    <t>رصيد اولي</t>
  </si>
  <si>
    <t>داخل 1</t>
  </si>
  <si>
    <t>المجموع</t>
  </si>
  <si>
    <t>خارج 1</t>
  </si>
  <si>
    <t>الرصيد النهائي</t>
  </si>
  <si>
    <t>مجموع الوارد</t>
  </si>
  <si>
    <t>مجموع المصروف</t>
  </si>
  <si>
    <t>الحجر</t>
  </si>
  <si>
    <t>الطين</t>
  </si>
  <si>
    <t>المعجون</t>
  </si>
  <si>
    <t>الجبس</t>
  </si>
  <si>
    <t>الكلنكر العادي</t>
  </si>
  <si>
    <t>الانتاج اليومي / كلنكر</t>
  </si>
  <si>
    <t>السمنت العادي</t>
  </si>
  <si>
    <t>التقرير اليومي</t>
  </si>
  <si>
    <t>التقرير المتراكم لغاية تاريخه</t>
  </si>
  <si>
    <t>كلنكر الكلي</t>
  </si>
  <si>
    <t>فل عادي</t>
  </si>
  <si>
    <t>مكيس عادي</t>
  </si>
  <si>
    <t>فل مصدر</t>
  </si>
  <si>
    <t>فل عادي محلي</t>
  </si>
  <si>
    <t>مكيس عادي محلي</t>
  </si>
  <si>
    <t>فل عادي مصدر</t>
  </si>
  <si>
    <t>التجهيز اليومي للسمنت =</t>
  </si>
  <si>
    <t>اجمـــــــــــــــــالي التــــــجــهــيــــز =</t>
  </si>
  <si>
    <t>التجهيز الكلي =</t>
  </si>
  <si>
    <t>القسم</t>
  </si>
  <si>
    <t>الفرن</t>
  </si>
  <si>
    <t>طاحونة السمنت</t>
  </si>
  <si>
    <t>ساعات التوقف</t>
  </si>
  <si>
    <t>الاشتغال</t>
  </si>
  <si>
    <t>اســـــــــــــــــــباب التـوقـــــــف</t>
  </si>
  <si>
    <t>ســــــاعــــات الاشـــــتــــغــــال الـــــكـليــــــــــة</t>
  </si>
  <si>
    <t xml:space="preserve">الفرن </t>
  </si>
  <si>
    <t>مدير المعمل</t>
  </si>
  <si>
    <t xml:space="preserve">طاحونة المواد </t>
  </si>
  <si>
    <t>الثابت</t>
  </si>
  <si>
    <t>الساعات</t>
  </si>
  <si>
    <t>الناتج</t>
  </si>
  <si>
    <t>زيادة</t>
  </si>
  <si>
    <t>نقصان</t>
  </si>
  <si>
    <t>year</t>
  </si>
  <si>
    <t>month</t>
  </si>
  <si>
    <t xml:space="preserve">day </t>
  </si>
  <si>
    <t xml:space="preserve">تغير السنة والشهر واليوم </t>
  </si>
  <si>
    <t>تقرير الانتاج ليوم</t>
  </si>
  <si>
    <t>ايام الاسبوع لشهر</t>
  </si>
  <si>
    <t>الخميس</t>
  </si>
  <si>
    <t>السبت</t>
  </si>
  <si>
    <t>الثلاثاء</t>
  </si>
  <si>
    <t>التاريخ</t>
  </si>
  <si>
    <t>تراب الحديد</t>
  </si>
  <si>
    <t>تراب حديد</t>
  </si>
  <si>
    <t xml:space="preserve">تراب الحديد </t>
  </si>
  <si>
    <t>كمية النفط المصروفة</t>
  </si>
  <si>
    <t>نفط اسود للفرن</t>
  </si>
  <si>
    <t>نفط اسود لفرن</t>
  </si>
  <si>
    <t xml:space="preserve">اكياس ورقية </t>
  </si>
  <si>
    <t>عدد ساعات الاحماء</t>
  </si>
  <si>
    <t>مجموع ساعات الاحماء</t>
  </si>
  <si>
    <t>نفط مصروف للاحماء</t>
  </si>
  <si>
    <t xml:space="preserve">الكمية </t>
  </si>
  <si>
    <t xml:space="preserve">الثابت </t>
  </si>
  <si>
    <t xml:space="preserve">نسبة تلف الاكياس الورقية </t>
  </si>
  <si>
    <t>فرق الوزن</t>
  </si>
  <si>
    <t>مجموع فرق الوزن</t>
  </si>
  <si>
    <t xml:space="preserve">                                                 مدير الانتاج                                       مدير التشغيل</t>
  </si>
  <si>
    <t xml:space="preserve">معاونية السمنت الشمالية </t>
  </si>
  <si>
    <t xml:space="preserve">معاونية  السمنت الشمالية </t>
  </si>
  <si>
    <t xml:space="preserve">                                                          مدير الانتاج                                        مدير التشغيل</t>
  </si>
  <si>
    <t xml:space="preserve"> </t>
  </si>
  <si>
    <t>متراكم كلنكر</t>
  </si>
  <si>
    <t>متراكم سمنت</t>
  </si>
  <si>
    <t>متراكم تجهيز</t>
  </si>
  <si>
    <t xml:space="preserve">    مدير المعمل</t>
  </si>
  <si>
    <t xml:space="preserve">  مدير المعمل</t>
  </si>
  <si>
    <t xml:space="preserve">   مدير المعمل</t>
  </si>
  <si>
    <t xml:space="preserve">     مدير المعمل</t>
  </si>
  <si>
    <t xml:space="preserve">      مدير المعمل</t>
  </si>
  <si>
    <t>الاثنين</t>
  </si>
  <si>
    <t>الاربعاء</t>
  </si>
  <si>
    <t>الاحد</t>
  </si>
  <si>
    <t>الجمعه</t>
  </si>
  <si>
    <t xml:space="preserve"> مدير الانتاج                                       مدير التشغيل</t>
  </si>
  <si>
    <t>عبدالرزاق طه محمد                            سامي سلطان إسماعيل</t>
  </si>
  <si>
    <t xml:space="preserve">   ازهر علي فرمان الوكاع</t>
  </si>
  <si>
    <t>نفاذ المواد</t>
  </si>
  <si>
    <t>بسعر 85</t>
  </si>
  <si>
    <t>بسعر 95</t>
  </si>
  <si>
    <t xml:space="preserve"> امتلاء سايلو رقم 1</t>
  </si>
  <si>
    <t xml:space="preserve">   مدير الانتاج                                       مدير التشغيل</t>
  </si>
  <si>
    <t xml:space="preserve">   عبدالرزاق طه محمد                               سامي سلطان اسماعيل</t>
  </si>
  <si>
    <t>ازهر علي فرمان الوكاع</t>
  </si>
  <si>
    <t xml:space="preserve">    مدير الانتاج                                     مدير التشغيل</t>
  </si>
  <si>
    <t xml:space="preserve">         عبدالرزاق طه محمد                           سامي سلطان اسماعيل</t>
  </si>
  <si>
    <t>امتلاء سايلو رقم 1</t>
  </si>
  <si>
    <t>مدير الانتاج                                  مدير التشغيل</t>
  </si>
  <si>
    <t xml:space="preserve"> عبدالرزاق طه محمد                            سامي سلطان إسماعيل</t>
  </si>
  <si>
    <t xml:space="preserve">    ازهر علي فرمان الوكاع</t>
  </si>
  <si>
    <t xml:space="preserve">بسعر 95 </t>
  </si>
  <si>
    <t xml:space="preserve">     مدير الانتاج                                       مدير التشغيل</t>
  </si>
  <si>
    <t xml:space="preserve">     عبدالرزاق طه محمد                              سامي سلطان اسماعيل</t>
  </si>
  <si>
    <t xml:space="preserve">  ازهر علي فرمان الوكاع</t>
  </si>
  <si>
    <t>مدير الانتاج                                   مدير التشغيل</t>
  </si>
  <si>
    <t>عبدالرزاق طه محمد                             سامي سلطان إسماعيل</t>
  </si>
  <si>
    <t>بسعر 95 الف</t>
  </si>
  <si>
    <t>بسعر 85 الف</t>
  </si>
  <si>
    <t xml:space="preserve">                                                 عبدالرزاق طه محمد                            سامي سلطان إسماعيل</t>
  </si>
  <si>
    <t>امتلاء السايلو رقم واحد</t>
  </si>
  <si>
    <t>معاونية السمنت الشمالية</t>
  </si>
  <si>
    <t>مدير الانتاج                                     مدير التشغيل</t>
  </si>
  <si>
    <t xml:space="preserve"> عبدالرزاق طه محمد                           سامي سلطان إسماعيل</t>
  </si>
  <si>
    <t>مدير الانتاج                                    مدير التشغيل</t>
  </si>
  <si>
    <t>مدير الانتاج                                      مديرالتشغيل</t>
  </si>
  <si>
    <t xml:space="preserve"> عبدالرزاق طه محمد                                سامي سلطان إسماعيل</t>
  </si>
  <si>
    <t xml:space="preserve">             مدير الانتاج                                                    مدير التشغيل           </t>
  </si>
  <si>
    <t>عبدالرزاق طه محمد                                     سامي سلطان اسماعيل</t>
  </si>
  <si>
    <t>مدير الانتاج                                        مدير التشغيل</t>
  </si>
  <si>
    <t xml:space="preserve"> عبدالرزاق طه محمد                                  سامي سلطان إسماعيل</t>
  </si>
  <si>
    <t xml:space="preserve">     ازهر علي فرمان الوكاع</t>
  </si>
  <si>
    <t xml:space="preserve">مدير الانتاج                                    مدير التشغيل </t>
  </si>
  <si>
    <t>مدير الانتاج                                               مدير التشغيل</t>
  </si>
  <si>
    <t>عبدالرزاق طه محمد                                       سامي سلطان إسماعيل</t>
  </si>
  <si>
    <t xml:space="preserve"> تفويل سايلو رقم 1</t>
  </si>
  <si>
    <t xml:space="preserve">  مدير الانتاج                                        مدير التشغيل</t>
  </si>
  <si>
    <t xml:space="preserve">     عبدالرزاق طه محمد                             سامي سلطان إسماعيل</t>
  </si>
  <si>
    <t xml:space="preserve">     مدير الانتاج                                               مدير التشغيل</t>
  </si>
  <si>
    <t xml:space="preserve">    عبدالرزاق طه محمد                                      سامي سلطان إسماعيل</t>
  </si>
  <si>
    <t>تفويل سايلو رقم 1</t>
  </si>
  <si>
    <t xml:space="preserve">    مدير الانتاج                                      مدير التشغيل</t>
  </si>
  <si>
    <t xml:space="preserve">     عبدالرزاق طه محمد                            سامي سلطان إسماعيل</t>
  </si>
  <si>
    <t xml:space="preserve">                                        مدير الانتاج                                       مدير التشغيل</t>
  </si>
  <si>
    <t xml:space="preserve">                                       عبدالرزاق طه محمد                                سامي سلطان اسماعيل</t>
  </si>
  <si>
    <t xml:space="preserve">   مدير الانتاج                                          مدير التشغيل</t>
  </si>
  <si>
    <t xml:space="preserve">  عبدالرزاق طه محمد                             سامي سلطان إسماعيل</t>
  </si>
  <si>
    <t xml:space="preserve">         مدير الانتاج                                             مدير التشغيل</t>
  </si>
  <si>
    <t xml:space="preserve">      عبدالرزاق طه محمد                                      سامي سلطان إسماعيل</t>
  </si>
  <si>
    <t>بسعر 90</t>
  </si>
  <si>
    <t>بسعر 90 الف</t>
  </si>
  <si>
    <t xml:space="preserve">   </t>
  </si>
  <si>
    <t xml:space="preserve"> امتلاء السايلو رقم واحد</t>
  </si>
  <si>
    <t xml:space="preserve">                                                       عبدالرزاق طه محمد                                سامي سلطان إسماعيل</t>
  </si>
  <si>
    <t xml:space="preserve"> مدير الانتاج                                      مدير التشغيل</t>
  </si>
  <si>
    <t xml:space="preserve">    عبدالرزاق طه محمد                              سامي سلطان إسماعيل</t>
  </si>
  <si>
    <t xml:space="preserve"> مدير الانتاج                                        مدير التشغيل</t>
  </si>
  <si>
    <t xml:space="preserve">    عبدالرزاق طه محمد                                سامي سلطان إسماعيل</t>
  </si>
  <si>
    <t xml:space="preserve">      ازهر علي فرمان الوكاع</t>
  </si>
  <si>
    <t xml:space="preserve">     مدير الانتاج                                           مدير التشغيل</t>
  </si>
  <si>
    <t xml:space="preserve">     عبدالرزاق طه محمد                                  سامي سلطان إسماعيل</t>
  </si>
  <si>
    <t xml:space="preserve">مA1:J20عاونية السمنت الشمالية </t>
  </si>
  <si>
    <t xml:space="preserve"> ارتفاع حراراة البولبرين رقم 1</t>
  </si>
  <si>
    <t>عطل أليا الشفل</t>
  </si>
  <si>
    <t xml:space="preserve">           مدير الانتاج                                       مدير التشغيل</t>
  </si>
  <si>
    <t xml:space="preserve">      عبدالرزاق طه محمد                              سامي سلطان اسماعيل</t>
  </si>
  <si>
    <t xml:space="preserve">      عبدالرزاق طه محمد                                    سامي سلطان إسماعيل</t>
  </si>
  <si>
    <t>تفويل سايلو رقم 2</t>
  </si>
  <si>
    <t xml:space="preserve"> بسعر 90</t>
  </si>
  <si>
    <t xml:space="preserve"> كسر في شوتة هزاز الكلنكر</t>
  </si>
  <si>
    <t xml:space="preserve">          مدير الانتاج                                      مدير التشغيل</t>
  </si>
  <si>
    <t xml:space="preserve">           عبدالرزاق طه محمد                              سامي سلطان إسماعيل</t>
  </si>
  <si>
    <t xml:space="preserve">                          مدير الانتاج                                           مدير التشغيل</t>
  </si>
  <si>
    <t xml:space="preserve">                       عبدالرزاق طه محمد                                    سامي سلطان إسماعيل</t>
  </si>
  <si>
    <t>عطل فلتر الرئيسي</t>
  </si>
  <si>
    <t>عطل الفلتر الرئيسي</t>
  </si>
  <si>
    <t xml:space="preserve">                       مدير الانتاج                                         مدير التشغيل</t>
  </si>
  <si>
    <t xml:space="preserve">                        عبدالرزاق طه محمد                                سامي سلطان اسماعيل</t>
  </si>
  <si>
    <t xml:space="preserve">                 مدير الانتاج                                           مدير التشغيل</t>
  </si>
  <si>
    <t xml:space="preserve">                عبدالرزاق طه محمد                                    سامي سلطان إسماعيل</t>
  </si>
  <si>
    <t>فصل المحرك الرئيسي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</si>
</sst>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85" formatCode="[$-20A0000]m/d\ mmmm\ yyyy;@"/>
    <numFmt numFmtId="205" formatCode="m/d"/>
    <numFmt numFmtId="216" formatCode="0.0"/>
  </numFmts>
  <fonts count="13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8"/>
      <name val="Arial"/>
    </font>
    <font>
      <b/>
      <sz val="16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16"/>
      <color indexed="8"/>
      <name val="Arial"/>
      <family val="2"/>
    </font>
    <font>
      <b/>
      <sz val="15"/>
      <name val="Arial"/>
      <family val="2"/>
    </font>
    <font>
      <b/>
      <sz val="1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applyNumberFormat="1" applyFill="1" applyAlignment="1"/>
    <xf numFmtId="0" fontId="0" fillId="0" borderId="0" xfId="0" applyNumberFormat="1"/>
    <xf numFmtId="0" fontId="0" fillId="0" borderId="0" xfId="0" applyNumberFormat="1" applyAlignment="1"/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4" fillId="5" borderId="3" xfId="0" applyNumberFormat="1" applyFont="1" applyFill="1" applyBorder="1" applyAlignment="1">
      <alignment horizontal="center"/>
    </xf>
    <xf numFmtId="0" fontId="4" fillId="5" borderId="4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 applyNumberFormat="1" applyFill="1" applyBorder="1"/>
    <xf numFmtId="0" fontId="0" fillId="0" borderId="0" xfId="0" applyNumberFormat="1" applyAlignment="1">
      <alignment horizontal="center"/>
    </xf>
    <xf numFmtId="0" fontId="2" fillId="7" borderId="6" xfId="0" applyNumberFormat="1" applyFont="1" applyFill="1" applyBorder="1" applyAlignment="1">
      <alignment horizontal="right"/>
    </xf>
    <xf numFmtId="0" fontId="6" fillId="0" borderId="7" xfId="0" applyNumberFormat="1" applyFont="1" applyBorder="1" applyAlignment="1"/>
    <xf numFmtId="0" fontId="2" fillId="8" borderId="6" xfId="0" applyNumberFormat="1" applyFont="1" applyFill="1" applyBorder="1" applyAlignment="1">
      <alignment horizontal="right"/>
    </xf>
    <xf numFmtId="0" fontId="2" fillId="9" borderId="6" xfId="0" applyNumberFormat="1" applyFont="1" applyFill="1" applyBorder="1" applyAlignment="1">
      <alignment horizontal="right"/>
    </xf>
    <xf numFmtId="1" fontId="2" fillId="0" borderId="7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5" fillId="0" borderId="9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7" fillId="0" borderId="1" xfId="0" applyNumberFormat="1" applyFont="1" applyBorder="1"/>
    <xf numFmtId="0" fontId="7" fillId="0" borderId="1" xfId="0" applyNumberFormat="1" applyFont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0" xfId="0" applyNumberFormat="1" applyFont="1"/>
    <xf numFmtId="0" fontId="4" fillId="3" borderId="12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0" fontId="8" fillId="0" borderId="0" xfId="0" applyNumberFormat="1" applyFont="1"/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3" borderId="8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16" fontId="4" fillId="0" borderId="1" xfId="0" applyNumberFormat="1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2" xfId="0" applyNumberFormat="1" applyFont="1" applyFill="1" applyBorder="1" applyAlignment="1">
      <alignment horizontal="center"/>
    </xf>
    <xf numFmtId="0" fontId="8" fillId="6" borderId="12" xfId="0" applyNumberFormat="1" applyFont="1" applyFill="1" applyBorder="1"/>
    <xf numFmtId="0" fontId="8" fillId="6" borderId="13" xfId="0" applyNumberFormat="1" applyFont="1" applyFill="1" applyBorder="1"/>
    <xf numFmtId="0" fontId="8" fillId="6" borderId="11" xfId="0" applyNumberFormat="1" applyFont="1" applyFill="1" applyBorder="1"/>
    <xf numFmtId="0" fontId="8" fillId="6" borderId="0" xfId="0" applyNumberFormat="1" applyFont="1" applyFill="1"/>
    <xf numFmtId="0" fontId="8" fillId="6" borderId="0" xfId="0" applyNumberFormat="1" applyFont="1" applyFill="1" applyBorder="1"/>
    <xf numFmtId="0" fontId="4" fillId="6" borderId="0" xfId="0" applyNumberFormat="1" applyFont="1" applyFill="1" applyAlignment="1">
      <alignment horizontal="center"/>
    </xf>
    <xf numFmtId="0" fontId="8" fillId="0" borderId="11" xfId="0" applyNumberFormat="1" applyFont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8" fillId="0" borderId="0" xfId="0" applyNumberFormat="1" applyFont="1" applyAlignment="1"/>
    <xf numFmtId="0" fontId="4" fillId="6" borderId="14" xfId="0" applyNumberFormat="1" applyFont="1" applyFill="1" applyBorder="1" applyAlignment="1"/>
    <xf numFmtId="0" fontId="4" fillId="6" borderId="14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8" fillId="0" borderId="1" xfId="0" applyNumberFormat="1" applyFont="1" applyBorder="1"/>
    <xf numFmtId="1" fontId="4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4" fillId="7" borderId="6" xfId="0" applyNumberFormat="1" applyFont="1" applyFill="1" applyBorder="1" applyAlignment="1">
      <alignment horizontal="right"/>
    </xf>
    <xf numFmtId="0" fontId="4" fillId="8" borderId="6" xfId="0" applyNumberFormat="1" applyFont="1" applyFill="1" applyBorder="1" applyAlignment="1">
      <alignment horizontal="right"/>
    </xf>
    <xf numFmtId="0" fontId="4" fillId="9" borderId="6" xfId="0" applyNumberFormat="1" applyFont="1" applyFill="1" applyBorder="1" applyAlignment="1">
      <alignment horizontal="right"/>
    </xf>
    <xf numFmtId="1" fontId="4" fillId="0" borderId="7" xfId="0" applyNumberFormat="1" applyFont="1" applyBorder="1" applyAlignment="1"/>
    <xf numFmtId="0" fontId="8" fillId="0" borderId="7" xfId="0" applyNumberFormat="1" applyFont="1" applyBorder="1" applyAlignment="1"/>
    <xf numFmtId="0" fontId="4" fillId="6" borderId="12" xfId="0" applyNumberFormat="1" applyFont="1" applyFill="1" applyBorder="1"/>
    <xf numFmtId="0" fontId="4" fillId="6" borderId="13" xfId="0" applyNumberFormat="1" applyFont="1" applyFill="1" applyBorder="1"/>
    <xf numFmtId="0" fontId="4" fillId="6" borderId="11" xfId="0" applyNumberFormat="1" applyFont="1" applyFill="1" applyBorder="1"/>
    <xf numFmtId="0" fontId="8" fillId="0" borderId="0" xfId="0" applyNumberFormat="1" applyFont="1" applyFill="1" applyBorder="1"/>
    <xf numFmtId="0" fontId="4" fillId="1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2" borderId="6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>
      <alignment horizontal="center"/>
    </xf>
    <xf numFmtId="0" fontId="10" fillId="4" borderId="11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4" fillId="11" borderId="15" xfId="0" applyNumberFormat="1" applyFont="1" applyFill="1" applyBorder="1" applyAlignment="1">
      <alignment horizontal="center"/>
    </xf>
    <xf numFmtId="205" fontId="4" fillId="11" borderId="1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9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8" fillId="12" borderId="0" xfId="0" applyNumberFormat="1" applyFont="1" applyFill="1"/>
    <xf numFmtId="0" fontId="8" fillId="11" borderId="0" xfId="0" applyNumberFormat="1" applyFont="1" applyFill="1"/>
    <xf numFmtId="216" fontId="4" fillId="0" borderId="8" xfId="0" applyNumberFormat="1" applyFont="1" applyBorder="1" applyAlignment="1">
      <alignment horizontal="center"/>
    </xf>
    <xf numFmtId="0" fontId="4" fillId="6" borderId="1" xfId="0" applyNumberFormat="1" applyFont="1" applyFill="1" applyBorder="1"/>
    <xf numFmtId="0" fontId="4" fillId="0" borderId="1" xfId="0" applyNumberFormat="1" applyFont="1" applyBorder="1"/>
    <xf numFmtId="0" fontId="4" fillId="6" borderId="6" xfId="0" applyNumberFormat="1" applyFont="1" applyFill="1" applyBorder="1"/>
    <xf numFmtId="0" fontId="4" fillId="6" borderId="6" xfId="0" applyNumberFormat="1" applyFont="1" applyFill="1" applyBorder="1" applyAlignment="1">
      <alignment horizontal="center"/>
    </xf>
    <xf numFmtId="0" fontId="4" fillId="0" borderId="6" xfId="0" applyNumberFormat="1" applyFont="1" applyBorder="1"/>
    <xf numFmtId="0" fontId="4" fillId="14" borderId="1" xfId="0" applyNumberFormat="1" applyFont="1" applyFill="1" applyBorder="1" applyAlignment="1">
      <alignment horizontal="center"/>
    </xf>
    <xf numFmtId="0" fontId="4" fillId="14" borderId="8" xfId="0" applyNumberFormat="1" applyFont="1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/>
    </xf>
    <xf numFmtId="1" fontId="4" fillId="14" borderId="1" xfId="0" applyNumberFormat="1" applyFont="1" applyFill="1" applyBorder="1" applyAlignment="1">
      <alignment horizontal="center"/>
    </xf>
    <xf numFmtId="0" fontId="4" fillId="14" borderId="13" xfId="0" applyNumberFormat="1" applyFont="1" applyFill="1" applyBorder="1" applyAlignment="1">
      <alignment horizontal="center"/>
    </xf>
    <xf numFmtId="0" fontId="4" fillId="14" borderId="9" xfId="0" applyNumberFormat="1" applyFont="1" applyFill="1" applyBorder="1" applyAlignment="1">
      <alignment horizontal="center"/>
    </xf>
    <xf numFmtId="0" fontId="4" fillId="14" borderId="10" xfId="0" applyNumberFormat="1" applyFont="1" applyFill="1" applyBorder="1" applyAlignment="1">
      <alignment horizontal="center"/>
    </xf>
    <xf numFmtId="0" fontId="8" fillId="14" borderId="1" xfId="0" applyNumberFormat="1" applyFont="1" applyFill="1" applyBorder="1"/>
    <xf numFmtId="0" fontId="8" fillId="14" borderId="1" xfId="0" applyNumberFormat="1" applyFont="1" applyFill="1" applyBorder="1" applyAlignment="1">
      <alignment horizontal="center"/>
    </xf>
    <xf numFmtId="0" fontId="8" fillId="14" borderId="11" xfId="0" applyNumberFormat="1" applyFont="1" applyFill="1" applyBorder="1" applyAlignment="1">
      <alignment horizontal="center"/>
    </xf>
    <xf numFmtId="0" fontId="8" fillId="14" borderId="12" xfId="0" applyNumberFormat="1" applyFont="1" applyFill="1" applyBorder="1"/>
    <xf numFmtId="0" fontId="8" fillId="14" borderId="13" xfId="0" applyNumberFormat="1" applyFont="1" applyFill="1" applyBorder="1"/>
    <xf numFmtId="0" fontId="8" fillId="14" borderId="11" xfId="0" applyNumberFormat="1" applyFont="1" applyFill="1" applyBorder="1"/>
    <xf numFmtId="0" fontId="4" fillId="14" borderId="0" xfId="0" applyNumberFormat="1" applyFont="1" applyFill="1" applyAlignment="1">
      <alignment horizontal="center"/>
    </xf>
    <xf numFmtId="0" fontId="4" fillId="14" borderId="14" xfId="0" applyNumberFormat="1" applyFont="1" applyFill="1" applyBorder="1" applyAlignment="1">
      <alignment horizontal="center"/>
    </xf>
    <xf numFmtId="0" fontId="4" fillId="14" borderId="3" xfId="0" applyNumberFormat="1" applyFont="1" applyFill="1" applyBorder="1" applyAlignment="1">
      <alignment horizontal="center"/>
    </xf>
    <xf numFmtId="0" fontId="4" fillId="14" borderId="4" xfId="0" applyNumberFormat="1" applyFont="1" applyFill="1" applyBorder="1" applyAlignment="1">
      <alignment horizontal="center"/>
    </xf>
    <xf numFmtId="0" fontId="4" fillId="14" borderId="5" xfId="0" applyNumberFormat="1" applyFont="1" applyFill="1" applyBorder="1" applyAlignment="1">
      <alignment horizontal="center"/>
    </xf>
    <xf numFmtId="0" fontId="4" fillId="14" borderId="6" xfId="0" applyNumberFormat="1" applyFont="1" applyFill="1" applyBorder="1" applyAlignment="1">
      <alignment horizontal="right"/>
    </xf>
    <xf numFmtId="1" fontId="4" fillId="14" borderId="7" xfId="0" applyNumberFormat="1" applyFont="1" applyFill="1" applyBorder="1" applyAlignment="1"/>
    <xf numFmtId="0" fontId="8" fillId="14" borderId="7" xfId="0" applyNumberFormat="1" applyFont="1" applyFill="1" applyBorder="1" applyAlignment="1"/>
    <xf numFmtId="0" fontId="4" fillId="12" borderId="12" xfId="0" applyNumberFormat="1" applyFont="1" applyFill="1" applyBorder="1" applyAlignment="1">
      <alignment horizontal="center"/>
    </xf>
    <xf numFmtId="0" fontId="4" fillId="12" borderId="13" xfId="0" applyNumberFormat="1" applyFont="1" applyFill="1" applyBorder="1" applyAlignment="1">
      <alignment horizontal="center"/>
    </xf>
    <xf numFmtId="0" fontId="4" fillId="12" borderId="11" xfId="0" applyNumberFormat="1" applyFont="1" applyFill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6" borderId="0" xfId="0" applyNumberFormat="1" applyFont="1" applyFill="1" applyAlignment="1">
      <alignment horizontal="center"/>
    </xf>
    <xf numFmtId="0" fontId="4" fillId="6" borderId="12" xfId="0" applyNumberFormat="1" applyFont="1" applyFill="1" applyBorder="1" applyAlignment="1">
      <alignment horizontal="center"/>
    </xf>
    <xf numFmtId="0" fontId="4" fillId="6" borderId="11" xfId="0" applyNumberFormat="1" applyFont="1" applyFill="1" applyBorder="1" applyAlignment="1">
      <alignment horizontal="center"/>
    </xf>
    <xf numFmtId="0" fontId="4" fillId="3" borderId="12" xfId="0" applyNumberFormat="1" applyFont="1" applyFill="1" applyBorder="1" applyAlignment="1">
      <alignment horizontal="center"/>
    </xf>
    <xf numFmtId="0" fontId="4" fillId="3" borderId="11" xfId="0" applyNumberFormat="1" applyFont="1" applyFill="1" applyBorder="1" applyAlignment="1">
      <alignment horizontal="center"/>
    </xf>
    <xf numFmtId="0" fontId="4" fillId="13" borderId="12" xfId="0" applyNumberFormat="1" applyFont="1" applyFill="1" applyBorder="1" applyAlignment="1">
      <alignment horizontal="center"/>
    </xf>
    <xf numFmtId="0" fontId="4" fillId="13" borderId="11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0" borderId="12" xfId="0" applyNumberFormat="1" applyFont="1" applyBorder="1" applyAlignment="1">
      <alignment horizontal="right"/>
    </xf>
    <xf numFmtId="0" fontId="4" fillId="0" borderId="13" xfId="0" applyNumberFormat="1" applyFont="1" applyBorder="1" applyAlignment="1">
      <alignment horizontal="right"/>
    </xf>
    <xf numFmtId="0" fontId="4" fillId="0" borderId="11" xfId="0" applyNumberFormat="1" applyFont="1" applyBorder="1" applyAlignment="1">
      <alignment horizontal="right"/>
    </xf>
    <xf numFmtId="0" fontId="4" fillId="6" borderId="17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19" xfId="0" applyNumberFormat="1" applyFont="1" applyFill="1" applyBorder="1" applyAlignment="1">
      <alignment horizontal="center"/>
    </xf>
    <xf numFmtId="0" fontId="4" fillId="6" borderId="20" xfId="0" applyNumberFormat="1" applyFont="1" applyFill="1" applyBorder="1" applyAlignment="1">
      <alignment horizontal="center"/>
    </xf>
    <xf numFmtId="0" fontId="4" fillId="6" borderId="21" xfId="0" applyNumberFormat="1" applyFont="1" applyFill="1" applyBorder="1" applyAlignment="1">
      <alignment horizontal="center"/>
    </xf>
    <xf numFmtId="0" fontId="4" fillId="6" borderId="22" xfId="0" applyNumberFormat="1" applyFont="1" applyFill="1" applyBorder="1" applyAlignment="1">
      <alignment horizontal="center"/>
    </xf>
    <xf numFmtId="0" fontId="4" fillId="13" borderId="13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0" xfId="1" applyNumberFormat="1" applyFont="1" applyFill="1" applyBorder="1" applyAlignment="1">
      <alignment horizontal="center"/>
    </xf>
    <xf numFmtId="0" fontId="4" fillId="6" borderId="14" xfId="0" applyNumberFormat="1" applyFont="1" applyFill="1" applyBorder="1" applyAlignment="1">
      <alignment horizontal="left"/>
    </xf>
    <xf numFmtId="185" fontId="4" fillId="6" borderId="14" xfId="0" applyNumberFormat="1" applyFont="1" applyFill="1" applyBorder="1" applyAlignment="1">
      <alignment horizontal="right"/>
    </xf>
    <xf numFmtId="0" fontId="4" fillId="7" borderId="12" xfId="0" applyNumberFormat="1" applyFont="1" applyFill="1" applyBorder="1" applyAlignment="1">
      <alignment horizontal="center"/>
    </xf>
    <xf numFmtId="0" fontId="4" fillId="7" borderId="13" xfId="0" applyNumberFormat="1" applyFont="1" applyFill="1" applyBorder="1" applyAlignment="1">
      <alignment horizontal="center"/>
    </xf>
    <xf numFmtId="0" fontId="4" fillId="7" borderId="11" xfId="0" applyNumberFormat="1" applyFont="1" applyFill="1" applyBorder="1" applyAlignment="1">
      <alignment horizontal="center"/>
    </xf>
    <xf numFmtId="0" fontId="4" fillId="8" borderId="12" xfId="0" applyNumberFormat="1" applyFont="1" applyFill="1" applyBorder="1" applyAlignment="1">
      <alignment horizontal="center"/>
    </xf>
    <xf numFmtId="0" fontId="4" fillId="8" borderId="13" xfId="0" applyNumberFormat="1" applyFont="1" applyFill="1" applyBorder="1" applyAlignment="1">
      <alignment horizontal="center"/>
    </xf>
    <xf numFmtId="0" fontId="4" fillId="8" borderId="11" xfId="0" applyNumberFormat="1" applyFont="1" applyFill="1" applyBorder="1" applyAlignment="1">
      <alignment horizontal="center"/>
    </xf>
    <xf numFmtId="0" fontId="9" fillId="4" borderId="16" xfId="0" applyNumberFormat="1" applyFont="1" applyFill="1" applyBorder="1" applyAlignment="1">
      <alignment horizontal="center"/>
    </xf>
    <xf numFmtId="0" fontId="4" fillId="2" borderId="12" xfId="0" applyNumberFormat="1" applyFont="1" applyFill="1" applyBorder="1" applyAlignment="1">
      <alignment horizontal="center"/>
    </xf>
    <xf numFmtId="0" fontId="4" fillId="2" borderId="13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14" borderId="12" xfId="0" applyNumberFormat="1" applyFont="1" applyFill="1" applyBorder="1" applyAlignment="1">
      <alignment horizontal="center"/>
    </xf>
    <xf numFmtId="0" fontId="4" fillId="14" borderId="11" xfId="0" applyNumberFormat="1" applyFont="1" applyFill="1" applyBorder="1" applyAlignment="1">
      <alignment horizontal="center"/>
    </xf>
    <xf numFmtId="0" fontId="4" fillId="14" borderId="12" xfId="0" applyNumberFormat="1" applyFont="1" applyFill="1" applyBorder="1" applyAlignment="1">
      <alignment horizontal="right"/>
    </xf>
    <xf numFmtId="0" fontId="4" fillId="14" borderId="13" xfId="0" applyNumberFormat="1" applyFont="1" applyFill="1" applyBorder="1" applyAlignment="1">
      <alignment horizontal="right"/>
    </xf>
    <xf numFmtId="0" fontId="4" fillId="14" borderId="11" xfId="0" applyNumberFormat="1" applyFont="1" applyFill="1" applyBorder="1" applyAlignment="1">
      <alignment horizontal="right"/>
    </xf>
    <xf numFmtId="0" fontId="4" fillId="14" borderId="13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185" fontId="4" fillId="14" borderId="14" xfId="0" applyNumberFormat="1" applyFont="1" applyFill="1" applyBorder="1" applyAlignment="1">
      <alignment horizontal="right"/>
    </xf>
    <xf numFmtId="0" fontId="4" fillId="7" borderId="6" xfId="0" applyNumberFormat="1" applyFont="1" applyFill="1" applyBorder="1" applyAlignment="1">
      <alignment horizontal="right"/>
    </xf>
    <xf numFmtId="0" fontId="2" fillId="14" borderId="12" xfId="0" applyNumberFormat="1" applyFont="1" applyFill="1" applyBorder="1" applyAlignment="1">
      <alignment horizontal="right"/>
    </xf>
    <xf numFmtId="0" fontId="2" fillId="14" borderId="13" xfId="0" applyNumberFormat="1" applyFont="1" applyFill="1" applyBorder="1" applyAlignment="1">
      <alignment horizontal="right"/>
    </xf>
    <xf numFmtId="0" fontId="2" fillId="14" borderId="11" xfId="0" applyNumberFormat="1" applyFont="1" applyFill="1" applyBorder="1" applyAlignment="1">
      <alignment horizontal="right"/>
    </xf>
    <xf numFmtId="0" fontId="8" fillId="14" borderId="12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4" borderId="11" xfId="0" applyNumberFormat="1" applyFont="1" applyFill="1" applyBorder="1" applyAlignment="1">
      <alignment horizontal="center"/>
    </xf>
    <xf numFmtId="0" fontId="8" fillId="0" borderId="12" xfId="0" applyNumberFormat="1" applyFont="1" applyBorder="1" applyAlignment="1">
      <alignment horizontal="center"/>
    </xf>
    <xf numFmtId="0" fontId="8" fillId="0" borderId="13" xfId="0" applyNumberFormat="1" applyFont="1" applyBorder="1" applyAlignment="1">
      <alignment horizontal="center"/>
    </xf>
    <xf numFmtId="0" fontId="8" fillId="0" borderId="11" xfId="0" applyNumberFormat="1" applyFont="1" applyBorder="1" applyAlignment="1">
      <alignment horizontal="center"/>
    </xf>
    <xf numFmtId="0" fontId="8" fillId="6" borderId="0" xfId="0" applyNumberFormat="1" applyFont="1" applyFill="1" applyAlignment="1">
      <alignment horizontal="right"/>
    </xf>
    <xf numFmtId="0" fontId="8" fillId="3" borderId="12" xfId="0" applyNumberFormat="1" applyFont="1" applyFill="1" applyBorder="1" applyAlignment="1">
      <alignment horizontal="center"/>
    </xf>
    <xf numFmtId="0" fontId="8" fillId="3" borderId="11" xfId="0" applyNumberFormat="1" applyFont="1" applyFill="1" applyBorder="1" applyAlignment="1">
      <alignment horizontal="center"/>
    </xf>
    <xf numFmtId="0" fontId="2" fillId="13" borderId="12" xfId="0" applyNumberFormat="1" applyFont="1" applyFill="1" applyBorder="1" applyAlignment="1">
      <alignment horizontal="center"/>
    </xf>
    <xf numFmtId="0" fontId="2" fillId="13" borderId="11" xfId="0" applyNumberFormat="1" applyFont="1" applyFill="1" applyBorder="1" applyAlignment="1">
      <alignment horizontal="center"/>
    </xf>
    <xf numFmtId="0" fontId="2" fillId="0" borderId="12" xfId="0" applyNumberFormat="1" applyFont="1" applyBorder="1" applyAlignment="1">
      <alignment horizontal="right"/>
    </xf>
    <xf numFmtId="0" fontId="2" fillId="0" borderId="13" xfId="0" applyNumberFormat="1" applyFont="1" applyBorder="1" applyAlignment="1">
      <alignment horizontal="right"/>
    </xf>
    <xf numFmtId="0" fontId="2" fillId="0" borderId="11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4" fillId="6" borderId="0" xfId="0" applyNumberFormat="1" applyFont="1" applyFill="1" applyAlignment="1">
      <alignment horizontal="right"/>
    </xf>
    <xf numFmtId="0" fontId="8" fillId="3" borderId="21" xfId="0" applyNumberFormat="1" applyFont="1" applyFill="1" applyBorder="1" applyAlignment="1">
      <alignment horizontal="center"/>
    </xf>
    <xf numFmtId="0" fontId="8" fillId="3" borderId="22" xfId="0" applyNumberFormat="1" applyFont="1" applyFill="1" applyBorder="1" applyAlignment="1">
      <alignment horizontal="center"/>
    </xf>
    <xf numFmtId="0" fontId="4" fillId="12" borderId="12" xfId="0" applyNumberFormat="1" applyFont="1" applyFill="1" applyBorder="1" applyAlignment="1">
      <alignment horizontal="right"/>
    </xf>
    <xf numFmtId="0" fontId="4" fillId="12" borderId="13" xfId="0" applyNumberFormat="1" applyFont="1" applyFill="1" applyBorder="1" applyAlignment="1">
      <alignment horizontal="right"/>
    </xf>
    <xf numFmtId="0" fontId="12" fillId="0" borderId="12" xfId="0" applyNumberFormat="1" applyFont="1" applyBorder="1" applyAlignment="1">
      <alignment horizontal="right"/>
    </xf>
    <xf numFmtId="0" fontId="12" fillId="0" borderId="13" xfId="0" applyNumberFormat="1" applyFont="1" applyBorder="1" applyAlignment="1">
      <alignment horizontal="right"/>
    </xf>
    <xf numFmtId="0" fontId="12" fillId="0" borderId="11" xfId="0" applyNumberFormat="1" applyFont="1" applyBorder="1" applyAlignment="1">
      <alignment horizontal="right"/>
    </xf>
    <xf numFmtId="0" fontId="4" fillId="0" borderId="12" xfId="0" applyNumberFormat="1" applyFont="1" applyBorder="1" applyAlignment="1" applyProtection="1">
      <alignment horizontal="center"/>
    </xf>
    <xf numFmtId="0" fontId="4" fillId="0" borderId="13" xfId="0" applyNumberFormat="1" applyFont="1" applyBorder="1" applyAlignment="1" applyProtection="1">
      <alignment horizontal="center"/>
    </xf>
    <xf numFmtId="0" fontId="4" fillId="0" borderId="11" xfId="0" applyNumberFormat="1" applyFont="1" applyBorder="1" applyAlignment="1" applyProtection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right" readingOrder="2"/>
    </xf>
    <xf numFmtId="0" fontId="2" fillId="0" borderId="13" xfId="0" applyNumberFormat="1" applyFont="1" applyBorder="1" applyAlignment="1">
      <alignment horizontal="right" readingOrder="2"/>
    </xf>
    <xf numFmtId="0" fontId="2" fillId="0" borderId="11" xfId="0" applyNumberFormat="1" applyFont="1" applyBorder="1" applyAlignment="1">
      <alignment horizontal="right" readingOrder="2"/>
    </xf>
    <xf numFmtId="0" fontId="11" fillId="0" borderId="12" xfId="0" applyNumberFormat="1" applyFont="1" applyBorder="1" applyAlignment="1">
      <alignment horizontal="right"/>
    </xf>
    <xf numFmtId="0" fontId="11" fillId="0" borderId="13" xfId="0" applyNumberFormat="1" applyFont="1" applyBorder="1" applyAlignment="1">
      <alignment horizontal="right"/>
    </xf>
    <xf numFmtId="0" fontId="11" fillId="0" borderId="11" xfId="0" applyNumberFormat="1" applyFont="1" applyBorder="1" applyAlignment="1">
      <alignment horizontal="right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1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6;&#1610;&#1587;&#1575;&#1606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"/>
      <sheetName val="ورقة2"/>
      <sheetName val="ورقة3"/>
      <sheetName val="ورقة4"/>
      <sheetName val="ورقة5"/>
      <sheetName val="ورقة6"/>
      <sheetName val="ورقة7"/>
      <sheetName val="ورقة8"/>
      <sheetName val="ورقة9"/>
      <sheetName val="ورقة10"/>
      <sheetName val="ورقة11"/>
      <sheetName val="ورقة12"/>
      <sheetName val="ورقة13"/>
      <sheetName val="ورقة14"/>
      <sheetName val="ورقة15"/>
      <sheetName val="ورقة16"/>
      <sheetName val="ورقة17"/>
      <sheetName val="ورقة18"/>
      <sheetName val="ورقة19"/>
      <sheetName val="ورقة20"/>
      <sheetName val="ورقة21"/>
      <sheetName val="ورقة22"/>
      <sheetName val="ورقة23"/>
      <sheetName val="ورقة24"/>
      <sheetName val="ورقة25"/>
      <sheetName val="ورقة26"/>
      <sheetName val="ورقة27"/>
      <sheetName val="ورقة28"/>
      <sheetName val="ورقة29"/>
      <sheetName val="ورقة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1">
          <cell r="G11">
            <v>961.05999999999972</v>
          </cell>
        </row>
        <row r="12">
          <cell r="G12">
            <v>0</v>
          </cell>
        </row>
        <row r="13">
          <cell r="G13">
            <v>34629.420000000006</v>
          </cell>
        </row>
        <row r="15">
          <cell r="G15">
            <v>7076</v>
          </cell>
        </row>
        <row r="17">
          <cell r="G17">
            <v>1074039.3999999999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O72"/>
  <sheetViews>
    <sheetView rightToLeft="1" view="pageBreakPreview" topLeftCell="A60" zoomScale="75" zoomScaleNormal="75" zoomScaleSheetLayoutView="75" workbookViewId="0">
      <selection activeCell="K19" sqref="K19"/>
    </sheetView>
  </sheetViews>
  <sheetFormatPr defaultColWidth="9.1796875" defaultRowHeight="20" x14ac:dyDescent="0.4"/>
  <cols>
    <col min="1" max="1" width="1.453125" style="33" customWidth="1"/>
    <col min="2" max="2" width="28.453125" style="33" customWidth="1"/>
    <col min="3" max="3" width="21.54296875" style="33" customWidth="1"/>
    <col min="4" max="4" width="16.81640625" style="33" customWidth="1"/>
    <col min="5" max="5" width="20" style="33" customWidth="1"/>
    <col min="6" max="6" width="16.26953125" style="33" customWidth="1"/>
    <col min="7" max="7" width="20.26953125" style="33" customWidth="1"/>
    <col min="8" max="8" width="23.1796875" style="33" customWidth="1"/>
    <col min="9" max="9" width="22.1796875" style="33" customWidth="1"/>
    <col min="10" max="10" width="21.81640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2"/>
      <c r="B3" s="55"/>
      <c r="C3" s="55"/>
      <c r="D3" s="139" t="s">
        <v>48</v>
      </c>
      <c r="E3" s="139"/>
      <c r="F3" s="56" t="str">
        <f>B41</f>
        <v>الاربعاء</v>
      </c>
      <c r="G3" s="140">
        <f>DATE(B37,C37,D37)</f>
        <v>45413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9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[1]ورقة30!$G$6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 t="shared" ref="I6:I12" si="1">D6</f>
        <v>0</v>
      </c>
      <c r="J6" s="35">
        <f>F6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.75" customHeight="1" thickBot="1" x14ac:dyDescent="0.45">
      <c r="B7" s="36" t="s">
        <v>11</v>
      </c>
      <c r="C7" s="35">
        <f>[1]ورقة30!$G$7</f>
        <v>0</v>
      </c>
      <c r="D7" s="37">
        <v>0</v>
      </c>
      <c r="E7" s="37">
        <f>SUM(C7,D7)</f>
        <v>0</v>
      </c>
      <c r="F7" s="35">
        <f>O7*0.25</f>
        <v>0</v>
      </c>
      <c r="G7" s="37">
        <f t="shared" ref="G7:G12" si="2">E7-F7+K7-L7</f>
        <v>0</v>
      </c>
      <c r="H7" s="36" t="s">
        <v>11</v>
      </c>
      <c r="I7" s="37">
        <f t="shared" si="1"/>
        <v>0</v>
      </c>
      <c r="J7" s="37">
        <f t="shared" ref="J7:J12" si="3">F7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[1]ورقة30!$G$8</f>
        <v>0</v>
      </c>
      <c r="D8" s="35">
        <f>O7</f>
        <v>0</v>
      </c>
      <c r="E8" s="38">
        <f t="shared" si="0"/>
        <v>0</v>
      </c>
      <c r="F8" s="86">
        <f>D13/57.47*100</f>
        <v>0</v>
      </c>
      <c r="G8" s="38">
        <f t="shared" si="2"/>
        <v>0</v>
      </c>
      <c r="H8" s="12" t="s">
        <v>12</v>
      </c>
      <c r="I8" s="35">
        <f t="shared" si="1"/>
        <v>0</v>
      </c>
      <c r="J8" s="39">
        <f t="shared" si="3"/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[1]ورقة30!$G$9</f>
        <v>0</v>
      </c>
      <c r="D9" s="35">
        <v>0</v>
      </c>
      <c r="E9" s="35">
        <f t="shared" si="0"/>
        <v>0</v>
      </c>
      <c r="F9" s="35">
        <v>0</v>
      </c>
      <c r="G9" s="35">
        <f t="shared" si="2"/>
        <v>0</v>
      </c>
      <c r="H9" s="12" t="s">
        <v>58</v>
      </c>
      <c r="I9" s="35">
        <f t="shared" si="1"/>
        <v>0</v>
      </c>
      <c r="J9" s="35">
        <f t="shared" si="3"/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35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35">
        <f>[1]ورقة30!$G$11</f>
        <v>961.05999999999972</v>
      </c>
      <c r="D11" s="35">
        <v>0</v>
      </c>
      <c r="E11" s="35">
        <f>SUM(C11,D11)</f>
        <v>961.05999999999972</v>
      </c>
      <c r="F11" s="35">
        <f>D15*0.04</f>
        <v>18</v>
      </c>
      <c r="G11" s="35">
        <f>E11-F11+K11-L11</f>
        <v>943.05999999999972</v>
      </c>
      <c r="H11" s="12" t="s">
        <v>13</v>
      </c>
      <c r="I11" s="35">
        <f>D11</f>
        <v>0</v>
      </c>
      <c r="J11" s="35">
        <f>F11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54</v>
      </c>
      <c r="C12" s="35">
        <f>[1]ورقة30!$G$12</f>
        <v>0</v>
      </c>
      <c r="D12" s="43">
        <v>0</v>
      </c>
      <c r="E12" s="35">
        <f t="shared" si="0"/>
        <v>0</v>
      </c>
      <c r="F12" s="35">
        <f>O7*0</f>
        <v>0</v>
      </c>
      <c r="G12" s="35">
        <f t="shared" si="2"/>
        <v>0</v>
      </c>
      <c r="H12" s="29" t="s">
        <v>54</v>
      </c>
      <c r="I12" s="35">
        <f t="shared" si="1"/>
        <v>0</v>
      </c>
      <c r="J12" s="35">
        <f t="shared" si="3"/>
        <v>0</v>
      </c>
      <c r="K12" s="35">
        <v>0</v>
      </c>
      <c r="L12" s="35">
        <v>0</v>
      </c>
      <c r="M12" s="9">
        <v>75</v>
      </c>
      <c r="N12" s="10">
        <v>6</v>
      </c>
      <c r="O12" s="11">
        <f>M12*N12</f>
        <v>450</v>
      </c>
    </row>
    <row r="13" spans="1:15" s="42" customFormat="1" ht="22.5" customHeight="1" thickBot="1" x14ac:dyDescent="0.45">
      <c r="B13" s="12" t="s">
        <v>14</v>
      </c>
      <c r="C13" s="35">
        <f>[1]ورقة30!$G$13</f>
        <v>34629.420000000006</v>
      </c>
      <c r="D13" s="35">
        <v>0</v>
      </c>
      <c r="E13" s="35">
        <f>SUM(C13,D13)</f>
        <v>34629.420000000006</v>
      </c>
      <c r="F13" s="35">
        <f>D15-F11</f>
        <v>432</v>
      </c>
      <c r="G13" s="35">
        <f>E13-F13+K13-L13</f>
        <v>34197.420000000006</v>
      </c>
      <c r="H13" s="12" t="s">
        <v>14</v>
      </c>
      <c r="I13" s="35">
        <f>D13</f>
        <v>0</v>
      </c>
      <c r="J13" s="35">
        <f>F13</f>
        <v>432</v>
      </c>
      <c r="K13" s="35">
        <v>0</v>
      </c>
      <c r="L13" s="35">
        <v>0</v>
      </c>
    </row>
    <row r="14" spans="1:15" ht="21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</f>
        <v>0</v>
      </c>
      <c r="J14" s="35">
        <f>F13</f>
        <v>432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[1]ورقة30!$G$15</f>
        <v>7076</v>
      </c>
      <c r="D15" s="35">
        <f>O12</f>
        <v>450</v>
      </c>
      <c r="E15" s="35">
        <f>SUM(C15,D15)</f>
        <v>7526</v>
      </c>
      <c r="F15" s="35">
        <f>SUM(E19,E21,E23)</f>
        <v>0</v>
      </c>
      <c r="G15" s="35">
        <f>E15-F15+K15-L15+D16</f>
        <v>7526</v>
      </c>
      <c r="H15" s="12" t="s">
        <v>16</v>
      </c>
      <c r="I15" s="35">
        <f>D15</f>
        <v>450</v>
      </c>
      <c r="J15" s="35">
        <f>F15</f>
        <v>0</v>
      </c>
      <c r="K15" s="35">
        <v>0</v>
      </c>
      <c r="L15" s="58">
        <v>0</v>
      </c>
      <c r="M15" s="144">
        <v>700</v>
      </c>
      <c r="N15" s="145"/>
      <c r="O15" s="146"/>
    </row>
    <row r="16" spans="1:15" ht="21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40">
        <f>D16</f>
        <v>0</v>
      </c>
      <c r="J16" s="35"/>
      <c r="K16" s="59"/>
      <c r="L16" s="59"/>
    </row>
    <row r="17" spans="1:15" ht="23.25" customHeight="1" thickBot="1" x14ac:dyDescent="0.45">
      <c r="B17" s="12" t="s">
        <v>60</v>
      </c>
      <c r="C17" s="43">
        <f>[1]ورقة30!$G$17</f>
        <v>1074039.3999999999</v>
      </c>
      <c r="D17" s="35">
        <v>0</v>
      </c>
      <c r="E17" s="43">
        <f>SUM(C17,D17)</f>
        <v>1074039.3999999999</v>
      </c>
      <c r="F17" s="43">
        <f>E21*20+(M22)</f>
        <v>0</v>
      </c>
      <c r="G17" s="43">
        <f>E17-F17+K17-L17</f>
        <v>1074039.3999999999</v>
      </c>
      <c r="H17" s="12" t="s">
        <v>60</v>
      </c>
      <c r="I17" s="40">
        <f>D17</f>
        <v>0</v>
      </c>
      <c r="J17" s="60">
        <f>F17</f>
        <v>0</v>
      </c>
      <c r="K17" s="61">
        <v>0</v>
      </c>
      <c r="L17" s="51">
        <v>0</v>
      </c>
    </row>
    <row r="18" spans="1:15" ht="26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C28*2000</f>
        <v>0</v>
      </c>
    </row>
    <row r="19" spans="1:15" ht="24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</f>
        <v>0</v>
      </c>
      <c r="M19" s="62" t="s">
        <v>66</v>
      </c>
      <c r="N19" s="62"/>
      <c r="O19" s="62"/>
    </row>
    <row r="20" spans="1:15" ht="24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4" customHeight="1" thickBot="1" x14ac:dyDescent="0.45">
      <c r="B21" s="130" t="s">
        <v>26</v>
      </c>
      <c r="C21" s="131"/>
      <c r="D21" s="12" t="s">
        <v>21</v>
      </c>
      <c r="E21" s="40">
        <v>0</v>
      </c>
      <c r="F21" s="127"/>
      <c r="G21" s="128"/>
      <c r="H21" s="129"/>
      <c r="I21" s="12" t="s">
        <v>24</v>
      </c>
      <c r="J21" s="35">
        <f>E21</f>
        <v>0</v>
      </c>
      <c r="M21" s="64">
        <f>E21</f>
        <v>0</v>
      </c>
      <c r="N21" s="64">
        <v>20</v>
      </c>
      <c r="O21" s="64">
        <f>N21*M21</f>
        <v>0</v>
      </c>
    </row>
    <row r="22" spans="1:15" ht="22.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5"/>
      <c r="M22" s="65">
        <f>O21*0.003</f>
        <v>0</v>
      </c>
      <c r="N22" s="66"/>
      <c r="O22" s="66"/>
    </row>
    <row r="23" spans="1:15" ht="24" customHeight="1" thickBot="1" x14ac:dyDescent="0.45">
      <c r="B23" s="132"/>
      <c r="C23" s="133"/>
      <c r="D23" s="29" t="s">
        <v>22</v>
      </c>
      <c r="E23" s="40">
        <v>0</v>
      </c>
      <c r="F23" s="127"/>
      <c r="G23" s="128"/>
      <c r="H23" s="129"/>
      <c r="I23" s="12" t="s">
        <v>25</v>
      </c>
      <c r="J23" s="35">
        <f>E23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0</v>
      </c>
      <c r="F24" s="116"/>
      <c r="G24" s="117"/>
      <c r="H24" s="118"/>
      <c r="I24" s="12" t="s">
        <v>28</v>
      </c>
      <c r="J24" s="35">
        <f>E24</f>
        <v>0</v>
      </c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</f>
        <v>0</v>
      </c>
      <c r="J26" s="123"/>
    </row>
    <row r="27" spans="1:15" ht="24" customHeight="1" thickBot="1" x14ac:dyDescent="0.45">
      <c r="B27" s="12" t="s">
        <v>31</v>
      </c>
      <c r="C27" s="35">
        <f>A26-D27</f>
        <v>18</v>
      </c>
      <c r="D27" s="41">
        <v>6</v>
      </c>
      <c r="E27" s="116" t="s">
        <v>89</v>
      </c>
      <c r="F27" s="117"/>
      <c r="G27" s="118"/>
      <c r="H27" s="12" t="s">
        <v>31</v>
      </c>
      <c r="I27" s="122">
        <f>D27</f>
        <v>6</v>
      </c>
      <c r="J27" s="123"/>
    </row>
    <row r="28" spans="1:15" ht="18.75" customHeight="1" thickBot="1" x14ac:dyDescent="0.45">
      <c r="B28" s="12" t="s">
        <v>61</v>
      </c>
      <c r="C28" s="120">
        <v>0</v>
      </c>
      <c r="D28" s="121"/>
      <c r="E28" s="67"/>
      <c r="F28" s="68"/>
      <c r="G28" s="69"/>
      <c r="H28" s="12" t="s">
        <v>62</v>
      </c>
      <c r="I28" s="122">
        <f>C28</f>
        <v>0</v>
      </c>
      <c r="J28" s="123"/>
    </row>
    <row r="29" spans="1:15" ht="18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" customHeight="1" thickBot="1" x14ac:dyDescent="0.45">
      <c r="B30" s="119" t="s">
        <v>86</v>
      </c>
      <c r="C30" s="119"/>
      <c r="D30" s="119"/>
      <c r="E30" s="119"/>
      <c r="F30" s="119"/>
      <c r="G30" s="119" t="s">
        <v>37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87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6314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1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1" x14ac:dyDescent="0.4">
      <c r="B35" s="147" t="s">
        <v>47</v>
      </c>
      <c r="C35" s="147"/>
      <c r="D35" s="147"/>
      <c r="E35" s="70"/>
      <c r="F35" s="70"/>
      <c r="G35" s="70"/>
      <c r="H35" s="70"/>
      <c r="I35" s="70"/>
      <c r="J35" s="70"/>
    </row>
    <row r="36" spans="2:11" s="73" customFormat="1" x14ac:dyDescent="0.4">
      <c r="B36" s="71" t="s">
        <v>44</v>
      </c>
      <c r="C36" s="71" t="s">
        <v>45</v>
      </c>
      <c r="D36" s="71" t="s">
        <v>46</v>
      </c>
      <c r="E36" s="72"/>
      <c r="F36" s="72"/>
      <c r="G36" s="72"/>
      <c r="H36" s="72"/>
      <c r="I36" s="72"/>
      <c r="J36" s="72"/>
    </row>
    <row r="37" spans="2:11" x14ac:dyDescent="0.4">
      <c r="B37" s="74">
        <v>2024</v>
      </c>
      <c r="C37" s="74">
        <v>5</v>
      </c>
      <c r="D37" s="74">
        <v>1</v>
      </c>
      <c r="E37" s="70"/>
      <c r="F37" s="70"/>
      <c r="G37" s="70"/>
      <c r="H37" s="70"/>
      <c r="I37" s="70"/>
      <c r="J37" s="70"/>
    </row>
    <row r="38" spans="2:11" x14ac:dyDescent="0.4">
      <c r="B38" s="70"/>
      <c r="C38" s="70"/>
      <c r="D38" s="70"/>
      <c r="E38" s="70"/>
      <c r="F38" s="70"/>
      <c r="G38" s="70"/>
      <c r="H38" s="70"/>
      <c r="I38" s="70"/>
      <c r="J38" s="70"/>
    </row>
    <row r="39" spans="2:11" ht="20.5" thickBot="1" x14ac:dyDescent="0.45"/>
    <row r="40" spans="2:11" ht="20.5" thickBot="1" x14ac:dyDescent="0.45">
      <c r="B40" s="75" t="s">
        <v>49</v>
      </c>
      <c r="C40" s="76" t="s">
        <v>53</v>
      </c>
      <c r="D40" s="77"/>
      <c r="E40" s="77"/>
      <c r="F40" s="77"/>
      <c r="G40" s="77"/>
      <c r="H40" s="77"/>
      <c r="I40" s="77"/>
      <c r="J40" s="77"/>
      <c r="K40" s="77"/>
    </row>
    <row r="41" spans="2:11" x14ac:dyDescent="0.4">
      <c r="B41" s="78" t="s">
        <v>83</v>
      </c>
      <c r="C41" s="79">
        <v>45047</v>
      </c>
      <c r="D41" s="77"/>
      <c r="E41" s="77"/>
      <c r="F41" s="77"/>
      <c r="G41" s="77"/>
      <c r="H41" s="77"/>
      <c r="I41" s="77"/>
      <c r="J41" s="77"/>
      <c r="K41" s="77"/>
    </row>
    <row r="42" spans="2:11" x14ac:dyDescent="0.4">
      <c r="B42" s="78" t="s">
        <v>50</v>
      </c>
      <c r="C42" s="79">
        <v>45048</v>
      </c>
      <c r="D42" s="77"/>
      <c r="E42" s="77"/>
      <c r="F42" s="77"/>
      <c r="G42" s="77"/>
      <c r="H42" s="77"/>
      <c r="I42" s="77"/>
      <c r="J42" s="77"/>
      <c r="K42" s="77"/>
    </row>
    <row r="43" spans="2:11" x14ac:dyDescent="0.4">
      <c r="B43" s="78" t="s">
        <v>85</v>
      </c>
      <c r="C43" s="79">
        <v>45049</v>
      </c>
      <c r="D43" s="77"/>
      <c r="E43" s="77"/>
      <c r="F43" s="77"/>
      <c r="G43" s="77"/>
      <c r="H43" s="77"/>
      <c r="I43" s="77"/>
      <c r="J43" s="77"/>
      <c r="K43" s="77"/>
    </row>
    <row r="44" spans="2:11" x14ac:dyDescent="0.4">
      <c r="B44" s="78" t="s">
        <v>51</v>
      </c>
      <c r="C44" s="79">
        <v>45050</v>
      </c>
      <c r="D44" s="70"/>
      <c r="E44" s="70"/>
      <c r="F44" s="70"/>
      <c r="G44" s="70"/>
      <c r="H44" s="70"/>
      <c r="I44" s="70"/>
      <c r="J44" s="70"/>
      <c r="K44" s="70"/>
    </row>
    <row r="45" spans="2:11" x14ac:dyDescent="0.4">
      <c r="B45" s="78" t="s">
        <v>84</v>
      </c>
      <c r="C45" s="79">
        <v>45051</v>
      </c>
      <c r="D45" s="80"/>
      <c r="E45" s="80"/>
      <c r="F45" s="80"/>
      <c r="G45" s="80"/>
      <c r="H45" s="80"/>
      <c r="I45" s="80"/>
      <c r="J45" s="80"/>
      <c r="K45" s="80"/>
    </row>
    <row r="46" spans="2:11" x14ac:dyDescent="0.4">
      <c r="B46" s="78" t="s">
        <v>82</v>
      </c>
      <c r="C46" s="79">
        <v>45052</v>
      </c>
      <c r="D46" s="70"/>
      <c r="E46" s="70"/>
      <c r="F46" s="70"/>
      <c r="G46" s="70"/>
      <c r="H46" s="70"/>
      <c r="I46" s="70"/>
      <c r="J46" s="70"/>
      <c r="K46" s="70"/>
    </row>
    <row r="47" spans="2:11" x14ac:dyDescent="0.4">
      <c r="B47" s="78" t="s">
        <v>52</v>
      </c>
      <c r="C47" s="79">
        <v>45053</v>
      </c>
      <c r="D47" s="77"/>
      <c r="E47" s="77"/>
      <c r="F47" s="77"/>
      <c r="G47" s="77"/>
      <c r="H47" s="77"/>
      <c r="I47" s="77"/>
      <c r="J47" s="77"/>
      <c r="K47" s="77"/>
    </row>
    <row r="48" spans="2:11" x14ac:dyDescent="0.4">
      <c r="B48" s="78" t="s">
        <v>83</v>
      </c>
      <c r="C48" s="79">
        <v>45054</v>
      </c>
      <c r="D48" s="77"/>
      <c r="E48" s="77"/>
      <c r="F48" s="77"/>
      <c r="G48" s="77"/>
      <c r="H48" s="77"/>
      <c r="I48" s="77"/>
      <c r="J48" s="77"/>
      <c r="K48" s="77"/>
    </row>
    <row r="49" spans="2:11" x14ac:dyDescent="0.4">
      <c r="B49" s="78" t="s">
        <v>50</v>
      </c>
      <c r="C49" s="79">
        <v>45055</v>
      </c>
      <c r="D49" s="77"/>
      <c r="E49" s="77"/>
      <c r="F49" s="77"/>
      <c r="G49" s="77"/>
      <c r="H49" s="77"/>
      <c r="I49" s="77"/>
      <c r="J49" s="77"/>
      <c r="K49" s="77"/>
    </row>
    <row r="50" spans="2:11" x14ac:dyDescent="0.4">
      <c r="B50" s="78" t="s">
        <v>85</v>
      </c>
      <c r="C50" s="79">
        <v>45056</v>
      </c>
      <c r="D50" s="77"/>
      <c r="E50" s="77"/>
      <c r="F50" s="77"/>
      <c r="G50" s="77"/>
      <c r="H50" s="77"/>
      <c r="I50" s="77"/>
      <c r="J50" s="77"/>
      <c r="K50" s="77"/>
    </row>
    <row r="51" spans="2:11" x14ac:dyDescent="0.4">
      <c r="B51" s="78" t="s">
        <v>51</v>
      </c>
      <c r="C51" s="79">
        <v>45057</v>
      </c>
      <c r="D51" s="77"/>
      <c r="E51" s="77"/>
      <c r="F51" s="77"/>
      <c r="G51" s="77"/>
      <c r="H51" s="77"/>
      <c r="I51" s="77"/>
      <c r="J51" s="77"/>
      <c r="K51" s="77"/>
    </row>
    <row r="52" spans="2:11" x14ac:dyDescent="0.4">
      <c r="B52" s="78" t="s">
        <v>84</v>
      </c>
      <c r="C52" s="79">
        <v>45058</v>
      </c>
      <c r="D52" s="77"/>
      <c r="E52" s="77"/>
      <c r="F52" s="77"/>
      <c r="G52" s="77"/>
      <c r="H52" s="77"/>
      <c r="I52" s="77"/>
      <c r="J52" s="77"/>
      <c r="K52" s="77"/>
    </row>
    <row r="53" spans="2:11" x14ac:dyDescent="0.4">
      <c r="B53" s="78" t="s">
        <v>82</v>
      </c>
      <c r="C53" s="79">
        <v>45059</v>
      </c>
      <c r="D53" s="77"/>
      <c r="E53" s="77"/>
      <c r="F53" s="77"/>
      <c r="G53" s="77"/>
      <c r="H53" s="77"/>
      <c r="I53" s="77"/>
      <c r="J53" s="77"/>
      <c r="K53" s="77"/>
    </row>
    <row r="54" spans="2:11" x14ac:dyDescent="0.4">
      <c r="B54" s="78" t="s">
        <v>52</v>
      </c>
      <c r="C54" s="79">
        <v>45060</v>
      </c>
      <c r="D54" s="77"/>
      <c r="E54" s="77"/>
      <c r="F54" s="77"/>
      <c r="G54" s="77"/>
      <c r="H54" s="77"/>
      <c r="I54" s="77"/>
      <c r="J54" s="77"/>
      <c r="K54" s="77"/>
    </row>
    <row r="55" spans="2:11" x14ac:dyDescent="0.4">
      <c r="B55" s="78" t="s">
        <v>83</v>
      </c>
      <c r="C55" s="79">
        <v>45061</v>
      </c>
      <c r="D55" s="77"/>
      <c r="E55" s="77"/>
      <c r="F55" s="77"/>
      <c r="G55" s="77"/>
      <c r="H55" s="77"/>
      <c r="I55" s="77"/>
      <c r="J55" s="77"/>
      <c r="K55" s="77"/>
    </row>
    <row r="56" spans="2:11" x14ac:dyDescent="0.4">
      <c r="B56" s="78" t="s">
        <v>50</v>
      </c>
      <c r="C56" s="79">
        <v>45062</v>
      </c>
      <c r="D56" s="77"/>
      <c r="E56" s="77"/>
      <c r="F56" s="77"/>
      <c r="G56" s="77"/>
      <c r="H56" s="77"/>
      <c r="I56" s="77"/>
      <c r="J56" s="77"/>
      <c r="K56" s="77"/>
    </row>
    <row r="57" spans="2:11" x14ac:dyDescent="0.4">
      <c r="B57" s="78" t="s">
        <v>85</v>
      </c>
      <c r="C57" s="79">
        <v>45063</v>
      </c>
      <c r="D57" s="77"/>
      <c r="E57" s="77"/>
      <c r="F57" s="77"/>
      <c r="G57" s="77"/>
      <c r="H57" s="77"/>
      <c r="I57" s="77"/>
      <c r="J57" s="77"/>
      <c r="K57" s="77"/>
    </row>
    <row r="58" spans="2:11" x14ac:dyDescent="0.4">
      <c r="B58" s="78" t="s">
        <v>51</v>
      </c>
      <c r="C58" s="79">
        <v>45064</v>
      </c>
      <c r="D58" s="77"/>
      <c r="E58" s="77"/>
      <c r="F58" s="77"/>
      <c r="G58" s="77"/>
      <c r="H58" s="77"/>
      <c r="I58" s="77"/>
      <c r="J58" s="77"/>
      <c r="K58" s="77"/>
    </row>
    <row r="59" spans="2:11" x14ac:dyDescent="0.4">
      <c r="B59" s="78" t="s">
        <v>84</v>
      </c>
      <c r="C59" s="79">
        <v>45065</v>
      </c>
    </row>
    <row r="60" spans="2:11" x14ac:dyDescent="0.4">
      <c r="B60" s="78" t="s">
        <v>82</v>
      </c>
      <c r="C60" s="79">
        <v>45066</v>
      </c>
    </row>
    <row r="61" spans="2:11" x14ac:dyDescent="0.4">
      <c r="B61" s="78" t="s">
        <v>52</v>
      </c>
      <c r="C61" s="79">
        <v>45067</v>
      </c>
    </row>
    <row r="62" spans="2:11" x14ac:dyDescent="0.4">
      <c r="B62" s="78" t="s">
        <v>83</v>
      </c>
      <c r="C62" s="79">
        <v>45068</v>
      </c>
    </row>
    <row r="63" spans="2:11" x14ac:dyDescent="0.4">
      <c r="B63" s="78" t="s">
        <v>50</v>
      </c>
      <c r="C63" s="79">
        <v>45069</v>
      </c>
    </row>
    <row r="64" spans="2:11" x14ac:dyDescent="0.4">
      <c r="B64" s="78" t="s">
        <v>85</v>
      </c>
      <c r="C64" s="79">
        <v>45070</v>
      </c>
    </row>
    <row r="65" spans="2:3" x14ac:dyDescent="0.4">
      <c r="B65" s="78" t="s">
        <v>51</v>
      </c>
      <c r="C65" s="79">
        <v>45071</v>
      </c>
    </row>
    <row r="66" spans="2:3" x14ac:dyDescent="0.4">
      <c r="B66" s="78" t="s">
        <v>84</v>
      </c>
      <c r="C66" s="79">
        <v>45072</v>
      </c>
    </row>
    <row r="67" spans="2:3" x14ac:dyDescent="0.4">
      <c r="B67" s="78" t="s">
        <v>82</v>
      </c>
      <c r="C67" s="79">
        <v>45073</v>
      </c>
    </row>
    <row r="68" spans="2:3" x14ac:dyDescent="0.4">
      <c r="B68" s="78" t="s">
        <v>52</v>
      </c>
      <c r="C68" s="79">
        <v>45074</v>
      </c>
    </row>
    <row r="69" spans="2:3" x14ac:dyDescent="0.4">
      <c r="B69" s="78" t="s">
        <v>83</v>
      </c>
      <c r="C69" s="79">
        <v>45075</v>
      </c>
    </row>
    <row r="70" spans="2:3" x14ac:dyDescent="0.4">
      <c r="B70" s="78" t="s">
        <v>50</v>
      </c>
      <c r="C70" s="79">
        <v>45076</v>
      </c>
    </row>
    <row r="71" spans="2:3" x14ac:dyDescent="0.4">
      <c r="B71" s="78" t="s">
        <v>85</v>
      </c>
      <c r="C71" s="79">
        <v>45077</v>
      </c>
    </row>
    <row r="72" spans="2:3" x14ac:dyDescent="0.4">
      <c r="B72" s="85"/>
      <c r="C72" s="79"/>
    </row>
  </sheetData>
  <sheetProtection formatCells="0" formatColumns="0" formatRows="0" insertColumns="0" insertRows="0" insertHyperlinks="0" deleteColumns="0" deleteRows="0" sort="0" autoFilter="0" pivotTables="0"/>
  <protectedRanges>
    <protectedRange sqref="B41:B71 C41:C72" name="نطاق2"/>
    <protectedRange sqref="D6:D7 E19:H19 E21:H21 E23:H23 K8:L15 K6:L6 B37:D37 M12:N12 K7:N7 D11:D13 D9 D26:D27" name="نطاق1"/>
    <protectedRange sqref="E26:G27" name="نطاق1_1_1"/>
  </protectedRanges>
  <mergeCells count="35">
    <mergeCell ref="B35:D35"/>
    <mergeCell ref="M10:O10"/>
    <mergeCell ref="G30:H30"/>
    <mergeCell ref="B21:C21"/>
    <mergeCell ref="G31:H31"/>
    <mergeCell ref="E27:G27"/>
    <mergeCell ref="H25:J25"/>
    <mergeCell ref="I26:J26"/>
    <mergeCell ref="I27:J27"/>
    <mergeCell ref="E25:G25"/>
    <mergeCell ref="A1:J1"/>
    <mergeCell ref="A2:J2"/>
    <mergeCell ref="D3:E3"/>
    <mergeCell ref="G3:I3"/>
    <mergeCell ref="M5:O5"/>
    <mergeCell ref="F19:H19"/>
    <mergeCell ref="M14:O14"/>
    <mergeCell ref="M15:O15"/>
    <mergeCell ref="B18:G18"/>
    <mergeCell ref="B31:F31"/>
    <mergeCell ref="K4:L4"/>
    <mergeCell ref="B24:D24"/>
    <mergeCell ref="F21:H21"/>
    <mergeCell ref="F23:H23"/>
    <mergeCell ref="F24:H24"/>
    <mergeCell ref="B22:C23"/>
    <mergeCell ref="B19:C20"/>
    <mergeCell ref="H4:J4"/>
    <mergeCell ref="B4:G4"/>
    <mergeCell ref="D20:J20"/>
    <mergeCell ref="D22:J22"/>
    <mergeCell ref="E26:G26"/>
    <mergeCell ref="B30:F30"/>
    <mergeCell ref="C28:D28"/>
    <mergeCell ref="I28:J28"/>
  </mergeCells>
  <phoneticPr fontId="3" type="noConversion"/>
  <printOptions horizontalCentered="1" verticalCentered="1"/>
  <pageMargins left="0" right="0.51181102362204722" top="0" bottom="0" header="0" footer="0"/>
  <pageSetup scale="67" orientation="landscape" r:id="rId1"/>
  <headerFooter alignWithMargins="0"/>
  <rowBreaks count="1" manualBreakCount="1">
    <brk id="34" max="22" man="1"/>
  </rowBreaks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0"/>
  <dimension ref="A1:O38"/>
  <sheetViews>
    <sheetView rightToLeft="1" view="pageBreakPreview" topLeftCell="A17" zoomScale="75" zoomScaleNormal="73" zoomScaleSheetLayoutView="75" workbookViewId="0">
      <selection activeCell="L25" sqref="L25"/>
    </sheetView>
  </sheetViews>
  <sheetFormatPr defaultColWidth="9.1796875" defaultRowHeight="20" x14ac:dyDescent="0.4"/>
  <cols>
    <col min="1" max="1" width="1.453125" style="33" customWidth="1"/>
    <col min="2" max="2" width="25.54296875" style="33" customWidth="1"/>
    <col min="3" max="3" width="19.453125" style="33" customWidth="1"/>
    <col min="4" max="4" width="18.54296875" style="33" customWidth="1"/>
    <col min="5" max="5" width="20.54296875" style="33" customWidth="1"/>
    <col min="6" max="6" width="18.7265625" style="33" customWidth="1"/>
    <col min="7" max="7" width="23.453125" style="33" customWidth="1"/>
    <col min="8" max="8" width="26.81640625" style="33" customWidth="1"/>
    <col min="9" max="9" width="23.7265625" style="33" customWidth="1"/>
    <col min="10" max="10" width="22.81640625" style="33" customWidth="1"/>
    <col min="11" max="11" width="9.1796875" style="33"/>
    <col min="12" max="12" width="11.5429687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DATE(ورقة1!B37,ورقة1!C37,ورقة1!D37+9)</f>
        <v>45422</v>
      </c>
      <c r="B3" s="32"/>
      <c r="C3" s="32"/>
      <c r="D3" s="139" t="s">
        <v>48</v>
      </c>
      <c r="E3" s="139"/>
      <c r="F3" s="31" t="str">
        <f>ورقة1!B50</f>
        <v>الجمعه</v>
      </c>
      <c r="G3" s="140">
        <f>DATE(ورقة1!B37,ورقة1!C37,ورقة1!D37+9)</f>
        <v>45422</v>
      </c>
      <c r="H3" s="140"/>
      <c r="I3" s="140"/>
      <c r="J3" s="55"/>
      <c r="K3" s="54"/>
      <c r="L3" s="54"/>
      <c r="M3" s="54"/>
      <c r="N3" s="54"/>
    </row>
    <row r="4" spans="1:15" ht="24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ورقة9!G6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D6+ورقة9!I6</f>
        <v>0</v>
      </c>
      <c r="J6" s="35">
        <f>F6+ورقة9!J6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ورقة9!G7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D7+ورقة9!I7</f>
        <v>0</v>
      </c>
      <c r="J7" s="37">
        <f>F7+ورقة9!J7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D8+ورقة9!I8</f>
        <v>0</v>
      </c>
      <c r="J8" s="39">
        <f>F8+ورقة9!J8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58</v>
      </c>
      <c r="C9" s="35">
        <f>ورقة9!G9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D9+ورقة9!I9</f>
        <v>0</v>
      </c>
      <c r="J9" s="35">
        <f>F9+ورقة9!J9</f>
        <v>0</v>
      </c>
      <c r="K9" s="35">
        <v>0</v>
      </c>
      <c r="L9" s="35">
        <v>0</v>
      </c>
    </row>
    <row r="10" spans="1:15" ht="21.7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1.75" customHeight="1" thickBot="1" x14ac:dyDescent="0.45">
      <c r="B11" s="12" t="s">
        <v>13</v>
      </c>
      <c r="C11" s="35">
        <f>ورقة9!G11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D11+ورقة9!I11</f>
        <v>0</v>
      </c>
      <c r="J11" s="35">
        <f>F11+ورقة9!J11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1.75" customHeight="1" thickBot="1" x14ac:dyDescent="0.45">
      <c r="B12" s="29" t="s">
        <v>54</v>
      </c>
      <c r="C12" s="35">
        <f>ورقة9!G12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29" t="s">
        <v>54</v>
      </c>
      <c r="I12" s="35">
        <f>D12+ورقة9!I12</f>
        <v>0</v>
      </c>
      <c r="J12" s="35">
        <f>F12+ورقة9!J12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ورقة9!G13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D13+ورقة9!I13</f>
        <v>0</v>
      </c>
      <c r="J13" s="35">
        <f>F13+ورقة9!J13</f>
        <v>432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D14+ورقة9!I14</f>
        <v>0</v>
      </c>
      <c r="J14" s="35">
        <f>F13+ورقة9!J14</f>
        <v>432</v>
      </c>
      <c r="K14" s="35"/>
      <c r="L14" s="35"/>
      <c r="M14" s="141" t="s">
        <v>57</v>
      </c>
      <c r="N14" s="142"/>
      <c r="O14" s="143"/>
    </row>
    <row r="15" spans="1:15" ht="24" customHeight="1" thickBot="1" x14ac:dyDescent="0.45">
      <c r="B15" s="12" t="s">
        <v>16</v>
      </c>
      <c r="C15" s="35">
        <f>ورقة9!G15</f>
        <v>6517</v>
      </c>
      <c r="D15" s="35">
        <f>O12</f>
        <v>0</v>
      </c>
      <c r="E15" s="35">
        <f>SUM(C15,D15)</f>
        <v>6517</v>
      </c>
      <c r="F15" s="35">
        <f>SUM(E19,E21,E23)</f>
        <v>0</v>
      </c>
      <c r="G15" s="35">
        <f>E15-F15+K15-L15+D16</f>
        <v>6517</v>
      </c>
      <c r="H15" s="12" t="s">
        <v>16</v>
      </c>
      <c r="I15" s="35">
        <f>D15+ورقة9!I15</f>
        <v>450</v>
      </c>
      <c r="J15" s="35">
        <f>F15+ورقة9!J15</f>
        <v>1009</v>
      </c>
      <c r="K15" s="81">
        <v>0</v>
      </c>
      <c r="L15" s="82">
        <v>0</v>
      </c>
      <c r="M15" s="144">
        <v>400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D16+ورقة9!I16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ورقة9!G17</f>
        <v>1065814.2999999996</v>
      </c>
      <c r="D17" s="35">
        <v>0</v>
      </c>
      <c r="E17" s="43">
        <f>SUM(C17,D17)</f>
        <v>1065814.2999999996</v>
      </c>
      <c r="F17" s="43">
        <f>E21*20+(M22)</f>
        <v>0</v>
      </c>
      <c r="G17" s="43">
        <f>E17-F17+K17-L17</f>
        <v>1065814.2999999996</v>
      </c>
      <c r="H17" s="12" t="s">
        <v>60</v>
      </c>
      <c r="I17" s="35">
        <f>D17+ورقة9!I17</f>
        <v>0</v>
      </c>
      <c r="J17" s="44">
        <f>F17+ورقة9!J17</f>
        <v>8225.0999999999985</v>
      </c>
      <c r="K17" s="61">
        <v>0</v>
      </c>
      <c r="L17" s="51">
        <v>0</v>
      </c>
    </row>
    <row r="18" spans="1:15" ht="21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C28*2500+ورقة9!J18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E19+ورقة9!J19</f>
        <v>599</v>
      </c>
      <c r="M19" s="62" t="s">
        <v>66</v>
      </c>
      <c r="N19" s="62"/>
      <c r="O19" s="62"/>
    </row>
    <row r="20" spans="1:15" ht="23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" customHeight="1" thickBot="1" x14ac:dyDescent="0.45">
      <c r="B21" s="130" t="s">
        <v>26</v>
      </c>
      <c r="C21" s="131"/>
      <c r="D21" s="12" t="s">
        <v>21</v>
      </c>
      <c r="E21" s="40">
        <v>0</v>
      </c>
      <c r="F21" s="127" t="s">
        <v>73</v>
      </c>
      <c r="G21" s="128"/>
      <c r="H21" s="129"/>
      <c r="I21" s="12" t="s">
        <v>24</v>
      </c>
      <c r="J21" s="35">
        <f>E21+ورقة9!J21</f>
        <v>410</v>
      </c>
      <c r="M21" s="64">
        <f>E21</f>
        <v>0</v>
      </c>
      <c r="N21" s="64">
        <v>20</v>
      </c>
      <c r="O21" s="64">
        <f>N21*M21</f>
        <v>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0</v>
      </c>
      <c r="N22" s="66"/>
      <c r="O22" s="66"/>
    </row>
    <row r="23" spans="1:15" ht="24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E23+ورقة9!J23</f>
        <v>0</v>
      </c>
    </row>
    <row r="24" spans="1:15" ht="24.75" customHeight="1" thickBot="1" x14ac:dyDescent="0.45">
      <c r="B24" s="122" t="s">
        <v>27</v>
      </c>
      <c r="C24" s="126"/>
      <c r="D24" s="126"/>
      <c r="E24" s="40">
        <f>SUM(E19,E21,E23)</f>
        <v>0</v>
      </c>
      <c r="F24" s="166"/>
      <c r="G24" s="167"/>
      <c r="H24" s="168"/>
      <c r="I24" s="12" t="s">
        <v>28</v>
      </c>
      <c r="J24" s="35">
        <f>E24+ورقة9!J24</f>
        <v>1009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D26+ورقة9!I26</f>
        <v>0</v>
      </c>
      <c r="J26" s="123"/>
    </row>
    <row r="27" spans="1:15" ht="23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73</v>
      </c>
      <c r="F27" s="117"/>
      <c r="G27" s="118"/>
      <c r="H27" s="12" t="s">
        <v>31</v>
      </c>
      <c r="I27" s="122">
        <f>D27+ورقة9!I27</f>
        <v>6</v>
      </c>
      <c r="J27" s="123"/>
    </row>
    <row r="28" spans="1:15" ht="23.2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C28+ورقة9!I28</f>
        <v>0</v>
      </c>
      <c r="J28" s="171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.75" customHeight="1" thickBot="1" x14ac:dyDescent="0.45">
      <c r="B30" s="119" t="s">
        <v>115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87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7323</v>
      </c>
    </row>
    <row r="32" spans="1:15" x14ac:dyDescent="0.4">
      <c r="B32" s="119"/>
      <c r="C32" s="119"/>
      <c r="D32" s="119"/>
      <c r="E32" s="119"/>
      <c r="F32" s="119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177"/>
      <c r="C34" s="177"/>
      <c r="D34" s="177"/>
      <c r="E34" s="177"/>
      <c r="F34" s="177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11 K6:L6 K12:N12 K7:N7 K13:L15 D11:D13 D9 D26:D27" name="نطاق1"/>
    <protectedRange sqref="E26:G26" name="نطاق1_1_1_3_2_1_1_1"/>
    <protectedRange sqref="E27:G27" name="نطاق1_1_1_1_1_1"/>
  </protectedRanges>
  <mergeCells count="36">
    <mergeCell ref="B32:F32"/>
    <mergeCell ref="B34:F34"/>
    <mergeCell ref="K4:L4"/>
    <mergeCell ref="M5:O5"/>
    <mergeCell ref="B19:C20"/>
    <mergeCell ref="D20:J20"/>
    <mergeCell ref="F19:H19"/>
    <mergeCell ref="M14:O14"/>
    <mergeCell ref="M15:O15"/>
    <mergeCell ref="H25:J25"/>
    <mergeCell ref="I28:J28"/>
    <mergeCell ref="E27:G27"/>
    <mergeCell ref="I27:J27"/>
    <mergeCell ref="A1:J1"/>
    <mergeCell ref="A2:J2"/>
    <mergeCell ref="B4:G4"/>
    <mergeCell ref="H4:J4"/>
    <mergeCell ref="D3:E3"/>
    <mergeCell ref="G3:I3"/>
    <mergeCell ref="B18:G18"/>
    <mergeCell ref="B30:F30"/>
    <mergeCell ref="G30:H30"/>
    <mergeCell ref="B31:F31"/>
    <mergeCell ref="G31:H31"/>
    <mergeCell ref="C28:D28"/>
    <mergeCell ref="B21:C21"/>
    <mergeCell ref="B22:C23"/>
    <mergeCell ref="F21:H21"/>
    <mergeCell ref="F23:H23"/>
    <mergeCell ref="D22:J22"/>
    <mergeCell ref="M10:O10"/>
    <mergeCell ref="E26:G26"/>
    <mergeCell ref="I26:J26"/>
    <mergeCell ref="B24:D24"/>
    <mergeCell ref="E25:G25"/>
    <mergeCell ref="F24:H24"/>
  </mergeCells>
  <phoneticPr fontId="3" type="noConversion"/>
  <pageMargins left="0" right="0.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1"/>
  <dimension ref="A1:O36"/>
  <sheetViews>
    <sheetView rightToLeft="1" view="pageBreakPreview" topLeftCell="A12" zoomScale="75" zoomScaleNormal="73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1" style="33" customWidth="1"/>
    <col min="4" max="4" width="19.1796875" style="33" customWidth="1"/>
    <col min="5" max="5" width="17.7265625" style="33" customWidth="1"/>
    <col min="6" max="6" width="18" style="33" customWidth="1"/>
    <col min="7" max="7" width="21.1796875" style="33" customWidth="1"/>
    <col min="8" max="8" width="25.7265625" style="33" customWidth="1"/>
    <col min="9" max="9" width="24.453125" style="33" customWidth="1"/>
    <col min="10" max="10" width="22.17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DATE(ورقة1!B37,ورقة1!C37,ورقة1!D37+10)</f>
        <v>45423</v>
      </c>
      <c r="B3" s="32"/>
      <c r="C3" s="32"/>
      <c r="D3" s="139" t="s">
        <v>48</v>
      </c>
      <c r="E3" s="139"/>
      <c r="F3" s="31" t="str">
        <f>ورقة1!B51</f>
        <v>السبت</v>
      </c>
      <c r="G3" s="140">
        <f>DATE(ورقة1!B37,ورقة1!C37,ورقة1!D37+10)</f>
        <v>45423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ورقة10!G6</f>
        <v>0</v>
      </c>
      <c r="D6" s="35">
        <v>0</v>
      </c>
      <c r="E6" s="35">
        <f t="shared" ref="E6:E12" si="0">SUM(C6,D6)</f>
        <v>0</v>
      </c>
      <c r="F6" s="35">
        <f>O7*1</f>
        <v>0</v>
      </c>
      <c r="G6" s="35">
        <f>E6-F6-K6+L6</f>
        <v>0</v>
      </c>
      <c r="H6" s="12" t="s">
        <v>10</v>
      </c>
      <c r="I6" s="35">
        <f>D6+ورقة10!I6</f>
        <v>0</v>
      </c>
      <c r="J6" s="35">
        <f>F6+ورقة10!J6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ورقة10!G7</f>
        <v>0</v>
      </c>
      <c r="D7" s="37">
        <v>0</v>
      </c>
      <c r="E7" s="37">
        <f t="shared" si="0"/>
        <v>0</v>
      </c>
      <c r="F7" s="37">
        <f>O7*0</f>
        <v>0</v>
      </c>
      <c r="G7" s="37">
        <f t="shared" ref="G7:G12" si="1">E7-F7+K7-L7</f>
        <v>0</v>
      </c>
      <c r="H7" s="36" t="s">
        <v>11</v>
      </c>
      <c r="I7" s="37">
        <f>D7+ورقة10!I7</f>
        <v>0</v>
      </c>
      <c r="J7" s="37">
        <f>F7+ورقة10!J7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ورقة10!G8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D8+ورقة10!I8</f>
        <v>0</v>
      </c>
      <c r="J8" s="39">
        <f>F8+ورقة10!J8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58</v>
      </c>
      <c r="C9" s="35">
        <f>ورقة10!G9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D9+ورقة10!I9</f>
        <v>0</v>
      </c>
      <c r="J9" s="35">
        <f>F9+ورقة10!J9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ورقة10!G11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D11+ورقة10!I11</f>
        <v>0</v>
      </c>
      <c r="J11" s="35">
        <f>F11+ورقة10!J11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54</v>
      </c>
      <c r="C12" s="35">
        <f>ورقة10!G12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D12+ورقة10!I12</f>
        <v>0</v>
      </c>
      <c r="J12" s="35">
        <f>F12+ورقة10!J12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ورقة10!G13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D13+ورقة10!I13</f>
        <v>0</v>
      </c>
      <c r="J13" s="35">
        <f>F13+ورقة10!J13</f>
        <v>432</v>
      </c>
      <c r="K13" s="35">
        <v>0</v>
      </c>
      <c r="L13" s="35">
        <v>0</v>
      </c>
    </row>
    <row r="14" spans="1:15" ht="22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D14+ورقة10!I14</f>
        <v>0</v>
      </c>
      <c r="J14" s="35">
        <f>F13+ورقة10!J14</f>
        <v>432</v>
      </c>
      <c r="K14" s="35"/>
      <c r="L14" s="35"/>
      <c r="M14" s="141" t="s">
        <v>57</v>
      </c>
      <c r="N14" s="142"/>
      <c r="O14" s="143"/>
    </row>
    <row r="15" spans="1:15" ht="24" customHeight="1" thickBot="1" x14ac:dyDescent="0.45">
      <c r="B15" s="12" t="s">
        <v>16</v>
      </c>
      <c r="C15" s="35">
        <f>ورقة10!G15</f>
        <v>6517</v>
      </c>
      <c r="D15" s="35">
        <f>O12</f>
        <v>0</v>
      </c>
      <c r="E15" s="35">
        <f>SUM(C15,D15)</f>
        <v>6517</v>
      </c>
      <c r="F15" s="35">
        <f>SUM(E19,E21,E23)</f>
        <v>176</v>
      </c>
      <c r="G15" s="35">
        <f>E15-F15+K15-L15+D16</f>
        <v>6341</v>
      </c>
      <c r="H15" s="12" t="s">
        <v>16</v>
      </c>
      <c r="I15" s="35">
        <f>D15+ورقة10!I15</f>
        <v>450</v>
      </c>
      <c r="J15" s="35">
        <f>F15+ورقة10!J15</f>
        <v>1185</v>
      </c>
      <c r="K15" s="81">
        <v>0</v>
      </c>
      <c r="L15" s="82">
        <v>0</v>
      </c>
      <c r="M15" s="144">
        <v>400</v>
      </c>
      <c r="N15" s="145"/>
      <c r="O15" s="146"/>
    </row>
    <row r="16" spans="1:15" ht="22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D16+ورقة10!I16</f>
        <v>0</v>
      </c>
      <c r="J16" s="35"/>
      <c r="K16" s="59"/>
      <c r="L16" s="59"/>
    </row>
    <row r="17" spans="1:15" ht="24.75" customHeight="1" thickBot="1" x14ac:dyDescent="0.45">
      <c r="B17" s="12" t="s">
        <v>60</v>
      </c>
      <c r="C17" s="43">
        <f>ورقة10!G17</f>
        <v>1065814.2999999996</v>
      </c>
      <c r="D17" s="35">
        <v>0</v>
      </c>
      <c r="E17" s="43">
        <f>SUM(C17,D17)</f>
        <v>1065814.2999999996</v>
      </c>
      <c r="F17" s="43">
        <f>E21*20+(M22)</f>
        <v>901.8</v>
      </c>
      <c r="G17" s="43">
        <f>E17-F17+K17-L17</f>
        <v>1064912.4999999995</v>
      </c>
      <c r="H17" s="12" t="s">
        <v>60</v>
      </c>
      <c r="I17" s="35">
        <f>D17+ورقة10!I17</f>
        <v>0</v>
      </c>
      <c r="J17" s="44">
        <f>F17+ورقة10!J17</f>
        <v>9126.8999999999978</v>
      </c>
      <c r="K17" s="61">
        <v>0</v>
      </c>
      <c r="L17" s="51">
        <v>0</v>
      </c>
    </row>
    <row r="18" spans="1:15" ht="21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C28*1500+ورقة10!J18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131</v>
      </c>
      <c r="F19" s="127" t="s">
        <v>90</v>
      </c>
      <c r="G19" s="128"/>
      <c r="H19" s="129"/>
      <c r="I19" s="12" t="s">
        <v>23</v>
      </c>
      <c r="J19" s="35">
        <f>E19+ورقة10!J19</f>
        <v>730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4.75" customHeight="1" thickBot="1" x14ac:dyDescent="0.45">
      <c r="B21" s="130" t="s">
        <v>26</v>
      </c>
      <c r="C21" s="131"/>
      <c r="D21" s="12" t="s">
        <v>21</v>
      </c>
      <c r="E21" s="40">
        <v>45</v>
      </c>
      <c r="F21" s="127" t="s">
        <v>91</v>
      </c>
      <c r="G21" s="128"/>
      <c r="H21" s="129"/>
      <c r="I21" s="12" t="s">
        <v>24</v>
      </c>
      <c r="J21" s="35">
        <f>E21+ورقة10!J21</f>
        <v>455</v>
      </c>
      <c r="M21" s="64">
        <f>E21</f>
        <v>45</v>
      </c>
      <c r="N21" s="64">
        <v>20</v>
      </c>
      <c r="O21" s="64">
        <f>N21*M21</f>
        <v>900</v>
      </c>
    </row>
    <row r="22" spans="1:15" ht="18.75" customHeight="1" thickBot="1" x14ac:dyDescent="0.45">
      <c r="B22" s="130"/>
      <c r="C22" s="131"/>
      <c r="D22" s="181"/>
      <c r="E22" s="182"/>
      <c r="F22" s="182"/>
      <c r="G22" s="182"/>
      <c r="H22" s="182"/>
      <c r="I22" s="182"/>
      <c r="J22" s="182"/>
      <c r="M22" s="65">
        <f>O21*0.002</f>
        <v>1.8</v>
      </c>
      <c r="N22" s="66"/>
      <c r="O22" s="66"/>
    </row>
    <row r="23" spans="1:15" ht="25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E23+ورقة10!J23</f>
        <v>0</v>
      </c>
    </row>
    <row r="24" spans="1:15" ht="22.5" customHeight="1" thickBot="1" x14ac:dyDescent="0.45">
      <c r="B24" s="122" t="s">
        <v>27</v>
      </c>
      <c r="C24" s="126"/>
      <c r="D24" s="126"/>
      <c r="E24" s="40">
        <f>SUM(E19,E21,E23)</f>
        <v>176</v>
      </c>
      <c r="F24" s="166"/>
      <c r="G24" s="167"/>
      <c r="H24" s="168"/>
      <c r="I24" s="12" t="s">
        <v>28</v>
      </c>
      <c r="J24" s="35">
        <f>E24+ورقة10!J24</f>
        <v>1185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D26+ورقة10!I26</f>
        <v>0</v>
      </c>
      <c r="J26" s="123"/>
    </row>
    <row r="27" spans="1:15" ht="22.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D27+ورقة10!I27</f>
        <v>6</v>
      </c>
      <c r="J27" s="123"/>
    </row>
    <row r="28" spans="1:15" ht="21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C28+ورقة10!I28</f>
        <v>0</v>
      </c>
      <c r="J28" s="171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.75" customHeight="1" thickBot="1" x14ac:dyDescent="0.45">
      <c r="B30" s="119" t="s">
        <v>116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117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7499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11 K6:L6 K12:N12 K7:N7 K13:L15 D11:D13 D9 D26:D27" name="نطاق1"/>
    <protectedRange sqref="E26:G26" name="نطاق1_1_1_3_2_1_1_1_1"/>
    <protectedRange sqref="E27:G27" name="نطاق1_1_1_1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5" top="0" bottom="0" header="0" footer="0"/>
  <pageSetup paperSize="9" scale="72" orientation="landscape" r:id="rId1"/>
  <headerFooter alignWithMargins="0"/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2"/>
  <dimension ref="A1:O38"/>
  <sheetViews>
    <sheetView rightToLeft="1" view="pageBreakPreview" topLeftCell="A13" zoomScale="75" zoomScaleNormal="73" zoomScaleSheetLayoutView="75" workbookViewId="0">
      <selection activeCell="F19" sqref="F19:H19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0.81640625" style="33" customWidth="1"/>
    <col min="4" max="4" width="16.453125" style="33" customWidth="1"/>
    <col min="5" max="5" width="19.7265625" style="33" customWidth="1"/>
    <col min="6" max="6" width="18.453125" style="33" customWidth="1"/>
    <col min="7" max="7" width="22.54296875" style="33" customWidth="1"/>
    <col min="8" max="8" width="28.7265625" style="33" customWidth="1"/>
    <col min="9" max="9" width="26.54296875" style="33" customWidth="1"/>
    <col min="10" max="10" width="23" style="33" customWidth="1"/>
    <col min="11" max="11" width="9.1796875" style="33"/>
    <col min="12" max="12" width="10.72656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DATE(ورقة1!B37,ورقة1!C37,ورقة1!D37+11)</f>
        <v>45424</v>
      </c>
      <c r="B3" s="32"/>
      <c r="C3" s="32"/>
      <c r="D3" s="139" t="s">
        <v>48</v>
      </c>
      <c r="E3" s="139"/>
      <c r="F3" s="31" t="str">
        <f>ورقة1!B52</f>
        <v>الاحد</v>
      </c>
      <c r="G3" s="140">
        <f>DATE(ورقة1!B37,ورقة1!C37,ورقة1!D37+11)</f>
        <v>45424</v>
      </c>
      <c r="H3" s="140"/>
      <c r="I3" s="140"/>
      <c r="J3" s="55"/>
      <c r="K3" s="54"/>
      <c r="L3" s="54"/>
      <c r="M3" s="54"/>
      <c r="N3" s="54"/>
    </row>
    <row r="4" spans="1:15" ht="24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8.5" customHeight="1" thickBot="1" x14ac:dyDescent="0.45">
      <c r="B6" s="12" t="s">
        <v>10</v>
      </c>
      <c r="C6" s="35">
        <f>ورقة11!G6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D6+ورقة11!I6</f>
        <v>0</v>
      </c>
      <c r="J6" s="35">
        <f>F6+ورقة11!J6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3.25" customHeight="1" thickBot="1" x14ac:dyDescent="0.45">
      <c r="B7" s="36" t="s">
        <v>11</v>
      </c>
      <c r="C7" s="37">
        <f>ورقة11!G7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D7+ورقة11!I7</f>
        <v>0</v>
      </c>
      <c r="J7" s="37">
        <f>F7+ورقة11!J7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ورقة11!G8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D8+ورقة11!I8</f>
        <v>0</v>
      </c>
      <c r="J8" s="39">
        <f>F8+ورقة11!J8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58</v>
      </c>
      <c r="C9" s="35">
        <f>ورقة11!G9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D9+ورقة11!I9</f>
        <v>0</v>
      </c>
      <c r="J9" s="35">
        <f>F9+ورقة11!J9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35"/>
      <c r="D10" s="35"/>
      <c r="E10" s="35"/>
      <c r="F10" s="35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5.5" customHeight="1" thickBot="1" x14ac:dyDescent="0.45">
      <c r="B11" s="12" t="s">
        <v>13</v>
      </c>
      <c r="C11" s="35">
        <f>ورقة11!G11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D11+ورقة11!I11</f>
        <v>0</v>
      </c>
      <c r="J11" s="35">
        <f>F11+ورقة11!J11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54</v>
      </c>
      <c r="C12" s="35">
        <f>ورقة11!G12</f>
        <v>0</v>
      </c>
      <c r="D12" s="35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D12+ورقة11!I12</f>
        <v>0</v>
      </c>
      <c r="J12" s="35">
        <f>F12+ورقة11!J12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ورقة11!G13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D13+ورقة11!I13</f>
        <v>0</v>
      </c>
      <c r="J13" s="35">
        <f>F13+ورقة11!J13</f>
        <v>432</v>
      </c>
      <c r="K13" s="35">
        <v>0</v>
      </c>
      <c r="L13" s="35">
        <v>0</v>
      </c>
    </row>
    <row r="14" spans="1:15" ht="28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D14+ورقة11!I14</f>
        <v>0</v>
      </c>
      <c r="J14" s="35">
        <f>F13+ورقة11!J14</f>
        <v>432</v>
      </c>
      <c r="K14" s="35"/>
      <c r="L14" s="35"/>
      <c r="M14" s="141" t="s">
        <v>57</v>
      </c>
      <c r="N14" s="142"/>
      <c r="O14" s="143"/>
    </row>
    <row r="15" spans="1:15" ht="23.25" customHeight="1" thickBot="1" x14ac:dyDescent="0.45">
      <c r="B15" s="12" t="s">
        <v>16</v>
      </c>
      <c r="C15" s="35">
        <f>ورقة11!G15</f>
        <v>6341</v>
      </c>
      <c r="D15" s="35">
        <f>O12</f>
        <v>0</v>
      </c>
      <c r="E15" s="35">
        <f>SUM(C15,D15)</f>
        <v>6341</v>
      </c>
      <c r="F15" s="35">
        <f>SUM(E19,E21,E23)</f>
        <v>154</v>
      </c>
      <c r="G15" s="35">
        <f>E15-F15+K15-L15+D16</f>
        <v>6187</v>
      </c>
      <c r="H15" s="12" t="s">
        <v>16</v>
      </c>
      <c r="I15" s="35">
        <f>D15+ورقة11!I15</f>
        <v>450</v>
      </c>
      <c r="J15" s="35">
        <f>F15+ورقة11!J15</f>
        <v>1339</v>
      </c>
      <c r="K15" s="81">
        <v>0</v>
      </c>
      <c r="L15" s="82">
        <v>0</v>
      </c>
      <c r="M15" s="144">
        <v>400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D16+ورقة11!I16</f>
        <v>0</v>
      </c>
      <c r="J16" s="35"/>
      <c r="K16" s="59"/>
      <c r="L16" s="59"/>
    </row>
    <row r="17" spans="1:15" ht="24.75" customHeight="1" thickBot="1" x14ac:dyDescent="0.45">
      <c r="B17" s="12" t="s">
        <v>60</v>
      </c>
      <c r="C17" s="43">
        <f>ورقة11!G17</f>
        <v>1064912.4999999995</v>
      </c>
      <c r="D17" s="35">
        <v>0</v>
      </c>
      <c r="E17" s="43">
        <f>SUM(C17,D17)</f>
        <v>1064912.4999999995</v>
      </c>
      <c r="F17" s="43">
        <f>E21*20+(M22)</f>
        <v>1503</v>
      </c>
      <c r="G17" s="43">
        <f>E17-F17+K17-L17</f>
        <v>1063409.4999999995</v>
      </c>
      <c r="H17" s="12" t="s">
        <v>60</v>
      </c>
      <c r="I17" s="35">
        <f>D17+ورقة11!I17</f>
        <v>0</v>
      </c>
      <c r="J17" s="44">
        <f>F17+ورقة11!J17</f>
        <v>10629.899999999998</v>
      </c>
      <c r="K17" s="61">
        <v>0</v>
      </c>
      <c r="L17" s="51">
        <v>0</v>
      </c>
    </row>
    <row r="18" spans="1:15" ht="29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C28*2500+ورقة11!J18</f>
        <v>0</v>
      </c>
    </row>
    <row r="19" spans="1:15" ht="30" customHeight="1" thickBot="1" x14ac:dyDescent="0.45">
      <c r="B19" s="134"/>
      <c r="C19" s="135"/>
      <c r="D19" s="12" t="s">
        <v>20</v>
      </c>
      <c r="E19" s="40">
        <v>79</v>
      </c>
      <c r="F19" s="127"/>
      <c r="G19" s="128"/>
      <c r="H19" s="129"/>
      <c r="I19" s="12" t="s">
        <v>23</v>
      </c>
      <c r="J19" s="35">
        <f>E19+ورقة11!J19</f>
        <v>809</v>
      </c>
      <c r="M19" s="62" t="s">
        <v>66</v>
      </c>
      <c r="N19" s="62"/>
      <c r="O19" s="62"/>
    </row>
    <row r="20" spans="1:15" ht="27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9.25" customHeight="1" thickBot="1" x14ac:dyDescent="0.45">
      <c r="B21" s="130" t="s">
        <v>26</v>
      </c>
      <c r="C21" s="131"/>
      <c r="D21" s="12" t="s">
        <v>21</v>
      </c>
      <c r="E21" s="40">
        <v>75</v>
      </c>
      <c r="F21" s="127"/>
      <c r="G21" s="128"/>
      <c r="H21" s="129"/>
      <c r="I21" s="12" t="s">
        <v>24</v>
      </c>
      <c r="J21" s="35">
        <f>E21+ورقة11!J21</f>
        <v>530</v>
      </c>
      <c r="M21" s="64">
        <f>E21</f>
        <v>75</v>
      </c>
      <c r="N21" s="64">
        <v>20</v>
      </c>
      <c r="O21" s="64">
        <f>N21*M21</f>
        <v>1500</v>
      </c>
    </row>
    <row r="22" spans="1:15" ht="26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O21*0.002</f>
        <v>3</v>
      </c>
      <c r="N22" s="66"/>
      <c r="O22" s="66"/>
    </row>
    <row r="23" spans="1:15" ht="30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E23+ورقة11!J23</f>
        <v>0</v>
      </c>
    </row>
    <row r="24" spans="1:15" ht="24.75" customHeight="1" thickBot="1" x14ac:dyDescent="0.45">
      <c r="B24" s="122" t="s">
        <v>27</v>
      </c>
      <c r="C24" s="126"/>
      <c r="D24" s="126"/>
      <c r="E24" s="40">
        <f>SUM(E19,E21,E23)</f>
        <v>154</v>
      </c>
      <c r="F24" s="166"/>
      <c r="G24" s="167"/>
      <c r="H24" s="168"/>
      <c r="I24" s="12" t="s">
        <v>28</v>
      </c>
      <c r="J24" s="35">
        <f>E24+ورقة11!J24</f>
        <v>1339</v>
      </c>
    </row>
    <row r="25" spans="1:15" ht="21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D26+ورقة11!I26</f>
        <v>0</v>
      </c>
      <c r="J26" s="123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D27+ورقة11!I27</f>
        <v>6</v>
      </c>
      <c r="J27" s="123"/>
    </row>
    <row r="28" spans="1:15" ht="22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C28+ورقة11!I28</f>
        <v>0</v>
      </c>
      <c r="J28" s="171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" customHeight="1" thickBot="1" x14ac:dyDescent="0.45">
      <c r="B30" s="119" t="s">
        <v>118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9810</v>
      </c>
    </row>
    <row r="31" spans="1:15" ht="20.25" customHeight="1" thickBot="1" x14ac:dyDescent="0.45">
      <c r="B31" s="119" t="s">
        <v>119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7653</v>
      </c>
    </row>
    <row r="32" spans="1:15" ht="15" customHeight="1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D9:D13 K13:L15 K7:N7 K11:L11 K12:N12 K8:L9 D26:D27" name="نطاق1"/>
    <protectedRange sqref="K10:L10" name="نطاق1_1"/>
    <protectedRange sqref="E26:G26" name="نطاق1_1_1_3_2_1_1_1_1_1"/>
    <protectedRange sqref="E27:G27" name="نطاق1_1_1_1_1_1"/>
  </protectedRanges>
  <mergeCells count="35">
    <mergeCell ref="K4:L4"/>
    <mergeCell ref="M5:O5"/>
    <mergeCell ref="A1:J1"/>
    <mergeCell ref="A2:J2"/>
    <mergeCell ref="B4:G4"/>
    <mergeCell ref="H4:J4"/>
    <mergeCell ref="D3:E3"/>
    <mergeCell ref="G3:I3"/>
    <mergeCell ref="M14:O14"/>
    <mergeCell ref="M15:O15"/>
    <mergeCell ref="B32:F32"/>
    <mergeCell ref="B19:C20"/>
    <mergeCell ref="B31:F31"/>
    <mergeCell ref="G31:H31"/>
    <mergeCell ref="H25:J25"/>
    <mergeCell ref="B21:C21"/>
    <mergeCell ref="B22:C23"/>
    <mergeCell ref="D20:J20"/>
    <mergeCell ref="M10:O10"/>
    <mergeCell ref="E26:G26"/>
    <mergeCell ref="I26:J26"/>
    <mergeCell ref="E27:G27"/>
    <mergeCell ref="I27:J27"/>
    <mergeCell ref="E25:G25"/>
    <mergeCell ref="F21:H21"/>
    <mergeCell ref="F23:H23"/>
    <mergeCell ref="D22:J22"/>
    <mergeCell ref="F24:H24"/>
    <mergeCell ref="B30:F30"/>
    <mergeCell ref="C28:D28"/>
    <mergeCell ref="I28:J28"/>
    <mergeCell ref="B18:G18"/>
    <mergeCell ref="B24:D24"/>
    <mergeCell ref="F19:H19"/>
    <mergeCell ref="G30:H30"/>
  </mergeCells>
  <phoneticPr fontId="3" type="noConversion"/>
  <pageMargins left="0" right="0.5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3"/>
  <dimension ref="A1:O36"/>
  <sheetViews>
    <sheetView rightToLeft="1" view="pageBreakPreview" topLeftCell="A11" zoomScale="75" zoomScaleNormal="75" zoomScaleSheetLayoutView="75" workbookViewId="0">
      <selection activeCell="E26" sqref="E26:G26"/>
    </sheetView>
  </sheetViews>
  <sheetFormatPr defaultColWidth="9.1796875" defaultRowHeight="20" x14ac:dyDescent="0.4"/>
  <cols>
    <col min="1" max="1" width="1.7265625" style="33" customWidth="1"/>
    <col min="2" max="2" width="28.26953125" style="33" customWidth="1"/>
    <col min="3" max="3" width="21" style="33" customWidth="1"/>
    <col min="4" max="4" width="19.453125" style="33" customWidth="1"/>
    <col min="5" max="5" width="18.81640625" style="33" customWidth="1"/>
    <col min="6" max="6" width="17.7265625" style="33" customWidth="1"/>
    <col min="7" max="7" width="21.26953125" style="33" customWidth="1"/>
    <col min="8" max="8" width="27" style="33" customWidth="1"/>
    <col min="9" max="9" width="24.5429687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DATE(ورقة1!B37,ورقة1!C37,ورقة1!D37+12)</f>
        <v>45425</v>
      </c>
      <c r="B3" s="32"/>
      <c r="C3" s="32"/>
      <c r="D3" s="139" t="s">
        <v>48</v>
      </c>
      <c r="E3" s="139"/>
      <c r="F3" s="31" t="str">
        <f>ورقة1!B53</f>
        <v>الاثنين</v>
      </c>
      <c r="G3" s="140">
        <f>DATE(ورقة1!B37,ورقة1!C37,ورقة1!D37+12)</f>
        <v>45425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ورقة12!G6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D6+ورقة12!I6</f>
        <v>0</v>
      </c>
      <c r="J6" s="35">
        <f>F6+ورقة12!J6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ورقة12!G7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D7+ورقة12!I7</f>
        <v>0</v>
      </c>
      <c r="J7" s="37">
        <f>F7+ورقة12!J7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ورقة12!G8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D8+ورقة12!I8</f>
        <v>0</v>
      </c>
      <c r="J8" s="39">
        <f>F8+ورقة12!J8</f>
        <v>0</v>
      </c>
      <c r="K8" s="35">
        <v>0</v>
      </c>
      <c r="L8" s="35">
        <v>0</v>
      </c>
    </row>
    <row r="9" spans="1:15" ht="23.25" customHeight="1" thickBot="1" x14ac:dyDescent="0.45">
      <c r="B9" s="12" t="s">
        <v>58</v>
      </c>
      <c r="C9" s="35">
        <f>ورقة12!G9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D9+ورقة12!I9</f>
        <v>0</v>
      </c>
      <c r="J9" s="35">
        <f>F9+ورقة12!J9</f>
        <v>0</v>
      </c>
      <c r="K9" s="35">
        <v>0</v>
      </c>
      <c r="L9" s="35">
        <v>0</v>
      </c>
    </row>
    <row r="10" spans="1:15" ht="20.2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7" customHeight="1" thickBot="1" x14ac:dyDescent="0.45">
      <c r="B11" s="12" t="s">
        <v>13</v>
      </c>
      <c r="C11" s="35">
        <f>ورقة12!G11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D11+ورقة12!I11</f>
        <v>0</v>
      </c>
      <c r="J11" s="35">
        <f>F11+ورقة12!J11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54</v>
      </c>
      <c r="C12" s="35">
        <f>ورقة12!G12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D12+ورقة12!I12</f>
        <v>0</v>
      </c>
      <c r="J12" s="35">
        <f>F12+ورقة12!J12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ورقة12!G13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D13+ورقة12!I13</f>
        <v>0</v>
      </c>
      <c r="J13" s="35">
        <f>F13+ورقة12!J13</f>
        <v>432</v>
      </c>
      <c r="K13" s="35">
        <v>0</v>
      </c>
      <c r="L13" s="35">
        <v>0</v>
      </c>
    </row>
    <row r="14" spans="1:15" ht="23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D14+ورقة12!I14</f>
        <v>0</v>
      </c>
      <c r="J14" s="35">
        <f>F13+ورقة12!J14</f>
        <v>432</v>
      </c>
      <c r="K14" s="35"/>
      <c r="L14" s="35"/>
      <c r="M14" s="141" t="s">
        <v>57</v>
      </c>
      <c r="N14" s="142"/>
      <c r="O14" s="143"/>
    </row>
    <row r="15" spans="1:15" ht="23.25" customHeight="1" thickBot="1" x14ac:dyDescent="0.45">
      <c r="B15" s="12" t="s">
        <v>16</v>
      </c>
      <c r="C15" s="35">
        <f>ورقة12!G15</f>
        <v>6187</v>
      </c>
      <c r="D15" s="35">
        <f>O12</f>
        <v>0</v>
      </c>
      <c r="E15" s="35">
        <f>SUM(C15,D15)</f>
        <v>6187</v>
      </c>
      <c r="F15" s="35">
        <f>SUM(E19,E21,E23)</f>
        <v>164</v>
      </c>
      <c r="G15" s="35">
        <f>E15-F15+K15-L15+D16</f>
        <v>6023</v>
      </c>
      <c r="H15" s="12" t="s">
        <v>16</v>
      </c>
      <c r="I15" s="35">
        <f>D15+ورقة12!I15</f>
        <v>450</v>
      </c>
      <c r="J15" s="35">
        <f>F15+ورقة12!J15</f>
        <v>1503</v>
      </c>
      <c r="K15" s="81">
        <v>0</v>
      </c>
      <c r="L15" s="82">
        <v>0</v>
      </c>
      <c r="M15" s="144">
        <v>400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D16+ورقة12!I16</f>
        <v>0</v>
      </c>
      <c r="J16" s="35"/>
      <c r="K16" s="59"/>
      <c r="L16" s="59"/>
    </row>
    <row r="17" spans="1:15" ht="23.25" customHeight="1" thickBot="1" x14ac:dyDescent="0.45">
      <c r="B17" s="12" t="s">
        <v>60</v>
      </c>
      <c r="C17" s="43">
        <f>ورقة12!G17</f>
        <v>1063409.4999999995</v>
      </c>
      <c r="D17" s="35">
        <v>0</v>
      </c>
      <c r="E17" s="43">
        <f>SUM(C17,D17)</f>
        <v>1063409.4999999995</v>
      </c>
      <c r="F17" s="43">
        <f>E21*20+(M22)</f>
        <v>901.8</v>
      </c>
      <c r="G17" s="43">
        <f>E17-F17+K17-L17</f>
        <v>1062507.6999999995</v>
      </c>
      <c r="H17" s="12" t="s">
        <v>60</v>
      </c>
      <c r="I17" s="35">
        <f>D17+ورقة12!I17</f>
        <v>0</v>
      </c>
      <c r="J17" s="44">
        <f>F17+ورقة12!J17</f>
        <v>11531.699999999997</v>
      </c>
      <c r="K17" s="61">
        <v>0</v>
      </c>
      <c r="L17" s="51">
        <v>0</v>
      </c>
    </row>
    <row r="18" spans="1:15" ht="22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C28*1500+ورقة12!J18</f>
        <v>0</v>
      </c>
    </row>
    <row r="19" spans="1:15" ht="31.5" customHeight="1" thickBot="1" x14ac:dyDescent="0.45">
      <c r="B19" s="134"/>
      <c r="C19" s="135"/>
      <c r="D19" s="12" t="s">
        <v>20</v>
      </c>
      <c r="E19" s="40">
        <v>119</v>
      </c>
      <c r="F19" s="127" t="s">
        <v>90</v>
      </c>
      <c r="G19" s="128"/>
      <c r="H19" s="129"/>
      <c r="I19" s="12" t="s">
        <v>23</v>
      </c>
      <c r="J19" s="35">
        <f>E19+ورقة12!J19</f>
        <v>928</v>
      </c>
      <c r="M19" s="62" t="s">
        <v>66</v>
      </c>
      <c r="N19" s="62"/>
      <c r="O19" s="62"/>
    </row>
    <row r="20" spans="1:15" ht="25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3.25" customHeight="1" thickBot="1" x14ac:dyDescent="0.45">
      <c r="B21" s="130" t="s">
        <v>26</v>
      </c>
      <c r="C21" s="131"/>
      <c r="D21" s="12" t="s">
        <v>21</v>
      </c>
      <c r="E21" s="40">
        <v>45</v>
      </c>
      <c r="F21" s="183" t="s">
        <v>91</v>
      </c>
      <c r="G21" s="184"/>
      <c r="H21" s="185"/>
      <c r="I21" s="12" t="s">
        <v>24</v>
      </c>
      <c r="J21" s="35">
        <f>E21+ورقة12!J21</f>
        <v>575</v>
      </c>
      <c r="M21" s="64">
        <f>E21</f>
        <v>45</v>
      </c>
      <c r="N21" s="64">
        <v>20</v>
      </c>
      <c r="O21" s="64">
        <f>N21*M21</f>
        <v>900</v>
      </c>
    </row>
    <row r="22" spans="1:15" ht="22.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O21*0.002</f>
        <v>1.8</v>
      </c>
      <c r="N22" s="66"/>
      <c r="O22" s="66"/>
    </row>
    <row r="23" spans="1:15" ht="27.7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E23+ورقة12!J23</f>
        <v>0</v>
      </c>
    </row>
    <row r="24" spans="1:15" ht="23.25" customHeight="1" thickBot="1" x14ac:dyDescent="0.45">
      <c r="B24" s="122" t="s">
        <v>27</v>
      </c>
      <c r="C24" s="126"/>
      <c r="D24" s="126"/>
      <c r="E24" s="40">
        <f>SUM(E19,E21,E23)</f>
        <v>164</v>
      </c>
      <c r="F24" s="166"/>
      <c r="G24" s="167"/>
      <c r="H24" s="168"/>
      <c r="I24" s="12" t="s">
        <v>28</v>
      </c>
      <c r="J24" s="35">
        <f>E24+ورقة12!J24</f>
        <v>1503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D26+ورقة12!I26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D27+ورقة12!I27</f>
        <v>6</v>
      </c>
      <c r="J27" s="123"/>
    </row>
    <row r="28" spans="1:15" ht="24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C28+ورقة12!I28</f>
        <v>0</v>
      </c>
      <c r="J28" s="171"/>
    </row>
    <row r="29" spans="1:15" ht="19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B30" s="119" t="s">
        <v>120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121</v>
      </c>
      <c r="C31" s="119"/>
      <c r="D31" s="119"/>
      <c r="E31" s="119"/>
      <c r="F31" s="119"/>
      <c r="G31" s="119" t="s">
        <v>122</v>
      </c>
      <c r="H31" s="119"/>
      <c r="I31" s="88" t="s">
        <v>76</v>
      </c>
      <c r="J31" s="83">
        <v>7817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/>
  <protectedRanges>
    <protectedRange sqref="D6:D7 E19:H19 E21:H21 E23:H23 D9 K6:L6 K8:L9 K7:N7 K13:L15 K11:L11 K12:N12 D11:D13 D26:D27" name="نطاق1"/>
    <protectedRange sqref="K10:L10" name="نطاق1_1"/>
    <protectedRange sqref="E26:G26" name="نطاق1_1_1_3_2_1_1_1_1_1_1"/>
    <protectedRange sqref="E27:G27" name="نطاق1_1_1_1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4"/>
  <dimension ref="A1:O38"/>
  <sheetViews>
    <sheetView rightToLeft="1" view="pageBreakPreview" topLeftCell="A22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5.1796875" style="33" customWidth="1"/>
    <col min="3" max="3" width="20.54296875" style="33" customWidth="1"/>
    <col min="4" max="4" width="18.81640625" style="33" customWidth="1"/>
    <col min="5" max="5" width="19.26953125" style="33" customWidth="1"/>
    <col min="6" max="6" width="18" style="33" customWidth="1"/>
    <col min="7" max="7" width="22.26953125" style="33" customWidth="1"/>
    <col min="8" max="8" width="27.453125" style="33" customWidth="1"/>
    <col min="9" max="9" width="24.7265625" style="33" customWidth="1"/>
    <col min="10" max="10" width="25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DATE(ورقة1!B37,ورقة1!C37,ورقة1!D37+13)</f>
        <v>45426</v>
      </c>
      <c r="B3" s="32"/>
      <c r="C3" s="32"/>
      <c r="D3" s="139" t="s">
        <v>48</v>
      </c>
      <c r="E3" s="139"/>
      <c r="F3" s="31" t="str">
        <f>ورقة1!B54</f>
        <v>الثلاثاء</v>
      </c>
      <c r="G3" s="140">
        <f>DATE(ورقة1!B37,ورقة1!C37,ورقة1!D37+13)</f>
        <v>45426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ورقة13!G6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D6+ورقة13!I6</f>
        <v>0</v>
      </c>
      <c r="J6" s="35">
        <f>F6+ورقة13!J6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D7+ورقة13!I7</f>
        <v>0</v>
      </c>
      <c r="J7" s="37">
        <f>F7+ورقة13!J7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ورقة13!G8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D8+ورقة13!I8</f>
        <v>0</v>
      </c>
      <c r="J8" s="43">
        <f>F8+ورقة13!J8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58</v>
      </c>
      <c r="C9" s="35">
        <f>ورقة13!G9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D9+ورقة13!I9</f>
        <v>0</v>
      </c>
      <c r="J9" s="35">
        <f>F9+ورقة13!J9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3.25" customHeight="1" thickBot="1" x14ac:dyDescent="0.45">
      <c r="B11" s="12" t="s">
        <v>13</v>
      </c>
      <c r="C11" s="35">
        <f>ورقة13!G11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D11+ورقة13!I11</f>
        <v>0</v>
      </c>
      <c r="J11" s="35">
        <f>F11+ورقة13!J11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54</v>
      </c>
      <c r="C12" s="35">
        <f>ورقة13!G12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D12+ورقة13!I12</f>
        <v>0</v>
      </c>
      <c r="J12" s="35">
        <f>F12+ورقة13!J12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2.5" customHeight="1" thickBot="1" x14ac:dyDescent="0.45">
      <c r="B13" s="12" t="s">
        <v>14</v>
      </c>
      <c r="C13" s="35">
        <f>ورقة13!G13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D13+ورقة13!I13</f>
        <v>0</v>
      </c>
      <c r="J13" s="35">
        <f>F13+ورقة13!J13</f>
        <v>432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D14+ورقة13!I14</f>
        <v>0</v>
      </c>
      <c r="J14" s="35">
        <f>F13+ورقة13!J13</f>
        <v>432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ورقة13!G15</f>
        <v>6023</v>
      </c>
      <c r="D15" s="35">
        <f>O12</f>
        <v>0</v>
      </c>
      <c r="E15" s="35">
        <f>SUM(C15,D15)</f>
        <v>6023</v>
      </c>
      <c r="F15" s="35">
        <f>SUM(E19,E21,E23)</f>
        <v>285</v>
      </c>
      <c r="G15" s="35">
        <f>E15-F15+K15-L15+D16</f>
        <v>5738</v>
      </c>
      <c r="H15" s="12" t="s">
        <v>16</v>
      </c>
      <c r="I15" s="35">
        <f>D15+ورقة13!I15</f>
        <v>450</v>
      </c>
      <c r="J15" s="35">
        <f>F15+ورقة13!J15</f>
        <v>1788</v>
      </c>
      <c r="K15" s="81">
        <v>0</v>
      </c>
      <c r="L15" s="82">
        <v>0</v>
      </c>
      <c r="M15" s="144">
        <v>400</v>
      </c>
      <c r="N15" s="145"/>
      <c r="O15" s="146"/>
    </row>
    <row r="16" spans="1:15" ht="22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D16+ورقة13!I16</f>
        <v>0</v>
      </c>
      <c r="J16" s="35"/>
      <c r="K16" s="59"/>
      <c r="L16" s="59"/>
    </row>
    <row r="17" spans="1:15" ht="23.25" customHeight="1" thickBot="1" x14ac:dyDescent="0.45">
      <c r="B17" s="12" t="s">
        <v>60</v>
      </c>
      <c r="C17" s="43">
        <f>ورقة13!G17</f>
        <v>1062507.6999999995</v>
      </c>
      <c r="D17" s="35">
        <v>0</v>
      </c>
      <c r="E17" s="43">
        <f>SUM(C17,D17)</f>
        <v>1062507.6999999995</v>
      </c>
      <c r="F17" s="43">
        <f>E21*20+(M22)</f>
        <v>2407.1999999999998</v>
      </c>
      <c r="G17" s="43">
        <f>E17-F17+K17-L17</f>
        <v>1060100.4999999995</v>
      </c>
      <c r="H17" s="12" t="s">
        <v>60</v>
      </c>
      <c r="I17" s="35">
        <f>D17+ورقة13!I17</f>
        <v>0</v>
      </c>
      <c r="J17" s="44">
        <f>F17+ورقة13!J17</f>
        <v>13938.899999999998</v>
      </c>
      <c r="K17" s="61">
        <v>0</v>
      </c>
      <c r="L17" s="51">
        <v>0</v>
      </c>
    </row>
    <row r="18" spans="1:15" ht="28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C28*2500+ورقة13!J18</f>
        <v>0</v>
      </c>
    </row>
    <row r="19" spans="1:15" ht="29.25" customHeight="1" thickBot="1" x14ac:dyDescent="0.45">
      <c r="B19" s="134"/>
      <c r="C19" s="135"/>
      <c r="D19" s="12" t="s">
        <v>20</v>
      </c>
      <c r="E19" s="40">
        <v>165</v>
      </c>
      <c r="F19" s="127" t="s">
        <v>90</v>
      </c>
      <c r="G19" s="128"/>
      <c r="H19" s="129"/>
      <c r="I19" s="12" t="s">
        <v>23</v>
      </c>
      <c r="J19" s="35">
        <f>E19+ورقة13!J19</f>
        <v>1093</v>
      </c>
      <c r="M19" s="62" t="s">
        <v>66</v>
      </c>
      <c r="N19" s="62"/>
      <c r="O19" s="62"/>
    </row>
    <row r="20" spans="1:15" ht="22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.75" customHeight="1" thickBot="1" x14ac:dyDescent="0.45">
      <c r="B21" s="130" t="s">
        <v>26</v>
      </c>
      <c r="C21" s="131"/>
      <c r="D21" s="12" t="s">
        <v>21</v>
      </c>
      <c r="E21" s="40">
        <v>120</v>
      </c>
      <c r="F21" s="127" t="s">
        <v>91</v>
      </c>
      <c r="G21" s="128"/>
      <c r="H21" s="129"/>
      <c r="I21" s="12" t="s">
        <v>24</v>
      </c>
      <c r="J21" s="35">
        <f>E21+ورقة13!J21</f>
        <v>695</v>
      </c>
      <c r="M21" s="64">
        <f>E21</f>
        <v>120</v>
      </c>
      <c r="N21" s="64">
        <v>20</v>
      </c>
      <c r="O21" s="64">
        <f>N21*M21</f>
        <v>2400</v>
      </c>
    </row>
    <row r="22" spans="1:15" ht="20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7.2</v>
      </c>
      <c r="N22" s="66"/>
      <c r="O22" s="66"/>
    </row>
    <row r="23" spans="1:15" ht="24.7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E23+ورقة13!J23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285</v>
      </c>
      <c r="F24" s="166"/>
      <c r="G24" s="167"/>
      <c r="H24" s="168"/>
      <c r="I24" s="12" t="s">
        <v>28</v>
      </c>
      <c r="J24" s="35">
        <f>E24+ورقة13!J24</f>
        <v>1788</v>
      </c>
    </row>
    <row r="25" spans="1:15" ht="27.7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D26+ورقة13!I26</f>
        <v>0</v>
      </c>
      <c r="J26" s="123"/>
    </row>
    <row r="27" spans="1:15" ht="28.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98</v>
      </c>
      <c r="F27" s="117"/>
      <c r="G27" s="118"/>
      <c r="H27" s="12" t="s">
        <v>31</v>
      </c>
      <c r="I27" s="122">
        <f>D27+ورقة13!I27</f>
        <v>6</v>
      </c>
      <c r="J27" s="123"/>
    </row>
    <row r="28" spans="1:15" ht="28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C28+ورقة13!I28</f>
        <v>0</v>
      </c>
      <c r="J28" s="171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0.25" customHeight="1" thickBot="1" x14ac:dyDescent="0.45">
      <c r="B30" s="119" t="s">
        <v>123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9810</v>
      </c>
    </row>
    <row r="31" spans="1:15" ht="23.25" customHeight="1" thickBot="1" x14ac:dyDescent="0.45">
      <c r="B31" s="119" t="s">
        <v>87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8102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6:G26" name="نطاق1_1_1_3_2_1_1_1_1_1_1_1"/>
    <protectedRange sqref="E27:G27" name="نطاق1_1_1_2_1_1_2_1_1_1_1_1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4" top="0" bottom="0" header="0" footer="0"/>
  <pageSetup paperSize="9" scale="70" orientation="landscape" r:id="rId1"/>
  <headerFooter alignWithMargins="0"/>
  <colBreaks count="1" manualBreakCount="1">
    <brk id="10" max="3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5"/>
  <dimension ref="A1:O36"/>
  <sheetViews>
    <sheetView rightToLeft="1" view="pageBreakPreview" topLeftCell="A17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26953125" style="33" customWidth="1"/>
    <col min="2" max="2" width="28.1796875" style="33" customWidth="1"/>
    <col min="3" max="3" width="23" style="33" customWidth="1"/>
    <col min="4" max="4" width="18.54296875" style="33" customWidth="1"/>
    <col min="5" max="5" width="20.453125" style="33" customWidth="1"/>
    <col min="6" max="6" width="20.1796875" style="33" customWidth="1"/>
    <col min="7" max="7" width="21.54296875" style="33" customWidth="1"/>
    <col min="8" max="8" width="26.54296875" style="33" customWidth="1"/>
    <col min="9" max="9" width="22.54296875" style="33" customWidth="1"/>
    <col min="10" max="10" width="21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DATE(ورقة1!B37,ورقة1!C37,ورقة1!D37+14)</f>
        <v>45427</v>
      </c>
      <c r="B3" s="32"/>
      <c r="C3" s="32"/>
      <c r="D3" s="139" t="s">
        <v>48</v>
      </c>
      <c r="E3" s="139"/>
      <c r="F3" s="31" t="str">
        <f>ورقة1!B55</f>
        <v>الاربعاء</v>
      </c>
      <c r="G3" s="140">
        <f>DATE(ورقة1!B37,ورقة1!C37,ورقة1!D37+14)</f>
        <v>45427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30" customHeight="1" thickBot="1" x14ac:dyDescent="0.45">
      <c r="B6" s="12" t="s">
        <v>10</v>
      </c>
      <c r="C6" s="35">
        <f>ورقة14!G6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D6+ورقة14!I6</f>
        <v>0</v>
      </c>
      <c r="J6" s="35">
        <f>F6+ورقة14!J6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ورقة14!G7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D7+ورقة14!I7</f>
        <v>0</v>
      </c>
      <c r="J7" s="37">
        <f>F7+ورقة14!J7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ورقة14!G8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D8+ورقة14!I8</f>
        <v>0</v>
      </c>
      <c r="J8" s="39">
        <f>F8+ورقة14!J8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ورقة14!G9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D9+ورقة14!I9</f>
        <v>0</v>
      </c>
      <c r="J9" s="35">
        <f>F9+ورقة14!J9</f>
        <v>0</v>
      </c>
      <c r="K9" s="35">
        <v>0</v>
      </c>
      <c r="L9" s="35">
        <v>0</v>
      </c>
    </row>
    <row r="10" spans="1:15" ht="22.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35">
        <f>ورقة14!G11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D11+ورقة14!I11</f>
        <v>0</v>
      </c>
      <c r="J11" s="35">
        <f>F11+ورقة14!J11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54</v>
      </c>
      <c r="C12" s="35">
        <f>ورقة14!G12</f>
        <v>0</v>
      </c>
      <c r="D12" s="35">
        <v>0</v>
      </c>
      <c r="E12" s="35">
        <f t="shared" si="0"/>
        <v>0</v>
      </c>
      <c r="F12" s="41">
        <f xml:space="preserve"> O7*0</f>
        <v>0</v>
      </c>
      <c r="G12" s="35">
        <f t="shared" si="1"/>
        <v>0</v>
      </c>
      <c r="H12" s="52" t="s">
        <v>54</v>
      </c>
      <c r="I12" s="35">
        <f>D12+ورقة14!I12</f>
        <v>0</v>
      </c>
      <c r="J12" s="35">
        <f>F12+ورقة14!J12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2.5" customHeight="1" thickBot="1" x14ac:dyDescent="0.45">
      <c r="B13" s="12" t="s">
        <v>14</v>
      </c>
      <c r="C13" s="35">
        <f>ورقة14!G13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D13+ورقة14!I13</f>
        <v>0</v>
      </c>
      <c r="J13" s="35">
        <f>F13+ورقة14!J13</f>
        <v>432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D14+ورقة14!I14</f>
        <v>0</v>
      </c>
      <c r="J14" s="35">
        <f>F13+ورقة14!J13</f>
        <v>432</v>
      </c>
      <c r="K14" s="35">
        <v>0</v>
      </c>
      <c r="L14" s="35">
        <v>0</v>
      </c>
      <c r="M14" s="141" t="s">
        <v>57</v>
      </c>
      <c r="N14" s="142"/>
      <c r="O14" s="143"/>
    </row>
    <row r="15" spans="1:15" ht="23.25" customHeight="1" thickBot="1" x14ac:dyDescent="0.45">
      <c r="B15" s="12" t="s">
        <v>16</v>
      </c>
      <c r="C15" s="35">
        <f>ورقة14!G15</f>
        <v>5738</v>
      </c>
      <c r="D15" s="35">
        <f>O12</f>
        <v>0</v>
      </c>
      <c r="E15" s="35">
        <f>SUM(C15,D15)</f>
        <v>5738</v>
      </c>
      <c r="F15" s="35">
        <f>SUM(E19,E21,E23)</f>
        <v>283</v>
      </c>
      <c r="G15" s="35">
        <f>E15-F15+K15-L15+D16</f>
        <v>5455</v>
      </c>
      <c r="H15" s="12" t="s">
        <v>16</v>
      </c>
      <c r="I15" s="35">
        <f>D15+ورقة14!I15</f>
        <v>450</v>
      </c>
      <c r="J15" s="35">
        <f>F15+ورقة14!J15</f>
        <v>2071</v>
      </c>
      <c r="K15" s="81">
        <v>0</v>
      </c>
      <c r="L15" s="82">
        <v>0</v>
      </c>
      <c r="M15" s="144">
        <v>800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D16+ورقة14!I16</f>
        <v>0</v>
      </c>
      <c r="J16" s="35"/>
      <c r="K16" s="61">
        <v>0</v>
      </c>
      <c r="L16" s="61">
        <v>0</v>
      </c>
    </row>
    <row r="17" spans="1:15" ht="24.75" customHeight="1" thickBot="1" x14ac:dyDescent="0.45">
      <c r="B17" s="12" t="s">
        <v>60</v>
      </c>
      <c r="C17" s="43">
        <f>ورقة14!G17</f>
        <v>1060100.4999999995</v>
      </c>
      <c r="D17" s="35">
        <v>0</v>
      </c>
      <c r="E17" s="43">
        <f>SUM(C17,D17)</f>
        <v>1060100.4999999995</v>
      </c>
      <c r="F17" s="43">
        <f>E21*20+(M22)</f>
        <v>2808.4</v>
      </c>
      <c r="G17" s="43">
        <f>E17-F17+K17-L17</f>
        <v>1057292.0999999996</v>
      </c>
      <c r="H17" s="12" t="s">
        <v>60</v>
      </c>
      <c r="I17" s="35">
        <f>D17+ورقة14!I17</f>
        <v>0</v>
      </c>
      <c r="J17" s="60">
        <f>F17+ورقة14!J17</f>
        <v>16747.3</v>
      </c>
      <c r="K17" s="61">
        <v>0</v>
      </c>
      <c r="L17" s="51">
        <v>0</v>
      </c>
    </row>
    <row r="18" spans="1:15" ht="23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C28*2500+ورقة14!J18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143</v>
      </c>
      <c r="F19" s="127" t="s">
        <v>90</v>
      </c>
      <c r="G19" s="128"/>
      <c r="H19" s="129"/>
      <c r="I19" s="12" t="s">
        <v>23</v>
      </c>
      <c r="J19" s="35">
        <f>E19+ورقة14!J19</f>
        <v>1236</v>
      </c>
      <c r="M19" s="62" t="s">
        <v>66</v>
      </c>
      <c r="N19" s="62"/>
      <c r="O19" s="62"/>
    </row>
    <row r="20" spans="1:15" ht="25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" customHeight="1" thickBot="1" x14ac:dyDescent="0.45">
      <c r="B21" s="130" t="s">
        <v>26</v>
      </c>
      <c r="C21" s="131"/>
      <c r="D21" s="12" t="s">
        <v>21</v>
      </c>
      <c r="E21" s="40">
        <v>140</v>
      </c>
      <c r="F21" s="127" t="s">
        <v>91</v>
      </c>
      <c r="G21" s="128"/>
      <c r="H21" s="129"/>
      <c r="I21" s="12" t="s">
        <v>24</v>
      </c>
      <c r="J21" s="35">
        <f>E21+ورقة14!J21</f>
        <v>835</v>
      </c>
      <c r="M21" s="64">
        <f>E21</f>
        <v>140</v>
      </c>
      <c r="N21" s="64">
        <v>20</v>
      </c>
      <c r="O21" s="64">
        <f>N21*M21</f>
        <v>2800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5"/>
      <c r="M22" s="65">
        <f>O21*0.003</f>
        <v>8.4</v>
      </c>
      <c r="N22" s="66"/>
      <c r="O22" s="66"/>
    </row>
    <row r="23" spans="1:15" ht="25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E23+ورقة14!J23</f>
        <v>0</v>
      </c>
    </row>
    <row r="24" spans="1:15" ht="26.25" customHeight="1" thickBot="1" x14ac:dyDescent="0.45">
      <c r="B24" s="122" t="s">
        <v>27</v>
      </c>
      <c r="C24" s="126"/>
      <c r="D24" s="126"/>
      <c r="E24" s="40">
        <f>SUM(E19,E21,E23)</f>
        <v>283</v>
      </c>
      <c r="F24" s="166"/>
      <c r="G24" s="167"/>
      <c r="H24" s="168"/>
      <c r="I24" s="12" t="s">
        <v>28</v>
      </c>
      <c r="J24" s="35">
        <f>E24+ورقة14!J24</f>
        <v>2071</v>
      </c>
    </row>
    <row r="25" spans="1:15" ht="27.7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D26+ورقة14!I26</f>
        <v>0</v>
      </c>
      <c r="J26" s="123"/>
    </row>
    <row r="27" spans="1:15" ht="25.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D27+ورقة14!I27</f>
        <v>6</v>
      </c>
      <c r="J27" s="123"/>
    </row>
    <row r="28" spans="1:15" ht="24" customHeight="1" thickBot="1" x14ac:dyDescent="0.45">
      <c r="B28" s="12" t="s">
        <v>61</v>
      </c>
      <c r="C28" s="120">
        <v>0</v>
      </c>
      <c r="D28" s="121"/>
      <c r="E28" s="186"/>
      <c r="F28" s="187"/>
      <c r="G28" s="188"/>
      <c r="H28" s="12" t="s">
        <v>62</v>
      </c>
      <c r="I28" s="122">
        <f>C28+ورقة14!I28</f>
        <v>0</v>
      </c>
      <c r="J28" s="123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B30" s="119" t="s">
        <v>124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9810</v>
      </c>
    </row>
    <row r="31" spans="1:15" ht="22.5" customHeight="1" thickBot="1" x14ac:dyDescent="0.45">
      <c r="B31" s="119" t="s">
        <v>125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8385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protectedRanges>
    <protectedRange sqref="D6:D7 K8:L9 E19:H19 E21:H21 E23:H23 D9 K6:L6 K7:N7 K13:L15 K11:L11 K12:N12 D11:D13 D26:D27" name="نطاق1"/>
    <protectedRange sqref="K10:L10" name="نطاق1_1"/>
    <protectedRange sqref="E28:G28" name="نطاق1_2_3"/>
    <protectedRange sqref="E26:G26" name="نطاق1_1_1_1_1_1_2_1"/>
    <protectedRange sqref="E27:G27" name="نطاق1_1_1_2_1_1_1_1_1_1_1_2_1_1"/>
  </protectedRanges>
  <mergeCells count="36">
    <mergeCell ref="M14:O14"/>
    <mergeCell ref="M15:O15"/>
    <mergeCell ref="M5:O5"/>
    <mergeCell ref="M10:O10"/>
    <mergeCell ref="A1:J1"/>
    <mergeCell ref="A2:J2"/>
    <mergeCell ref="B4:G4"/>
    <mergeCell ref="H4:J4"/>
    <mergeCell ref="D3:E3"/>
    <mergeCell ref="G3:I3"/>
    <mergeCell ref="K4:L4"/>
    <mergeCell ref="E26:G26"/>
    <mergeCell ref="I26:J26"/>
    <mergeCell ref="E27:G27"/>
    <mergeCell ref="I27:J27"/>
    <mergeCell ref="E25:G25"/>
    <mergeCell ref="H25:J25"/>
    <mergeCell ref="F23:H23"/>
    <mergeCell ref="D22:J22"/>
    <mergeCell ref="B18:G18"/>
    <mergeCell ref="E28:G28"/>
    <mergeCell ref="G31:H31"/>
    <mergeCell ref="B31:F31"/>
    <mergeCell ref="B24:D24"/>
    <mergeCell ref="G30:H30"/>
    <mergeCell ref="B30:F30"/>
    <mergeCell ref="B32:F32"/>
    <mergeCell ref="B19:C20"/>
    <mergeCell ref="D20:J20"/>
    <mergeCell ref="F19:H19"/>
    <mergeCell ref="C28:D28"/>
    <mergeCell ref="I28:J28"/>
    <mergeCell ref="F24:H24"/>
    <mergeCell ref="B21:C21"/>
    <mergeCell ref="B22:C23"/>
    <mergeCell ref="F21:H21"/>
  </mergeCells>
  <phoneticPr fontId="3" type="noConversion"/>
  <pageMargins left="0" right="0.4" top="0" bottom="0" header="0" footer="0"/>
  <pageSetup paperSize="9" scale="70" orientation="landscape" r:id="rId1"/>
  <headerFooter alignWithMargins="0"/>
  <rowBreaks count="1" manualBreakCount="1">
    <brk id="34" max="16" man="1"/>
  </rowBreaks>
  <colBreaks count="1" manualBreakCount="1">
    <brk id="10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6"/>
  <dimension ref="A1:O38"/>
  <sheetViews>
    <sheetView rightToLeft="1" view="pageBreakPreview" topLeftCell="A19" zoomScale="75" zoomScaleNormal="75" zoomScaleSheetLayoutView="75" workbookViewId="0">
      <selection activeCell="K23" sqref="K23"/>
    </sheetView>
  </sheetViews>
  <sheetFormatPr defaultColWidth="9.1796875" defaultRowHeight="20" x14ac:dyDescent="0.4"/>
  <cols>
    <col min="1" max="1" width="1.453125" style="33" customWidth="1"/>
    <col min="2" max="2" width="25.81640625" style="33" customWidth="1"/>
    <col min="3" max="3" width="19.54296875" style="33" customWidth="1"/>
    <col min="4" max="4" width="18" style="33" customWidth="1"/>
    <col min="5" max="5" width="18.7265625" style="33" customWidth="1"/>
    <col min="6" max="6" width="18.1796875" style="33" customWidth="1"/>
    <col min="7" max="7" width="23" style="33" customWidth="1"/>
    <col min="8" max="8" width="27.7265625" style="33" customWidth="1"/>
    <col min="9" max="9" width="25" style="33" customWidth="1"/>
    <col min="10" max="10" width="23.1796875" style="33" customWidth="1"/>
    <col min="11" max="11" width="10.453125" style="33" customWidth="1"/>
    <col min="12" max="12" width="13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71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DATE(ورقة1!B37,ورقة1!C37,ورقة1!D37+15)</f>
        <v>45428</v>
      </c>
      <c r="B3" s="32"/>
      <c r="C3" s="32"/>
      <c r="D3" s="139" t="s">
        <v>48</v>
      </c>
      <c r="E3" s="139"/>
      <c r="F3" s="31" t="str">
        <f>ورقة1!B56</f>
        <v>الخميس</v>
      </c>
      <c r="G3" s="140">
        <f>DATE(ورقة1!B37,ورقة1!C37,ورقة1!D37+15)</f>
        <v>45428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8.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8.5" customHeight="1" thickBot="1" x14ac:dyDescent="0.45">
      <c r="B6" s="12" t="s">
        <v>10</v>
      </c>
      <c r="C6" s="35">
        <f>ورقة15!G6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D6+ورقة15!I6</f>
        <v>0</v>
      </c>
      <c r="J6" s="35">
        <f>F6+ورقة15!J6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" customHeight="1" thickBot="1" x14ac:dyDescent="0.45">
      <c r="B7" s="36" t="s">
        <v>11</v>
      </c>
      <c r="C7" s="37">
        <f>ورقة15!G7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D7+ورقة15!I7</f>
        <v>0</v>
      </c>
      <c r="J7" s="37">
        <f>F7+ورقة15!J7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ورقة15!G8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D8+ورقة15!I8</f>
        <v>0</v>
      </c>
      <c r="J8" s="39">
        <f>F8+ورقة15!J8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ورقة15!G9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D9+ورقة15!I9</f>
        <v>0</v>
      </c>
      <c r="J9" s="35">
        <f>F9+ورقة15!J9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35">
        <f>ورقة15!G11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D11+ورقة15!I11</f>
        <v>0</v>
      </c>
      <c r="J11" s="35">
        <f>F11+ورقة15!J11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.75" customHeight="1" thickBot="1" x14ac:dyDescent="0.45">
      <c r="B12" s="29" t="s">
        <v>54</v>
      </c>
      <c r="C12" s="35">
        <f>ورقة15!G12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D12+ورقة15!I12</f>
        <v>0</v>
      </c>
      <c r="J12" s="35">
        <f>F12+ورقة15!J12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ورقة15!G13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D13+ورقة15!I13</f>
        <v>0</v>
      </c>
      <c r="J13" s="35">
        <f>F13+ورقة15!J13</f>
        <v>432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D14+ورقة15!I14</f>
        <v>0</v>
      </c>
      <c r="J14" s="35">
        <f>F13+ورقة15!J13</f>
        <v>432</v>
      </c>
      <c r="K14" s="35"/>
      <c r="L14" s="35"/>
      <c r="M14" s="141" t="s">
        <v>57</v>
      </c>
      <c r="N14" s="142"/>
      <c r="O14" s="143"/>
    </row>
    <row r="15" spans="1:15" ht="26.25" customHeight="1" thickBot="1" x14ac:dyDescent="0.45">
      <c r="B15" s="12" t="s">
        <v>16</v>
      </c>
      <c r="C15" s="35">
        <f>ورقة15!G15</f>
        <v>5455</v>
      </c>
      <c r="D15" s="35">
        <f>O12</f>
        <v>0</v>
      </c>
      <c r="E15" s="35">
        <f>SUM(C15,D15)</f>
        <v>5455</v>
      </c>
      <c r="F15" s="35">
        <f>SUM(E19,E21,E23)</f>
        <v>483</v>
      </c>
      <c r="G15" s="35">
        <f>E15-F15+K15-L15+D16</f>
        <v>4972</v>
      </c>
      <c r="H15" s="12" t="s">
        <v>16</v>
      </c>
      <c r="I15" s="35">
        <f>D15+ورقة15!I15</f>
        <v>450</v>
      </c>
      <c r="J15" s="35">
        <f>F15+ورقة15!J15</f>
        <v>2554</v>
      </c>
      <c r="K15" s="81">
        <v>0</v>
      </c>
      <c r="L15" s="82">
        <v>0</v>
      </c>
      <c r="M15" s="144">
        <v>600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D16+ورقة15!I16</f>
        <v>0</v>
      </c>
      <c r="J16" s="35"/>
      <c r="K16" s="59"/>
      <c r="L16" s="59"/>
    </row>
    <row r="17" spans="1:15" ht="27" customHeight="1" thickBot="1" x14ac:dyDescent="0.45">
      <c r="B17" s="12" t="s">
        <v>60</v>
      </c>
      <c r="C17" s="43">
        <f>ورقة15!G17</f>
        <v>1057292.0999999996</v>
      </c>
      <c r="D17" s="35">
        <v>0</v>
      </c>
      <c r="E17" s="43">
        <f>SUM(C17,D17)</f>
        <v>1057292.0999999996</v>
      </c>
      <c r="F17" s="43">
        <f>E21*20+(M22)</f>
        <v>2908.7</v>
      </c>
      <c r="G17" s="43">
        <f>E17-F17+K17-L17</f>
        <v>1054383.3999999997</v>
      </c>
      <c r="H17" s="12" t="s">
        <v>60</v>
      </c>
      <c r="I17" s="35">
        <f>D17+ورقة15!I17</f>
        <v>0</v>
      </c>
      <c r="J17" s="44">
        <f>F17+ورقة15!J17</f>
        <v>19656</v>
      </c>
      <c r="K17" s="61">
        <v>0</v>
      </c>
      <c r="L17" s="51">
        <v>0</v>
      </c>
    </row>
    <row r="18" spans="1:15" ht="26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C28*2500+ورقة15!J18</f>
        <v>0</v>
      </c>
    </row>
    <row r="19" spans="1:15" ht="28.5" customHeight="1" thickBot="1" x14ac:dyDescent="0.45">
      <c r="B19" s="134"/>
      <c r="C19" s="135"/>
      <c r="D19" s="12" t="s">
        <v>20</v>
      </c>
      <c r="E19" s="40">
        <v>338</v>
      </c>
      <c r="F19" s="127" t="s">
        <v>109</v>
      </c>
      <c r="G19" s="128"/>
      <c r="H19" s="129"/>
      <c r="I19" s="12" t="s">
        <v>23</v>
      </c>
      <c r="J19" s="35">
        <f>E19+ورقة15!J19</f>
        <v>1574</v>
      </c>
      <c r="M19" s="62" t="s">
        <v>66</v>
      </c>
      <c r="N19" s="62"/>
      <c r="O19" s="62"/>
    </row>
    <row r="20" spans="1:15" ht="26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6.25" customHeight="1" thickBot="1" x14ac:dyDescent="0.45">
      <c r="B21" s="130" t="s">
        <v>26</v>
      </c>
      <c r="C21" s="131"/>
      <c r="D21" s="12" t="s">
        <v>21</v>
      </c>
      <c r="E21" s="40">
        <v>145</v>
      </c>
      <c r="F21" s="127" t="s">
        <v>108</v>
      </c>
      <c r="G21" s="128"/>
      <c r="H21" s="129"/>
      <c r="I21" s="12" t="s">
        <v>24</v>
      </c>
      <c r="J21" s="35">
        <f>E21+ورقة15!J21</f>
        <v>980</v>
      </c>
      <c r="M21" s="64">
        <f>E21</f>
        <v>145</v>
      </c>
      <c r="N21" s="64">
        <v>20</v>
      </c>
      <c r="O21" s="64">
        <f>N21*M21</f>
        <v>2900</v>
      </c>
    </row>
    <row r="22" spans="1:15" ht="26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8.7000000000000011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E23+ورقة15!J23</f>
        <v>0</v>
      </c>
    </row>
    <row r="24" spans="1:15" ht="26.25" customHeight="1" thickBot="1" x14ac:dyDescent="0.45">
      <c r="B24" s="122" t="s">
        <v>27</v>
      </c>
      <c r="C24" s="126"/>
      <c r="D24" s="126"/>
      <c r="E24" s="40">
        <f>SUM(E19,E21,E23)</f>
        <v>483</v>
      </c>
      <c r="F24" s="166"/>
      <c r="G24" s="167"/>
      <c r="H24" s="168"/>
      <c r="I24" s="12" t="s">
        <v>28</v>
      </c>
      <c r="J24" s="35">
        <f>E24+ورقة15!J24</f>
        <v>2554</v>
      </c>
    </row>
    <row r="25" spans="1:15" ht="29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D26+ورقة15!I26</f>
        <v>0</v>
      </c>
      <c r="J26" s="123"/>
    </row>
    <row r="27" spans="1:15" ht="27.7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126</v>
      </c>
      <c r="F27" s="117"/>
      <c r="G27" s="118"/>
      <c r="H27" s="12" t="s">
        <v>31</v>
      </c>
      <c r="I27" s="122">
        <f>D27+ورقة15!I27</f>
        <v>6</v>
      </c>
      <c r="J27" s="123"/>
    </row>
    <row r="28" spans="1:15" ht="25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C28+ورقة15!I28</f>
        <v>0</v>
      </c>
      <c r="J28" s="123"/>
    </row>
    <row r="29" spans="1:15" ht="21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4" customHeight="1" thickBot="1" x14ac:dyDescent="0.45">
      <c r="B30" s="119" t="s">
        <v>127</v>
      </c>
      <c r="C30" s="119"/>
      <c r="D30" s="119"/>
      <c r="E30" s="119"/>
      <c r="F30" s="119"/>
      <c r="G30" s="119" t="s">
        <v>80</v>
      </c>
      <c r="H30" s="119"/>
      <c r="I30" s="88" t="s">
        <v>75</v>
      </c>
      <c r="J30" s="50">
        <v>9810</v>
      </c>
    </row>
    <row r="31" spans="1:15" ht="24" customHeight="1" thickBot="1" x14ac:dyDescent="0.45">
      <c r="B31" s="119" t="s">
        <v>128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8868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>
        <v>3</v>
      </c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D9 E23:H23 K6:L6 K8:L9 K13:L15 K7:N7 D26:D27 K11:L11 K12:N12 D11:D13 E21" name="نطاق1"/>
    <protectedRange sqref="K10:L10" name="نطاق1_1_1"/>
    <protectedRange sqref="F21:H21" name="نطاق1_2"/>
    <protectedRange sqref="E26:G26" name="نطاق1_1_1_1_1_1_2_1"/>
    <protectedRange sqref="E27:G27" name="نطاق1_1_1_2_1_1_1_1_1_1_1_2_1_2"/>
  </protectedRanges>
  <mergeCells count="34">
    <mergeCell ref="M5:O5"/>
    <mergeCell ref="B18:G18"/>
    <mergeCell ref="M14:O14"/>
    <mergeCell ref="M15:O15"/>
    <mergeCell ref="M10:O10"/>
    <mergeCell ref="A1:J1"/>
    <mergeCell ref="A2:J2"/>
    <mergeCell ref="B4:G4"/>
    <mergeCell ref="H4:J4"/>
    <mergeCell ref="D3:E3"/>
    <mergeCell ref="G3:I3"/>
    <mergeCell ref="K4:L4"/>
    <mergeCell ref="D22:J22"/>
    <mergeCell ref="F24:H24"/>
    <mergeCell ref="B19:C20"/>
    <mergeCell ref="D20:J20"/>
    <mergeCell ref="F19:H19"/>
    <mergeCell ref="B24:D24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G30:H30"/>
    <mergeCell ref="E25:G25"/>
    <mergeCell ref="H25:J25"/>
    <mergeCell ref="B21:C21"/>
    <mergeCell ref="B22:C23"/>
    <mergeCell ref="F21:H21"/>
    <mergeCell ref="F23:H23"/>
  </mergeCells>
  <phoneticPr fontId="3" type="noConversion"/>
  <pageMargins left="0" right="0.35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7"/>
  <dimension ref="A1:O38"/>
  <sheetViews>
    <sheetView rightToLeft="1" view="pageBreakPreview" topLeftCell="A21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33" customWidth="1"/>
    <col min="2" max="2" width="27.81640625" style="33" customWidth="1"/>
    <col min="3" max="3" width="22.453125" style="33" customWidth="1"/>
    <col min="4" max="4" width="18.81640625" style="33" customWidth="1"/>
    <col min="5" max="5" width="22.1796875" style="33" customWidth="1"/>
    <col min="6" max="6" width="20.54296875" style="33" customWidth="1"/>
    <col min="7" max="7" width="22.26953125" style="33" customWidth="1"/>
    <col min="8" max="8" width="30" style="33" customWidth="1"/>
    <col min="9" max="9" width="24.7265625" style="33" customWidth="1"/>
    <col min="10" max="10" width="22.7265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ht="23.25" customHeight="1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2.5" customHeight="1" thickBot="1" x14ac:dyDescent="0.45">
      <c r="A3" s="31">
        <f>DATE(ورقة1!B37,ورقة1!C37,ورقة1!D37+16)</f>
        <v>45429</v>
      </c>
      <c r="B3" s="32"/>
      <c r="C3" s="32"/>
      <c r="D3" s="139" t="s">
        <v>48</v>
      </c>
      <c r="E3" s="139"/>
      <c r="F3" s="31" t="str">
        <f>ورقة1!B57</f>
        <v>الجمعه</v>
      </c>
      <c r="G3" s="140">
        <f>DATE(ورقة1!B37,ورقة1!C37,ورقة1!D37+16)</f>
        <v>45429</v>
      </c>
      <c r="H3" s="140"/>
      <c r="I3" s="140"/>
      <c r="J3" s="55"/>
      <c r="K3" s="54"/>
      <c r="L3" s="54"/>
      <c r="M3" s="54"/>
      <c r="N3" s="54"/>
    </row>
    <row r="4" spans="1:15" ht="24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5.5" customHeight="1" thickBot="1" x14ac:dyDescent="0.45">
      <c r="B6" s="12" t="s">
        <v>10</v>
      </c>
      <c r="C6" s="35">
        <f>ورقة16!G6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D6+ورقة16!I6</f>
        <v>0</v>
      </c>
      <c r="J6" s="35">
        <f>F6+ورقة16!J6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" customHeight="1" thickBot="1" x14ac:dyDescent="0.45">
      <c r="B7" s="36" t="s">
        <v>11</v>
      </c>
      <c r="C7" s="37">
        <f>ورقة16!G7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D7+ورقة16!I7</f>
        <v>0</v>
      </c>
      <c r="J7" s="37">
        <f>F7+ورقة16!J7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" customHeight="1" thickBot="1" x14ac:dyDescent="0.45">
      <c r="B8" s="12" t="s">
        <v>12</v>
      </c>
      <c r="C8" s="38">
        <f>ورقة16!G8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D8+ورقة16!I8</f>
        <v>0</v>
      </c>
      <c r="J8" s="39">
        <f>F8+ورقة16!J8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ورقة16!G9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D9+ورقة16!I9</f>
        <v>0</v>
      </c>
      <c r="J9" s="35">
        <f>F9+ورقة16!J9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ورقة16!G11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D11+ورقة16!I11</f>
        <v>0</v>
      </c>
      <c r="J11" s="35">
        <f>F11+ورقة16!J11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54</v>
      </c>
      <c r="C12" s="35">
        <f>ورقة16!G12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D12+ورقة16!I12</f>
        <v>0</v>
      </c>
      <c r="J12" s="35">
        <f>F12+ورقة16!J12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ورقة16!G13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D13+ورقة16!I13</f>
        <v>0</v>
      </c>
      <c r="J13" s="35">
        <f>F13+ورقة16!J13</f>
        <v>432</v>
      </c>
      <c r="K13" s="35">
        <v>0</v>
      </c>
      <c r="L13" s="35">
        <v>0</v>
      </c>
    </row>
    <row r="14" spans="1:15" ht="28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D14+ورقة16!I14</f>
        <v>0</v>
      </c>
      <c r="J14" s="35">
        <f>F13+ورقة16!J14</f>
        <v>432</v>
      </c>
      <c r="K14" s="35"/>
      <c r="L14" s="35"/>
      <c r="M14" s="141" t="s">
        <v>57</v>
      </c>
      <c r="N14" s="142"/>
      <c r="O14" s="143"/>
    </row>
    <row r="15" spans="1:15" ht="26.25" customHeight="1" thickBot="1" x14ac:dyDescent="0.45">
      <c r="B15" s="12" t="s">
        <v>16</v>
      </c>
      <c r="C15" s="35">
        <f>ورقة16!G15</f>
        <v>4972</v>
      </c>
      <c r="D15" s="35">
        <f>O12</f>
        <v>0</v>
      </c>
      <c r="E15" s="35">
        <f>SUM(C15,D15)</f>
        <v>4972</v>
      </c>
      <c r="F15" s="35">
        <f>SUM(E19,E21,E23)</f>
        <v>0</v>
      </c>
      <c r="G15" s="35">
        <f>E15-F15+K15-L15+D16</f>
        <v>4972</v>
      </c>
      <c r="H15" s="12" t="s">
        <v>16</v>
      </c>
      <c r="I15" s="35">
        <f>D15+ورقة16!I15</f>
        <v>450</v>
      </c>
      <c r="J15" s="35">
        <f>F15+ورقة16!J15</f>
        <v>2554</v>
      </c>
      <c r="K15" s="81">
        <v>0</v>
      </c>
      <c r="L15" s="82">
        <v>0</v>
      </c>
      <c r="M15" s="144">
        <v>400</v>
      </c>
      <c r="N15" s="145"/>
      <c r="O15" s="146"/>
    </row>
    <row r="16" spans="1:15" ht="27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D16+ورقة16!I16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ورقة16!G17</f>
        <v>1054383.3999999997</v>
      </c>
      <c r="D17" s="35">
        <v>0</v>
      </c>
      <c r="E17" s="43">
        <f>SUM(C17,D17)</f>
        <v>1054383.3999999997</v>
      </c>
      <c r="F17" s="43">
        <f>E21*20+(M22)</f>
        <v>0</v>
      </c>
      <c r="G17" s="43">
        <f>E17-F17+K17-L17</f>
        <v>1054383.3999999997</v>
      </c>
      <c r="H17" s="12" t="s">
        <v>60</v>
      </c>
      <c r="I17" s="35">
        <f>D17+ورقة16!I17</f>
        <v>0</v>
      </c>
      <c r="J17" s="44">
        <f>F17+ورقة16!J17</f>
        <v>19656</v>
      </c>
      <c r="K17" s="35">
        <v>0</v>
      </c>
      <c r="L17" s="58">
        <v>0</v>
      </c>
    </row>
    <row r="18" spans="1:15" ht="25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C28*2500+ورقة16!J18</f>
        <v>0</v>
      </c>
    </row>
    <row r="19" spans="1:15" ht="26.25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E19+ورقة16!J19</f>
        <v>1574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0</v>
      </c>
      <c r="F21" s="127" t="s">
        <v>73</v>
      </c>
      <c r="G21" s="128"/>
      <c r="H21" s="129"/>
      <c r="I21" s="12" t="s">
        <v>24</v>
      </c>
      <c r="J21" s="35">
        <f>E21+ورقة16!J21</f>
        <v>980</v>
      </c>
      <c r="M21" s="64">
        <f>E21</f>
        <v>0</v>
      </c>
      <c r="N21" s="64">
        <v>20</v>
      </c>
      <c r="O21" s="64">
        <f>N21*M21</f>
        <v>0</v>
      </c>
    </row>
    <row r="22" spans="1:15" ht="24.7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5"/>
      <c r="M22" s="65">
        <f>O21*0.003</f>
        <v>0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E23+ورقة16!J23</f>
        <v>0</v>
      </c>
    </row>
    <row r="24" spans="1:15" ht="27" customHeight="1" thickBot="1" x14ac:dyDescent="0.45">
      <c r="B24" s="122" t="s">
        <v>27</v>
      </c>
      <c r="C24" s="126"/>
      <c r="D24" s="126"/>
      <c r="E24" s="40">
        <f>SUM(E19,E21,E23)</f>
        <v>0</v>
      </c>
      <c r="F24" s="166"/>
      <c r="G24" s="167"/>
      <c r="H24" s="168"/>
      <c r="I24" s="12" t="s">
        <v>28</v>
      </c>
      <c r="J24" s="35">
        <f>E24+ورقة16!J24</f>
        <v>2554</v>
      </c>
    </row>
    <row r="25" spans="1:15" ht="29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6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D26+ورقة16!I26</f>
        <v>0</v>
      </c>
      <c r="J26" s="123"/>
    </row>
    <row r="27" spans="1:15" ht="27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131</v>
      </c>
      <c r="F27" s="117"/>
      <c r="G27" s="118"/>
      <c r="H27" s="12" t="s">
        <v>31</v>
      </c>
      <c r="I27" s="122">
        <f>D27+ورقة16!I27</f>
        <v>6</v>
      </c>
      <c r="J27" s="123"/>
    </row>
    <row r="28" spans="1:15" ht="25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C28+ورقة16!I28</f>
        <v>0</v>
      </c>
      <c r="J28" s="123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4" customHeight="1" thickBot="1" x14ac:dyDescent="0.45">
      <c r="B30" s="178"/>
      <c r="C30" s="178"/>
      <c r="D30" s="178"/>
      <c r="E30" s="178"/>
      <c r="F30" s="178"/>
      <c r="G30" s="119"/>
      <c r="H30" s="119"/>
      <c r="I30" s="88" t="s">
        <v>75</v>
      </c>
      <c r="J30" s="50">
        <v>9810</v>
      </c>
    </row>
    <row r="31" spans="1:15" ht="21" customHeight="1" thickBot="1" x14ac:dyDescent="0.45">
      <c r="B31" s="119" t="s">
        <v>129</v>
      </c>
      <c r="C31" s="119"/>
      <c r="D31" s="119"/>
      <c r="E31" s="119"/>
      <c r="F31" s="119"/>
      <c r="G31" s="119" t="s">
        <v>80</v>
      </c>
      <c r="H31" s="119"/>
      <c r="I31" s="88" t="s">
        <v>76</v>
      </c>
      <c r="J31" s="83">
        <v>8868</v>
      </c>
    </row>
    <row r="32" spans="1:15" x14ac:dyDescent="0.4">
      <c r="B32" s="119" t="s">
        <v>130</v>
      </c>
      <c r="C32" s="119"/>
      <c r="D32" s="119"/>
      <c r="E32" s="119"/>
      <c r="F32" s="119"/>
      <c r="G32" s="119" t="s">
        <v>101</v>
      </c>
      <c r="H32" s="119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ht="13.5" customHeight="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D26:D27 E23:H23 D9 K6:L6 K8:L9 K7:N7 K13:L15 K11:L11 K12:N12 D11:D13 E21" name="نطاق1"/>
    <protectedRange sqref="K10:L10" name="نطاق1_1"/>
    <protectedRange sqref="F21:H21" name="نطاق1_2"/>
    <protectedRange sqref="E26:G26" name="نطاق1_1_1_1_1_1_2_1_1"/>
    <protectedRange sqref="E27:G27" name="نطاق1_1_1_2_1_1_1_1_1_1_1_2_1_2_1"/>
  </protectedRanges>
  <mergeCells count="36">
    <mergeCell ref="F23:H23"/>
    <mergeCell ref="G32:H32"/>
    <mergeCell ref="B32:F32"/>
    <mergeCell ref="M5:O5"/>
    <mergeCell ref="B18:G18"/>
    <mergeCell ref="M14:O14"/>
    <mergeCell ref="M15:O15"/>
    <mergeCell ref="M10:O10"/>
    <mergeCell ref="B31:F31"/>
    <mergeCell ref="G31:H31"/>
    <mergeCell ref="A1:J1"/>
    <mergeCell ref="A2:J2"/>
    <mergeCell ref="B4:G4"/>
    <mergeCell ref="H4:J4"/>
    <mergeCell ref="D3:E3"/>
    <mergeCell ref="G3:I3"/>
    <mergeCell ref="K4:L4"/>
    <mergeCell ref="D22:J22"/>
    <mergeCell ref="F24:H24"/>
    <mergeCell ref="B19:C20"/>
    <mergeCell ref="D20:J20"/>
    <mergeCell ref="F19:H19"/>
    <mergeCell ref="B24:D24"/>
    <mergeCell ref="B21:C21"/>
    <mergeCell ref="B22:C23"/>
    <mergeCell ref="F21:H21"/>
    <mergeCell ref="B30:F30"/>
    <mergeCell ref="G30:H30"/>
    <mergeCell ref="E25:G25"/>
    <mergeCell ref="H25:J25"/>
    <mergeCell ref="E27:G27"/>
    <mergeCell ref="I27:J27"/>
    <mergeCell ref="C28:D28"/>
    <mergeCell ref="I28:J28"/>
    <mergeCell ref="I26:J26"/>
    <mergeCell ref="E26:G26"/>
  </mergeCells>
  <phoneticPr fontId="3" type="noConversion"/>
  <printOptions horizontalCentered="1" verticalCentered="1"/>
  <pageMargins left="0" right="0.51181102362204722" top="0" bottom="0" header="0" footer="0"/>
  <pageSetup scale="60" orientation="landscape" r:id="rId1"/>
  <headerFooter alignWithMargins="0"/>
  <colBreaks count="1" manualBreakCount="1">
    <brk id="10" max="3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8"/>
  <dimension ref="A1:O38"/>
  <sheetViews>
    <sheetView rightToLeft="1" view="pageBreakPreview" topLeftCell="A27" zoomScale="75" zoomScaleNormal="75" workbookViewId="0">
      <selection activeCell="E28" sqref="E28"/>
    </sheetView>
  </sheetViews>
  <sheetFormatPr defaultColWidth="9.1796875" defaultRowHeight="20" x14ac:dyDescent="0.4"/>
  <cols>
    <col min="1" max="1" width="1.453125" style="33" customWidth="1"/>
    <col min="2" max="2" width="25.54296875" style="33" customWidth="1"/>
    <col min="3" max="3" width="20.81640625" style="33" customWidth="1"/>
    <col min="4" max="4" width="17.54296875" style="33" customWidth="1"/>
    <col min="5" max="5" width="19" style="33" customWidth="1"/>
    <col min="6" max="6" width="17.81640625" style="33" customWidth="1"/>
    <col min="7" max="7" width="22.26953125" style="33" customWidth="1"/>
    <col min="8" max="8" width="24.54296875" style="33" customWidth="1"/>
    <col min="9" max="9" width="24.1796875" style="33" customWidth="1"/>
    <col min="10" max="10" width="22.7265625" style="33" customWidth="1"/>
    <col min="11" max="11" width="9.1796875" style="33"/>
    <col min="12" max="12" width="11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DATE(ورقة1!B37,ورقة1!C37,ورقة1!D37+17)</f>
        <v>45430</v>
      </c>
      <c r="B3" s="32"/>
      <c r="C3" s="32"/>
      <c r="D3" s="139" t="s">
        <v>48</v>
      </c>
      <c r="E3" s="139"/>
      <c r="F3" s="31" t="str">
        <f>ورقة1!B58</f>
        <v>السبت</v>
      </c>
      <c r="G3" s="140">
        <f>DATE(ورقة1!B37,ورقة1!C37,ورقة1!D37+17)</f>
        <v>45430</v>
      </c>
      <c r="H3" s="140"/>
      <c r="I3" s="140"/>
      <c r="J3" s="55"/>
      <c r="K3" s="54"/>
      <c r="L3" s="54"/>
      <c r="M3" s="54"/>
      <c r="N3" s="54"/>
    </row>
    <row r="4" spans="1:15" ht="27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4.75" customHeight="1" thickBot="1" x14ac:dyDescent="0.45">
      <c r="B6" s="12" t="s">
        <v>10</v>
      </c>
      <c r="C6" s="35">
        <f>ورقة17!G6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D6+ورقة17!I6</f>
        <v>0</v>
      </c>
      <c r="J6" s="35">
        <f>F6+ورقة17!J6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ورقة17!G7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D7+ورقة17!I7</f>
        <v>0</v>
      </c>
      <c r="J7" s="37">
        <f>F7+ورقة17!J7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ورقة17!G8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D8+ورقة17!I8</f>
        <v>0</v>
      </c>
      <c r="J8" s="39">
        <f>F8+ورقة17!J8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58</v>
      </c>
      <c r="C9" s="35">
        <f>ورقة17!G9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D9+ورقة17!I9</f>
        <v>0</v>
      </c>
      <c r="J9" s="35">
        <f>F9+ورقة17!J9</f>
        <v>0</v>
      </c>
      <c r="K9" s="35">
        <v>0</v>
      </c>
      <c r="L9" s="35">
        <v>0</v>
      </c>
    </row>
    <row r="10" spans="1:15" ht="24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7" customHeight="1" thickBot="1" x14ac:dyDescent="0.45">
      <c r="B11" s="12" t="s">
        <v>13</v>
      </c>
      <c r="C11" s="35">
        <f>ورقة17!G11</f>
        <v>943.05999999999972</v>
      </c>
      <c r="D11" s="35">
        <v>0</v>
      </c>
      <c r="E11" s="35">
        <f>SUM(C11,D11)</f>
        <v>943.05999999999972</v>
      </c>
      <c r="F11" s="35">
        <f>D15*0.04</f>
        <v>32</v>
      </c>
      <c r="G11" s="35">
        <f>E11-F11+K11-L11</f>
        <v>911.05999999999972</v>
      </c>
      <c r="H11" s="12" t="s">
        <v>13</v>
      </c>
      <c r="I11" s="35">
        <f>D11+ورقة17!I11</f>
        <v>0</v>
      </c>
      <c r="J11" s="35">
        <f>F11+ورقة17!J11</f>
        <v>50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54</v>
      </c>
      <c r="C12" s="35">
        <f>ورقة17!G12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D12+ورقة17!I12</f>
        <v>0</v>
      </c>
      <c r="J12" s="35">
        <f>F12+ورقة17!J12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5.5" customHeight="1" thickBot="1" x14ac:dyDescent="0.45">
      <c r="B13" s="12" t="s">
        <v>14</v>
      </c>
      <c r="C13" s="35">
        <f>ورقة17!G13</f>
        <v>34197.420000000006</v>
      </c>
      <c r="D13" s="35">
        <v>0</v>
      </c>
      <c r="E13" s="35">
        <f>SUM(C13,D13)</f>
        <v>34197.420000000006</v>
      </c>
      <c r="F13" s="35">
        <f>D15-F11</f>
        <v>768</v>
      </c>
      <c r="G13" s="35">
        <f>E13-F13+K13-L13</f>
        <v>33429.420000000006</v>
      </c>
      <c r="H13" s="12" t="s">
        <v>14</v>
      </c>
      <c r="I13" s="35">
        <f>D13+ورقة17!I13</f>
        <v>0</v>
      </c>
      <c r="J13" s="35">
        <f>F13+ورقة17!J13</f>
        <v>1200</v>
      </c>
      <c r="K13" s="35">
        <v>0</v>
      </c>
      <c r="L13" s="35">
        <v>0</v>
      </c>
    </row>
    <row r="14" spans="1:15" ht="23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D14+ورقة17!I14</f>
        <v>0</v>
      </c>
      <c r="J14" s="35">
        <f>F13+ورقة17!J14</f>
        <v>1200</v>
      </c>
      <c r="K14" s="35"/>
      <c r="L14" s="35"/>
      <c r="M14" s="141" t="s">
        <v>57</v>
      </c>
      <c r="N14" s="142"/>
      <c r="O14" s="143"/>
    </row>
    <row r="15" spans="1:15" ht="25.5" customHeight="1" thickBot="1" x14ac:dyDescent="0.45">
      <c r="B15" s="12" t="s">
        <v>16</v>
      </c>
      <c r="C15" s="35">
        <f>ورقة17!G15</f>
        <v>4972</v>
      </c>
      <c r="D15" s="35">
        <f>O12</f>
        <v>800</v>
      </c>
      <c r="E15" s="35">
        <f>SUM(C15,D15)</f>
        <v>5772</v>
      </c>
      <c r="F15" s="35">
        <f>SUM(E19,E21,E23)</f>
        <v>540</v>
      </c>
      <c r="G15" s="35">
        <f>E15-F15+K15-L15+D16</f>
        <v>5232</v>
      </c>
      <c r="H15" s="12" t="s">
        <v>16</v>
      </c>
      <c r="I15" s="35">
        <f>D15+ورقة17!I15</f>
        <v>1250</v>
      </c>
      <c r="J15" s="35">
        <f>F15+ورقة17!J15</f>
        <v>3094</v>
      </c>
      <c r="K15" s="81">
        <v>0</v>
      </c>
      <c r="L15" s="82">
        <v>0</v>
      </c>
      <c r="M15" s="144">
        <v>400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D16+ورقة17!I16</f>
        <v>0</v>
      </c>
      <c r="J16" s="35"/>
      <c r="K16" s="59"/>
      <c r="L16" s="59"/>
    </row>
    <row r="17" spans="1:15" ht="27.75" customHeight="1" thickBot="1" x14ac:dyDescent="0.45">
      <c r="B17" s="12" t="s">
        <v>60</v>
      </c>
      <c r="C17" s="43">
        <f>ورقة17!G17</f>
        <v>1054383.3999999997</v>
      </c>
      <c r="D17" s="35">
        <v>0</v>
      </c>
      <c r="E17" s="43">
        <f>SUM(C17,D17)</f>
        <v>1054383.3999999997</v>
      </c>
      <c r="F17" s="43">
        <f>E21*20+(M22)</f>
        <v>3711.1</v>
      </c>
      <c r="G17" s="43">
        <f>E17-F17+K17-L17</f>
        <v>1050672.2999999996</v>
      </c>
      <c r="H17" s="12" t="s">
        <v>60</v>
      </c>
      <c r="I17" s="35">
        <f>D17+ورقة17!I17</f>
        <v>0</v>
      </c>
      <c r="J17" s="44">
        <f>F17+ورقة17!J17</f>
        <v>23367.1</v>
      </c>
      <c r="K17" s="61">
        <v>0</v>
      </c>
      <c r="L17" s="51">
        <v>0</v>
      </c>
    </row>
    <row r="18" spans="1:15" ht="21.75" customHeight="1" thickBot="1" x14ac:dyDescent="0.45">
      <c r="B18" s="84"/>
      <c r="C18" s="84"/>
      <c r="D18" s="84"/>
      <c r="E18" s="84"/>
      <c r="F18" s="84"/>
      <c r="G18" s="84"/>
      <c r="H18" s="12" t="s">
        <v>63</v>
      </c>
      <c r="I18" s="40">
        <v>0</v>
      </c>
      <c r="J18" s="40">
        <f>C28*2500+ورقة17!J18</f>
        <v>0</v>
      </c>
    </row>
    <row r="19" spans="1:15" ht="26.25" customHeight="1" thickBot="1" x14ac:dyDescent="0.45">
      <c r="B19" s="134"/>
      <c r="C19" s="135"/>
      <c r="D19" s="12" t="s">
        <v>20</v>
      </c>
      <c r="E19" s="40">
        <v>355</v>
      </c>
      <c r="F19" s="127" t="s">
        <v>90</v>
      </c>
      <c r="G19" s="128"/>
      <c r="H19" s="129"/>
      <c r="I19" s="12" t="s">
        <v>23</v>
      </c>
      <c r="J19" s="35">
        <f>E19+ورقة17!J19</f>
        <v>1929</v>
      </c>
      <c r="M19" s="62" t="s">
        <v>66</v>
      </c>
      <c r="N19" s="62"/>
      <c r="O19" s="62"/>
    </row>
    <row r="20" spans="1:15" ht="24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5.5" customHeight="1" thickBot="1" x14ac:dyDescent="0.45">
      <c r="B21" s="130" t="s">
        <v>26</v>
      </c>
      <c r="C21" s="131"/>
      <c r="D21" s="12" t="s">
        <v>21</v>
      </c>
      <c r="E21" s="40">
        <v>185</v>
      </c>
      <c r="F21" s="174" t="s">
        <v>91</v>
      </c>
      <c r="G21" s="175"/>
      <c r="H21" s="176"/>
      <c r="I21" s="12" t="s">
        <v>24</v>
      </c>
      <c r="J21" s="35">
        <f>E21+ورقة17!J21</f>
        <v>1165</v>
      </c>
      <c r="M21" s="64">
        <f>E21</f>
        <v>185</v>
      </c>
      <c r="N21" s="64">
        <v>20</v>
      </c>
      <c r="O21" s="64">
        <f>N21*M21</f>
        <v>3700</v>
      </c>
    </row>
    <row r="22" spans="1:15" ht="23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11.1</v>
      </c>
      <c r="N22" s="66"/>
      <c r="O22" s="66"/>
    </row>
    <row r="23" spans="1:15" ht="29.2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E23+ورقة17!J23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540</v>
      </c>
      <c r="F24" s="166"/>
      <c r="G24" s="167"/>
      <c r="H24" s="168"/>
      <c r="I24" s="12" t="s">
        <v>28</v>
      </c>
      <c r="J24" s="35">
        <f>E24+ورقة17!J24</f>
        <v>3094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D26+ورقة17!I26</f>
        <v>0</v>
      </c>
      <c r="J26" s="123"/>
    </row>
    <row r="27" spans="1:15" ht="25.5" customHeight="1" thickBot="1" x14ac:dyDescent="0.45">
      <c r="B27" s="12" t="s">
        <v>31</v>
      </c>
      <c r="C27" s="35">
        <f>A26-D27</f>
        <v>14</v>
      </c>
      <c r="D27" s="35">
        <v>10</v>
      </c>
      <c r="E27" s="116" t="s">
        <v>92</v>
      </c>
      <c r="F27" s="117"/>
      <c r="G27" s="118"/>
      <c r="H27" s="12" t="s">
        <v>31</v>
      </c>
      <c r="I27" s="122">
        <f>D27+ورقة17!I27</f>
        <v>16</v>
      </c>
      <c r="J27" s="123"/>
    </row>
    <row r="28" spans="1:15" ht="24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C28+ورقة17!I28</f>
        <v>0</v>
      </c>
      <c r="J28" s="171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.75" customHeight="1" thickBot="1" x14ac:dyDescent="0.45">
      <c r="B30" s="119" t="s">
        <v>132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10610</v>
      </c>
    </row>
    <row r="31" spans="1:15" ht="22.5" customHeight="1" thickBot="1" x14ac:dyDescent="0.45">
      <c r="B31" s="119" t="s">
        <v>133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9408</v>
      </c>
    </row>
    <row r="32" spans="1:15" x14ac:dyDescent="0.4">
      <c r="B32" s="178"/>
      <c r="C32" s="169"/>
      <c r="D32" s="169"/>
      <c r="E32" s="169"/>
      <c r="F32" s="169"/>
      <c r="G32" s="169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7:G27" name="نطاق1_1_1_2_1_1_1_1_1_1_1_2_1_1_1"/>
    <protectedRange sqref="E26:G26" name="نطاق1_1_1_1_1_1_2_1_1_2"/>
  </protectedRanges>
  <mergeCells count="34">
    <mergeCell ref="B32:G32"/>
    <mergeCell ref="M14:O14"/>
    <mergeCell ref="M15:O15"/>
    <mergeCell ref="A1:J1"/>
    <mergeCell ref="A2:J2"/>
    <mergeCell ref="B4:G4"/>
    <mergeCell ref="H4:J4"/>
    <mergeCell ref="D3:E3"/>
    <mergeCell ref="G3:I3"/>
    <mergeCell ref="K4:L4"/>
    <mergeCell ref="M5:O5"/>
    <mergeCell ref="B21:C21"/>
    <mergeCell ref="B22:C23"/>
    <mergeCell ref="F21:H21"/>
    <mergeCell ref="F23:H23"/>
    <mergeCell ref="D22:J22"/>
    <mergeCell ref="F24:H24"/>
    <mergeCell ref="M10:O10"/>
    <mergeCell ref="B30:F30"/>
    <mergeCell ref="G30:H30"/>
    <mergeCell ref="B24:D24"/>
    <mergeCell ref="B19:C20"/>
    <mergeCell ref="D20:J20"/>
    <mergeCell ref="F19:H19"/>
    <mergeCell ref="E25:G25"/>
    <mergeCell ref="H25:J25"/>
    <mergeCell ref="B31:F31"/>
    <mergeCell ref="G31:H31"/>
    <mergeCell ref="I26:J26"/>
    <mergeCell ref="E26:G26"/>
    <mergeCell ref="I27:J27"/>
    <mergeCell ref="C28:D28"/>
    <mergeCell ref="I28:J28"/>
    <mergeCell ref="E27:G27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3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"/>
  <dimension ref="A1:O38"/>
  <sheetViews>
    <sheetView rightToLeft="1" tabSelected="1" view="pageBreakPreview" zoomScale="44" zoomScaleNormal="75" zoomScaleSheetLayoutView="75" workbookViewId="0">
      <selection activeCell="M21" sqref="M21"/>
    </sheetView>
  </sheetViews>
  <sheetFormatPr defaultColWidth="9.1796875" defaultRowHeight="20" x14ac:dyDescent="0.4"/>
  <cols>
    <col min="1" max="1" width="1.453125" style="33" customWidth="1"/>
    <col min="2" max="2" width="27" style="33" customWidth="1"/>
    <col min="3" max="3" width="21" style="33" customWidth="1"/>
    <col min="4" max="4" width="18.1796875" style="33" customWidth="1"/>
    <col min="5" max="5" width="18.7265625" style="33" customWidth="1"/>
    <col min="6" max="6" width="17.1796875" style="33" customWidth="1"/>
    <col min="7" max="7" width="21.1796875" style="33" customWidth="1"/>
    <col min="8" max="8" width="25.81640625" style="33" customWidth="1"/>
    <col min="9" max="9" width="23.81640625" style="33" customWidth="1"/>
    <col min="10" max="10" width="19.5429687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2" t="e">
        <f>DATE(#REF!,#REF!,#REF!)</f>
        <v>#REF!</v>
      </c>
      <c r="B3" s="55"/>
      <c r="C3" s="55"/>
      <c r="D3" s="139" t="s">
        <v>48</v>
      </c>
      <c r="E3" s="139"/>
      <c r="F3" s="106" t="str">
        <f>ورقة1!B42</f>
        <v>الخميس</v>
      </c>
      <c r="G3" s="158">
        <f>DATE(ورقة1!B37,ورقة1!C37,ورقة1!D37+1)</f>
        <v>45414</v>
      </c>
      <c r="H3" s="158"/>
      <c r="I3" s="158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92">
        <f>ورقة1!G6</f>
        <v>0</v>
      </c>
      <c r="D6" s="92">
        <v>0</v>
      </c>
      <c r="E6" s="92">
        <f t="shared" ref="E6:E12" si="0">SUM(C6,D6)</f>
        <v>0</v>
      </c>
      <c r="F6" s="92">
        <f>O7*0.75</f>
        <v>0</v>
      </c>
      <c r="G6" s="92">
        <f>E6-F6-K6+L6</f>
        <v>0</v>
      </c>
      <c r="H6" s="12" t="s">
        <v>10</v>
      </c>
      <c r="I6" s="92">
        <f>D6+ورقة1!I6</f>
        <v>0</v>
      </c>
      <c r="J6" s="92">
        <f>F6+ورقة1!J6</f>
        <v>0</v>
      </c>
      <c r="K6" s="92">
        <v>0</v>
      </c>
      <c r="L6" s="92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93">
        <f>ورقة1!G7</f>
        <v>0</v>
      </c>
      <c r="D7" s="93">
        <v>0</v>
      </c>
      <c r="E7" s="93">
        <f t="shared" si="0"/>
        <v>0</v>
      </c>
      <c r="F7" s="93">
        <f>O7*0.25</f>
        <v>0</v>
      </c>
      <c r="G7" s="93">
        <f t="shared" ref="G7:G12" si="1">E7-F7+K7-L7</f>
        <v>0</v>
      </c>
      <c r="H7" s="36" t="s">
        <v>11</v>
      </c>
      <c r="I7" s="93">
        <f>D7+ورقة1!I7</f>
        <v>0</v>
      </c>
      <c r="J7" s="93">
        <f>F7+ورقة1!J7</f>
        <v>0</v>
      </c>
      <c r="K7" s="93">
        <v>0</v>
      </c>
      <c r="L7" s="93">
        <v>0</v>
      </c>
      <c r="M7" s="8">
        <v>120</v>
      </c>
      <c r="N7" s="8">
        <v>0</v>
      </c>
      <c r="O7" s="8">
        <f>M7*N7</f>
        <v>0</v>
      </c>
    </row>
    <row r="8" spans="1:15" ht="22.5" customHeight="1" thickBot="1" x14ac:dyDescent="0.45">
      <c r="B8" s="12" t="s">
        <v>12</v>
      </c>
      <c r="C8" s="94">
        <f>ورقة1!G8</f>
        <v>0</v>
      </c>
      <c r="D8" s="92">
        <f>O7</f>
        <v>0</v>
      </c>
      <c r="E8" s="94">
        <f t="shared" si="0"/>
        <v>0</v>
      </c>
      <c r="F8" s="95">
        <f>D13/57.47*100</f>
        <v>0</v>
      </c>
      <c r="G8" s="94">
        <f t="shared" si="1"/>
        <v>0</v>
      </c>
      <c r="H8" s="12" t="s">
        <v>12</v>
      </c>
      <c r="I8" s="92">
        <f>D8+ورقة1!I8</f>
        <v>0</v>
      </c>
      <c r="J8" s="95">
        <f>F8+ورقة1!J8</f>
        <v>0</v>
      </c>
      <c r="K8" s="92">
        <v>0</v>
      </c>
      <c r="L8" s="92">
        <v>0</v>
      </c>
    </row>
    <row r="9" spans="1:15" ht="24" customHeight="1" thickBot="1" x14ac:dyDescent="0.45">
      <c r="B9" s="12" t="s">
        <v>58</v>
      </c>
      <c r="C9" s="92">
        <f>ورقة1!G9</f>
        <v>0</v>
      </c>
      <c r="D9" s="92">
        <v>0</v>
      </c>
      <c r="E9" s="92">
        <f t="shared" si="0"/>
        <v>0</v>
      </c>
      <c r="F9" s="92">
        <v>0</v>
      </c>
      <c r="G9" s="92">
        <f t="shared" si="1"/>
        <v>0</v>
      </c>
      <c r="H9" s="12" t="s">
        <v>58</v>
      </c>
      <c r="I9" s="92">
        <f>D9+ورقة1!I9</f>
        <v>0</v>
      </c>
      <c r="J9" s="92">
        <f>F9+ورقة1!J9</f>
        <v>0</v>
      </c>
      <c r="K9" s="92">
        <v>0</v>
      </c>
      <c r="L9" s="92">
        <v>0</v>
      </c>
    </row>
    <row r="10" spans="1:15" ht="22.5" customHeight="1" thickBot="1" x14ac:dyDescent="0.45">
      <c r="B10" s="12"/>
      <c r="C10" s="92"/>
      <c r="D10" s="92"/>
      <c r="E10" s="92"/>
      <c r="F10" s="92"/>
      <c r="G10" s="92"/>
      <c r="H10" s="12"/>
      <c r="I10" s="92"/>
      <c r="J10" s="92"/>
      <c r="K10" s="92">
        <v>0</v>
      </c>
      <c r="L10" s="92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92">
        <f>ورقة1!G11</f>
        <v>943.05999999999972</v>
      </c>
      <c r="D11" s="92">
        <v>0</v>
      </c>
      <c r="E11" s="92">
        <f>SUM(C11,D11)</f>
        <v>943.05999999999972</v>
      </c>
      <c r="F11" s="92">
        <f>D15*0.04</f>
        <v>0</v>
      </c>
      <c r="G11" s="92">
        <f>E11-F11+K11-L11</f>
        <v>943.05999999999972</v>
      </c>
      <c r="H11" s="12" t="s">
        <v>13</v>
      </c>
      <c r="I11" s="92">
        <f>D11+ورقة1!I11</f>
        <v>0</v>
      </c>
      <c r="J11" s="92">
        <f>F11+ورقة1!J11</f>
        <v>18</v>
      </c>
      <c r="K11" s="92">
        <v>0</v>
      </c>
      <c r="L11" s="92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54</v>
      </c>
      <c r="C12" s="92">
        <f>ورقة1!G12</f>
        <v>0</v>
      </c>
      <c r="D12" s="96">
        <v>0</v>
      </c>
      <c r="E12" s="92">
        <f t="shared" si="0"/>
        <v>0</v>
      </c>
      <c r="F12" s="96">
        <f>O7*0</f>
        <v>0</v>
      </c>
      <c r="G12" s="92">
        <f t="shared" si="1"/>
        <v>0</v>
      </c>
      <c r="H12" s="52" t="s">
        <v>54</v>
      </c>
      <c r="I12" s="92">
        <f>D12+ورقة1!I12</f>
        <v>0</v>
      </c>
      <c r="J12" s="92">
        <f>F12+ورقة1!J12</f>
        <v>0</v>
      </c>
      <c r="K12" s="92">
        <v>0</v>
      </c>
      <c r="L12" s="92">
        <v>0</v>
      </c>
      <c r="M12" s="107">
        <v>70</v>
      </c>
      <c r="N12" s="108">
        <v>0</v>
      </c>
      <c r="O12" s="109">
        <f>M12*N12</f>
        <v>0</v>
      </c>
    </row>
    <row r="13" spans="1:15" s="42" customFormat="1" ht="25.5" customHeight="1" thickBot="1" x14ac:dyDescent="0.45">
      <c r="B13" s="12" t="s">
        <v>14</v>
      </c>
      <c r="C13" s="92">
        <f>ورقة1!G13</f>
        <v>34197.420000000006</v>
      </c>
      <c r="D13" s="92">
        <v>0</v>
      </c>
      <c r="E13" s="92">
        <f>SUM(C13,D13)</f>
        <v>34197.420000000006</v>
      </c>
      <c r="F13" s="92">
        <f>D15-F11</f>
        <v>0</v>
      </c>
      <c r="G13" s="92">
        <f>E13-F13+K13-L13</f>
        <v>34197.420000000006</v>
      </c>
      <c r="H13" s="12" t="s">
        <v>14</v>
      </c>
      <c r="I13" s="92">
        <f>D13+ورقة1!I13</f>
        <v>0</v>
      </c>
      <c r="J13" s="92">
        <f>F13+ورقة1!J13</f>
        <v>432</v>
      </c>
      <c r="K13" s="92">
        <v>0</v>
      </c>
      <c r="L13" s="92">
        <v>0</v>
      </c>
    </row>
    <row r="14" spans="1:15" ht="23.25" customHeight="1" thickBot="1" x14ac:dyDescent="0.45">
      <c r="B14" s="12" t="s">
        <v>15</v>
      </c>
      <c r="C14" s="92"/>
      <c r="D14" s="92">
        <f>D13</f>
        <v>0</v>
      </c>
      <c r="E14" s="92"/>
      <c r="F14" s="92"/>
      <c r="G14" s="92"/>
      <c r="H14" s="12" t="s">
        <v>19</v>
      </c>
      <c r="I14" s="92">
        <f>D14+ورقة1!I14</f>
        <v>0</v>
      </c>
      <c r="J14" s="92">
        <f>F13+ورقة1!J13</f>
        <v>432</v>
      </c>
      <c r="K14" s="92"/>
      <c r="L14" s="92"/>
      <c r="M14" s="141" t="s">
        <v>57</v>
      </c>
      <c r="N14" s="142"/>
      <c r="O14" s="143"/>
    </row>
    <row r="15" spans="1:15" ht="25.5" customHeight="1" thickBot="1" x14ac:dyDescent="0.45">
      <c r="B15" s="12" t="s">
        <v>16</v>
      </c>
      <c r="C15" s="92">
        <f>ورقة1!G15</f>
        <v>7526</v>
      </c>
      <c r="D15" s="92">
        <f>O12</f>
        <v>0</v>
      </c>
      <c r="E15" s="92">
        <f>SUM(C15,D15)</f>
        <v>7526</v>
      </c>
      <c r="F15" s="92">
        <f>SUM(E19,E21,E23)</f>
        <v>221</v>
      </c>
      <c r="G15" s="92">
        <f>E15-F15+K15-L15+D16</f>
        <v>7305</v>
      </c>
      <c r="H15" s="12" t="s">
        <v>16</v>
      </c>
      <c r="I15" s="92">
        <f>D15+ورقة1!I15</f>
        <v>450</v>
      </c>
      <c r="J15" s="92">
        <f>F15+ورقة1!J15</f>
        <v>221</v>
      </c>
      <c r="K15" s="97">
        <v>0</v>
      </c>
      <c r="L15" s="98">
        <v>0</v>
      </c>
      <c r="M15" s="144">
        <v>400</v>
      </c>
      <c r="N15" s="145"/>
      <c r="O15" s="146"/>
    </row>
    <row r="16" spans="1:15" ht="24" customHeight="1" thickBot="1" x14ac:dyDescent="0.45">
      <c r="B16" s="12" t="s">
        <v>67</v>
      </c>
      <c r="C16" s="92"/>
      <c r="D16" s="92">
        <v>0</v>
      </c>
      <c r="E16" s="92"/>
      <c r="F16" s="92"/>
      <c r="G16" s="92"/>
      <c r="H16" s="12" t="s">
        <v>68</v>
      </c>
      <c r="I16" s="92">
        <f>D16+ورقة1!I16</f>
        <v>0</v>
      </c>
      <c r="J16" s="92"/>
      <c r="K16" s="99"/>
      <c r="L16" s="99"/>
    </row>
    <row r="17" spans="1:15" ht="22.5" customHeight="1" thickBot="1" x14ac:dyDescent="0.45">
      <c r="B17" s="12" t="s">
        <v>60</v>
      </c>
      <c r="C17" s="95">
        <f>ورقة1!G17</f>
        <v>1074039.3999999999</v>
      </c>
      <c r="D17" s="92">
        <v>0</v>
      </c>
      <c r="E17" s="95">
        <f>SUM(C17,D17)</f>
        <v>1074039.3999999999</v>
      </c>
      <c r="F17" s="95">
        <f>E21*20+(M22)</f>
        <v>1203.5999999999999</v>
      </c>
      <c r="G17" s="95">
        <f>E17-F17+K17-L17</f>
        <v>1072835.7999999998</v>
      </c>
      <c r="H17" s="12" t="s">
        <v>60</v>
      </c>
      <c r="I17" s="92">
        <f>D17+ورقة1!I17</f>
        <v>0</v>
      </c>
      <c r="J17" s="95">
        <f>F17+ورقة1!J17</f>
        <v>1203.5999999999999</v>
      </c>
      <c r="K17" s="100">
        <v>0</v>
      </c>
      <c r="L17" s="101">
        <v>0</v>
      </c>
    </row>
    <row r="18" spans="1:15" ht="25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92">
        <v>0</v>
      </c>
      <c r="J18" s="92">
        <f>C28*2500+ورقة1!J18</f>
        <v>0</v>
      </c>
    </row>
    <row r="19" spans="1:15" ht="27.75" customHeight="1" thickBot="1" x14ac:dyDescent="0.45">
      <c r="B19" s="134"/>
      <c r="C19" s="135"/>
      <c r="D19" s="12" t="s">
        <v>20</v>
      </c>
      <c r="E19" s="92">
        <v>161</v>
      </c>
      <c r="F19" s="153" t="s">
        <v>90</v>
      </c>
      <c r="G19" s="154"/>
      <c r="H19" s="155"/>
      <c r="I19" s="12" t="s">
        <v>23</v>
      </c>
      <c r="J19" s="92">
        <f>E19+ورقة1!J19</f>
        <v>161</v>
      </c>
      <c r="M19" s="159" t="s">
        <v>66</v>
      </c>
      <c r="N19" s="159"/>
      <c r="O19" s="159"/>
    </row>
    <row r="20" spans="1:15" ht="21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4.75" customHeight="1" thickBot="1" x14ac:dyDescent="0.45">
      <c r="B21" s="130" t="s">
        <v>26</v>
      </c>
      <c r="C21" s="131"/>
      <c r="D21" s="12" t="s">
        <v>21</v>
      </c>
      <c r="E21" s="92">
        <v>60</v>
      </c>
      <c r="F21" s="160" t="s">
        <v>91</v>
      </c>
      <c r="G21" s="161"/>
      <c r="H21" s="162"/>
      <c r="I21" s="12" t="s">
        <v>24</v>
      </c>
      <c r="J21" s="92">
        <f>E21+ورقة1!J21</f>
        <v>60</v>
      </c>
      <c r="M21" s="110">
        <f>E21</f>
        <v>60</v>
      </c>
      <c r="N21" s="110">
        <v>20</v>
      </c>
      <c r="O21" s="110">
        <f>N21*M21</f>
        <v>1200</v>
      </c>
    </row>
    <row r="22" spans="1:15" ht="23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5"/>
      <c r="M22" s="111">
        <f>O21*0.003</f>
        <v>3.6</v>
      </c>
      <c r="N22" s="112"/>
      <c r="O22" s="112"/>
    </row>
    <row r="23" spans="1:15" ht="27.75" customHeight="1" thickBot="1" x14ac:dyDescent="0.45">
      <c r="B23" s="132"/>
      <c r="C23" s="133"/>
      <c r="D23" s="12" t="s">
        <v>22</v>
      </c>
      <c r="E23" s="92">
        <v>0</v>
      </c>
      <c r="F23" s="153"/>
      <c r="G23" s="154"/>
      <c r="H23" s="155"/>
      <c r="I23" s="12" t="s">
        <v>25</v>
      </c>
      <c r="J23" s="92">
        <f>E23+ورقة1!E23</f>
        <v>0</v>
      </c>
    </row>
    <row r="24" spans="1:15" ht="26.25" customHeight="1" thickBot="1" x14ac:dyDescent="0.45">
      <c r="B24" s="122" t="s">
        <v>27</v>
      </c>
      <c r="C24" s="126"/>
      <c r="D24" s="126"/>
      <c r="E24" s="92">
        <f>SUM(E19,E21,E23)</f>
        <v>221</v>
      </c>
      <c r="F24" s="163"/>
      <c r="G24" s="164"/>
      <c r="H24" s="165"/>
      <c r="I24" s="12" t="s">
        <v>28</v>
      </c>
      <c r="J24" s="92">
        <f>E24+ورقة1!E24</f>
        <v>221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92">
        <f>A26-D26</f>
        <v>24</v>
      </c>
      <c r="D26" s="96">
        <v>0</v>
      </c>
      <c r="E26" s="151" t="s">
        <v>73</v>
      </c>
      <c r="F26" s="156"/>
      <c r="G26" s="152"/>
      <c r="H26" s="12" t="s">
        <v>36</v>
      </c>
      <c r="I26" s="151">
        <f>D26+ورقة1!I26</f>
        <v>0</v>
      </c>
      <c r="J26" s="152"/>
    </row>
    <row r="27" spans="1:15" ht="25.5" customHeight="1" thickBot="1" x14ac:dyDescent="0.45">
      <c r="B27" s="12" t="s">
        <v>31</v>
      </c>
      <c r="C27" s="92">
        <f>A26-D27</f>
        <v>24</v>
      </c>
      <c r="D27" s="96">
        <v>0</v>
      </c>
      <c r="E27" s="151" t="s">
        <v>92</v>
      </c>
      <c r="F27" s="156"/>
      <c r="G27" s="152"/>
      <c r="H27" s="12" t="s">
        <v>31</v>
      </c>
      <c r="I27" s="151">
        <f>D27+ورقة1!I27</f>
        <v>6</v>
      </c>
      <c r="J27" s="152"/>
    </row>
    <row r="28" spans="1:15" ht="24.75" customHeight="1" thickBot="1" x14ac:dyDescent="0.45">
      <c r="B28" s="12" t="s">
        <v>61</v>
      </c>
      <c r="C28" s="151">
        <v>0</v>
      </c>
      <c r="D28" s="152"/>
      <c r="E28" s="102"/>
      <c r="F28" s="103"/>
      <c r="G28" s="104"/>
      <c r="H28" s="12" t="s">
        <v>62</v>
      </c>
      <c r="I28" s="151">
        <f>C28+ورقة1!I28</f>
        <v>0</v>
      </c>
      <c r="J28" s="152"/>
    </row>
    <row r="29" spans="1:15" ht="22.5" customHeight="1" thickBot="1" x14ac:dyDescent="0.45">
      <c r="B29" s="48"/>
      <c r="C29" s="49"/>
      <c r="D29" s="49"/>
      <c r="E29" s="157"/>
      <c r="F29" s="157"/>
      <c r="G29" s="157"/>
      <c r="H29" s="48"/>
      <c r="I29" s="87" t="s">
        <v>74</v>
      </c>
      <c r="J29" s="92">
        <f>I13+0</f>
        <v>0</v>
      </c>
    </row>
    <row r="30" spans="1:15" ht="19.5" customHeight="1" thickBot="1" x14ac:dyDescent="0.45">
      <c r="B30" s="119" t="s">
        <v>93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105">
        <v>9810</v>
      </c>
    </row>
    <row r="31" spans="1:15" ht="20.5" thickBot="1" x14ac:dyDescent="0.45">
      <c r="B31" s="119" t="s">
        <v>94</v>
      </c>
      <c r="C31" s="119"/>
      <c r="D31" s="119"/>
      <c r="E31" s="119"/>
      <c r="F31" s="119"/>
      <c r="G31" s="119" t="s">
        <v>95</v>
      </c>
      <c r="H31" s="119"/>
      <c r="I31" s="88" t="s">
        <v>76</v>
      </c>
      <c r="J31" s="92">
        <v>6535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8:L9 K13:L15 K7:N7 D26:D27 K11:L11 K12:N12 D11:D13 D9" name="نطاق1"/>
    <protectedRange sqref="K10:L10" name="نطاق1_3"/>
    <protectedRange sqref="E26:G26" name="نطاق1_1_1_3"/>
    <protectedRange sqref="E27:G27" name="نطاق1_1_1"/>
  </protectedRanges>
  <mergeCells count="36">
    <mergeCell ref="F21:H21"/>
    <mergeCell ref="H25:J25"/>
    <mergeCell ref="F24:H24"/>
    <mergeCell ref="B21:C21"/>
    <mergeCell ref="M14:O14"/>
    <mergeCell ref="M15:O15"/>
    <mergeCell ref="F19:H19"/>
    <mergeCell ref="M5:O5"/>
    <mergeCell ref="M10:O10"/>
    <mergeCell ref="B18:G18"/>
    <mergeCell ref="B19:C20"/>
    <mergeCell ref="D20:J20"/>
    <mergeCell ref="M19:O19"/>
    <mergeCell ref="K4:L4"/>
    <mergeCell ref="A1:J1"/>
    <mergeCell ref="A2:J2"/>
    <mergeCell ref="B4:G4"/>
    <mergeCell ref="H4:J4"/>
    <mergeCell ref="D3:E3"/>
    <mergeCell ref="G3:I3"/>
    <mergeCell ref="B31:F31"/>
    <mergeCell ref="G31:H31"/>
    <mergeCell ref="E26:G26"/>
    <mergeCell ref="I26:J26"/>
    <mergeCell ref="E27:G27"/>
    <mergeCell ref="I27:J27"/>
    <mergeCell ref="B30:F30"/>
    <mergeCell ref="I28:J28"/>
    <mergeCell ref="G30:H30"/>
    <mergeCell ref="E29:G29"/>
    <mergeCell ref="C28:D28"/>
    <mergeCell ref="B22:C23"/>
    <mergeCell ref="D22:J22"/>
    <mergeCell ref="F23:H23"/>
    <mergeCell ref="B24:D24"/>
    <mergeCell ref="E25:G25"/>
  </mergeCells>
  <phoneticPr fontId="3" type="noConversion"/>
  <printOptions horizontalCentered="1" verticalCentered="1"/>
  <pageMargins left="0" right="0.51181102362204722" top="0" bottom="0" header="0" footer="0"/>
  <pageSetup scale="66" orientation="landscape" r:id="rId1"/>
  <headerFooter alignWithMargins="0"/>
  <colBreaks count="1" manualBreakCount="1">
    <brk id="10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9"/>
  <dimension ref="A1:O38"/>
  <sheetViews>
    <sheetView rightToLeft="1" view="pageBreakPreview" topLeftCell="A19" zoomScale="75" zoomScaleNormal="75" workbookViewId="0">
      <selection activeCell="L27" sqref="L27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1.1796875" style="33" customWidth="1"/>
    <col min="4" max="4" width="19" style="33" customWidth="1"/>
    <col min="5" max="5" width="19.54296875" style="33" customWidth="1"/>
    <col min="6" max="6" width="19.453125" style="33" customWidth="1"/>
    <col min="7" max="7" width="21.26953125" style="33" customWidth="1"/>
    <col min="8" max="8" width="28.26953125" style="33" customWidth="1"/>
    <col min="9" max="9" width="22.453125" style="33" customWidth="1"/>
    <col min="10" max="10" width="22.81640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DATE(ورقة1!B37,ورقة1!C37,ورقة1!D37+18)</f>
        <v>45431</v>
      </c>
      <c r="B3" s="32"/>
      <c r="C3" s="32"/>
      <c r="D3" s="139" t="s">
        <v>48</v>
      </c>
      <c r="E3" s="139"/>
      <c r="F3" s="31" t="str">
        <f>ورقة1!B59</f>
        <v>الاحد</v>
      </c>
      <c r="G3" s="140">
        <f>DATE(ورقة1!B37,ورقة1!C37,ورقة1!D37+18)</f>
        <v>45431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4.75" customHeight="1" thickBot="1" x14ac:dyDescent="0.45">
      <c r="B6" s="12" t="s">
        <v>10</v>
      </c>
      <c r="C6" s="35">
        <f>ورقة18!G6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D6+ورقة18!I6</f>
        <v>0</v>
      </c>
      <c r="J6" s="35">
        <f>F6+ورقة18!J6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ورقة18!G7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D7+ورقة18!I7</f>
        <v>0</v>
      </c>
      <c r="J7" s="37">
        <f>F7+ورقة18!J7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ورقة18!G8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D8+ورقة18!I8</f>
        <v>0</v>
      </c>
      <c r="J8" s="39">
        <f>F8+ورقة18!J8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ورقة18!G9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D9+ورقة18!I9</f>
        <v>0</v>
      </c>
      <c r="J9" s="35">
        <f>F9+ورقة18!J9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.75" customHeight="1" thickBot="1" x14ac:dyDescent="0.45">
      <c r="B11" s="12" t="s">
        <v>13</v>
      </c>
      <c r="C11" s="35">
        <f>ورقة18!G11</f>
        <v>911.05999999999972</v>
      </c>
      <c r="D11" s="35">
        <v>0</v>
      </c>
      <c r="E11" s="35">
        <f>SUM(C11,D11)</f>
        <v>911.05999999999972</v>
      </c>
      <c r="F11" s="35">
        <f>D15*0.04</f>
        <v>32</v>
      </c>
      <c r="G11" s="35">
        <f>E11-F11+K11-L11</f>
        <v>879.05999999999972</v>
      </c>
      <c r="H11" s="12" t="s">
        <v>13</v>
      </c>
      <c r="I11" s="35">
        <f>D11+ورقة18!I11</f>
        <v>0</v>
      </c>
      <c r="J11" s="35">
        <f>F11+ورقة18!J11</f>
        <v>82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54</v>
      </c>
      <c r="C12" s="35">
        <f>ورقة18!G12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D12+ورقة18!I12</f>
        <v>0</v>
      </c>
      <c r="J12" s="35">
        <f>F12+ورقة18!J12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7" customHeight="1" thickBot="1" x14ac:dyDescent="0.45">
      <c r="B13" s="12" t="s">
        <v>14</v>
      </c>
      <c r="C13" s="35">
        <f>ورقة18!G13</f>
        <v>33429.420000000006</v>
      </c>
      <c r="D13" s="35">
        <v>0</v>
      </c>
      <c r="E13" s="35">
        <f>SUM(C13,D13)</f>
        <v>33429.420000000006</v>
      </c>
      <c r="F13" s="35">
        <f>D15-F11</f>
        <v>768</v>
      </c>
      <c r="G13" s="35">
        <f>E13-F13+K13-L13</f>
        <v>32661.420000000006</v>
      </c>
      <c r="H13" s="12" t="s">
        <v>14</v>
      </c>
      <c r="I13" s="35">
        <f>D13+ورقة18!I13</f>
        <v>0</v>
      </c>
      <c r="J13" s="35">
        <f>F13+ورقة18!J13</f>
        <v>1968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D14+ورقة18!I14</f>
        <v>0</v>
      </c>
      <c r="J14" s="35">
        <f>F13+ورقة18!J14</f>
        <v>1968</v>
      </c>
      <c r="K14" s="35"/>
      <c r="L14" s="35"/>
      <c r="M14" s="141" t="s">
        <v>57</v>
      </c>
      <c r="N14" s="142"/>
      <c r="O14" s="143"/>
    </row>
    <row r="15" spans="1:15" ht="24" customHeight="1" thickBot="1" x14ac:dyDescent="0.45">
      <c r="B15" s="12" t="s">
        <v>16</v>
      </c>
      <c r="C15" s="35">
        <f>ورقة18!G15</f>
        <v>5232</v>
      </c>
      <c r="D15" s="35">
        <f>O12</f>
        <v>800</v>
      </c>
      <c r="E15" s="35">
        <f>SUM(C15,D15)</f>
        <v>6032</v>
      </c>
      <c r="F15" s="35">
        <f>SUM(E19,E21,E23)</f>
        <v>236</v>
      </c>
      <c r="G15" s="35">
        <f>E15-F15+K15-L15+D16</f>
        <v>5796</v>
      </c>
      <c r="H15" s="12" t="s">
        <v>16</v>
      </c>
      <c r="I15" s="35">
        <f>D15+ورقة18!I15</f>
        <v>2050</v>
      </c>
      <c r="J15" s="35">
        <f>F15+ورقة18!J15</f>
        <v>3330</v>
      </c>
      <c r="K15" s="81">
        <v>0</v>
      </c>
      <c r="L15" s="82">
        <v>0</v>
      </c>
      <c r="M15" s="144">
        <v>400</v>
      </c>
      <c r="N15" s="145"/>
      <c r="O15" s="146"/>
    </row>
    <row r="16" spans="1:15" ht="26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D16+ورقة18!I16</f>
        <v>0</v>
      </c>
      <c r="J16" s="35"/>
      <c r="K16" s="59"/>
      <c r="L16" s="59"/>
    </row>
    <row r="17" spans="1:15" ht="25.5" customHeight="1" thickBot="1" x14ac:dyDescent="0.45">
      <c r="B17" s="12" t="s">
        <v>60</v>
      </c>
      <c r="C17" s="43">
        <f>ورقة18!G17</f>
        <v>1050672.2999999996</v>
      </c>
      <c r="D17" s="35">
        <v>0</v>
      </c>
      <c r="E17" s="43">
        <f>SUM(C17,D17)</f>
        <v>1050672.2999999996</v>
      </c>
      <c r="F17" s="43">
        <f>E21*20+(M22)</f>
        <v>2607.8000000000002</v>
      </c>
      <c r="G17" s="43">
        <f>E17-F17+K17-L17</f>
        <v>1048064.4999999995</v>
      </c>
      <c r="H17" s="12" t="s">
        <v>60</v>
      </c>
      <c r="I17" s="35">
        <f>D17+ورقة18!I17</f>
        <v>0</v>
      </c>
      <c r="J17" s="60">
        <f>F17+ورقة18!J17</f>
        <v>25974.899999999998</v>
      </c>
      <c r="K17" s="61">
        <v>0</v>
      </c>
      <c r="L17" s="51">
        <v>0</v>
      </c>
    </row>
    <row r="18" spans="1:15" ht="24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C28*1000+ورقة18!J18</f>
        <v>0</v>
      </c>
    </row>
    <row r="19" spans="1:15" ht="28.5" customHeight="1" thickBot="1" x14ac:dyDescent="0.45">
      <c r="B19" s="134"/>
      <c r="C19" s="135"/>
      <c r="D19" s="12" t="s">
        <v>20</v>
      </c>
      <c r="E19" s="40">
        <v>106</v>
      </c>
      <c r="F19" s="127" t="s">
        <v>90</v>
      </c>
      <c r="G19" s="128"/>
      <c r="H19" s="129"/>
      <c r="I19" s="12" t="s">
        <v>23</v>
      </c>
      <c r="J19" s="35">
        <f>E19+ورقة18!J19</f>
        <v>2035</v>
      </c>
      <c r="M19" s="62" t="s">
        <v>66</v>
      </c>
      <c r="N19" s="62"/>
      <c r="O19" s="62"/>
    </row>
    <row r="20" spans="1:15" ht="25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130</v>
      </c>
      <c r="F21" s="174" t="s">
        <v>91</v>
      </c>
      <c r="G21" s="175"/>
      <c r="H21" s="176"/>
      <c r="I21" s="12" t="s">
        <v>24</v>
      </c>
      <c r="J21" s="35">
        <f>E21+ورقة18!J21</f>
        <v>1295</v>
      </c>
      <c r="M21" s="64">
        <f>E21</f>
        <v>130</v>
      </c>
      <c r="N21" s="64">
        <v>20</v>
      </c>
      <c r="O21" s="64">
        <f>N21*M21</f>
        <v>2600</v>
      </c>
    </row>
    <row r="22" spans="1:15" ht="24.7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5"/>
      <c r="M22" s="65">
        <f>O21*0.003</f>
        <v>7.8</v>
      </c>
      <c r="N22" s="66"/>
      <c r="O22" s="66"/>
    </row>
    <row r="23" spans="1:15" ht="25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E23+ورقة18!J23</f>
        <v>0</v>
      </c>
    </row>
    <row r="24" spans="1:15" ht="27" customHeight="1" thickBot="1" x14ac:dyDescent="0.45">
      <c r="B24" s="122" t="s">
        <v>27</v>
      </c>
      <c r="C24" s="126"/>
      <c r="D24" s="126"/>
      <c r="E24" s="40">
        <f>SUM(E19,E21,E23)</f>
        <v>236</v>
      </c>
      <c r="F24" s="166"/>
      <c r="G24" s="167"/>
      <c r="H24" s="168"/>
      <c r="I24" s="12" t="s">
        <v>28</v>
      </c>
      <c r="J24" s="35">
        <f>E24+ورقة18!J24</f>
        <v>3330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D26+ورقة18!I26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14</v>
      </c>
      <c r="D27" s="41">
        <v>10</v>
      </c>
      <c r="E27" s="116" t="s">
        <v>98</v>
      </c>
      <c r="F27" s="117"/>
      <c r="G27" s="118"/>
      <c r="H27" s="12" t="s">
        <v>31</v>
      </c>
      <c r="I27" s="122">
        <f>D27+ورقة18!I27</f>
        <v>26</v>
      </c>
      <c r="J27" s="123"/>
    </row>
    <row r="28" spans="1:15" ht="27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C28+ورقة18!I28</f>
        <v>0</v>
      </c>
      <c r="J28" s="171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.75" customHeight="1" thickBot="1" x14ac:dyDescent="0.45">
      <c r="B30" s="119" t="s">
        <v>134</v>
      </c>
      <c r="C30" s="119"/>
      <c r="D30" s="119"/>
      <c r="E30" s="119"/>
      <c r="F30" s="119"/>
      <c r="G30" s="119" t="s">
        <v>78</v>
      </c>
      <c r="H30" s="119"/>
      <c r="I30" s="88" t="s">
        <v>75</v>
      </c>
      <c r="J30" s="50">
        <v>11410</v>
      </c>
    </row>
    <row r="31" spans="1:15" ht="22.5" customHeight="1" thickBot="1" x14ac:dyDescent="0.45">
      <c r="B31" s="119" t="s">
        <v>135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9644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3:L15 K7:N7 K12:N12 K11:L11 D11:D13 D9 D26:D27" name="نطاق1"/>
    <protectedRange sqref="K10:L10" name="نطاق1_1"/>
    <protectedRange sqref="E27:G27" name="نطاق1_1_1_2_1_1_1_1_1_1_1_2_1_1_1_2"/>
    <protectedRange sqref="E26:G26" name="نطاق1_1_1_1_1_1_2_1_1_2"/>
  </protectedRanges>
  <mergeCells count="34">
    <mergeCell ref="M5:O5"/>
    <mergeCell ref="M10:O10"/>
    <mergeCell ref="A1:J1"/>
    <mergeCell ref="A2:J2"/>
    <mergeCell ref="B4:G4"/>
    <mergeCell ref="H4:J4"/>
    <mergeCell ref="D3:E3"/>
    <mergeCell ref="G3:I3"/>
    <mergeCell ref="B18:G18"/>
    <mergeCell ref="M14:O14"/>
    <mergeCell ref="M15:O15"/>
    <mergeCell ref="B19:C20"/>
    <mergeCell ref="D20:J20"/>
    <mergeCell ref="F19:H19"/>
    <mergeCell ref="G31:H31"/>
    <mergeCell ref="B31:F31"/>
    <mergeCell ref="B24:D24"/>
    <mergeCell ref="G30:H30"/>
    <mergeCell ref="B30:F30"/>
    <mergeCell ref="K4:L4"/>
    <mergeCell ref="E26:G26"/>
    <mergeCell ref="I26:J26"/>
    <mergeCell ref="E27:G27"/>
    <mergeCell ref="I27:J27"/>
    <mergeCell ref="C28:D28"/>
    <mergeCell ref="I28:J28"/>
    <mergeCell ref="F24:H24"/>
    <mergeCell ref="B21:C21"/>
    <mergeCell ref="B22:C23"/>
    <mergeCell ref="F21:H21"/>
    <mergeCell ref="E25:G25"/>
    <mergeCell ref="H25:J25"/>
    <mergeCell ref="F23:H23"/>
    <mergeCell ref="D22:J22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3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0"/>
  <dimension ref="A1:O38"/>
  <sheetViews>
    <sheetView rightToLeft="1" view="pageBreakPreview" topLeftCell="A13" zoomScale="75" zoomScaleNormal="75" zoomScaleSheetLayoutView="75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7.26953125" style="33" customWidth="1"/>
    <col min="3" max="3" width="21.54296875" style="33" customWidth="1"/>
    <col min="4" max="4" width="19.7265625" style="33" customWidth="1"/>
    <col min="5" max="5" width="20.54296875" style="33" customWidth="1"/>
    <col min="6" max="6" width="18.81640625" style="33" customWidth="1"/>
    <col min="7" max="7" width="21.26953125" style="33" customWidth="1"/>
    <col min="8" max="8" width="25.54296875" style="33" customWidth="1"/>
    <col min="9" max="9" width="24.453125" style="33" customWidth="1"/>
    <col min="10" max="10" width="23.269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71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DATE(ورقة1!B37,ورقة1!C37,ورقة1!D37+19)</f>
        <v>45432</v>
      </c>
      <c r="B3" s="32"/>
      <c r="C3" s="32"/>
      <c r="D3" s="139" t="s">
        <v>48</v>
      </c>
      <c r="E3" s="139"/>
      <c r="F3" s="31" t="str">
        <f>ورقة1!B60</f>
        <v>الاثنين</v>
      </c>
      <c r="G3" s="140">
        <f>DATE(ورقة1!B37,ورقة1!C37,ورقة1!D37+19)</f>
        <v>45432</v>
      </c>
      <c r="H3" s="140"/>
      <c r="I3" s="140"/>
      <c r="J3" s="55"/>
      <c r="K3" s="54"/>
      <c r="L3" s="54"/>
      <c r="M3" s="54"/>
      <c r="N3" s="54"/>
    </row>
    <row r="4" spans="1:15" ht="24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ورقة19!G6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D6+ورقة19!I6</f>
        <v>0</v>
      </c>
      <c r="J6" s="35">
        <f>F6+ورقة19!J6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9.25" customHeight="1" thickBot="1" x14ac:dyDescent="0.45">
      <c r="B7" s="36" t="s">
        <v>11</v>
      </c>
      <c r="C7" s="37">
        <f>ورقة19!G7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D7+ورقة19!I7</f>
        <v>0</v>
      </c>
      <c r="J7" s="37">
        <f>F7+ورقة19!J7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8.5" customHeight="1" thickBot="1" x14ac:dyDescent="0.45">
      <c r="B8" s="12" t="s">
        <v>12</v>
      </c>
      <c r="C8" s="38">
        <f>ورقة19!G8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D8+ورقة19!I8</f>
        <v>0</v>
      </c>
      <c r="J8" s="43">
        <f>F8+ورقة19!J8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ورقة19!G9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D9+ورقة19!I9</f>
        <v>0</v>
      </c>
      <c r="J9" s="35">
        <f>F9+ورقة19!J9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 t="s">
        <v>73</v>
      </c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7" customHeight="1" thickBot="1" x14ac:dyDescent="0.45">
      <c r="B11" s="12" t="s">
        <v>13</v>
      </c>
      <c r="C11" s="35">
        <f>ورقة19!G11</f>
        <v>879.05999999999972</v>
      </c>
      <c r="D11" s="35">
        <v>0</v>
      </c>
      <c r="E11" s="35">
        <f>SUM(C11,D11)</f>
        <v>879.05999999999972</v>
      </c>
      <c r="F11" s="35">
        <f>D15*0.04</f>
        <v>0</v>
      </c>
      <c r="G11" s="35">
        <f>E11-F11+K11-L11</f>
        <v>879.05999999999972</v>
      </c>
      <c r="H11" s="12" t="s">
        <v>13</v>
      </c>
      <c r="I11" s="35">
        <f>D11+ورقة19!I11</f>
        <v>0</v>
      </c>
      <c r="J11" s="35">
        <f>F11+ورقة19!J11</f>
        <v>82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54</v>
      </c>
      <c r="C12" s="35">
        <f>ورقة19!G12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D12+ورقة19!I12</f>
        <v>0</v>
      </c>
      <c r="J12" s="35">
        <f>F12+ورقة19!J12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ورقة19!G13</f>
        <v>32661.420000000006</v>
      </c>
      <c r="D13" s="35">
        <v>0</v>
      </c>
      <c r="E13" s="35">
        <f>SUM(C13,D13)</f>
        <v>32661.420000000006</v>
      </c>
      <c r="F13" s="35">
        <f>D15-F11</f>
        <v>0</v>
      </c>
      <c r="G13" s="35">
        <f>E13-F13+K13-L13</f>
        <v>32661.420000000006</v>
      </c>
      <c r="H13" s="12" t="s">
        <v>14</v>
      </c>
      <c r="I13" s="35">
        <f>D13+ورقة19!I13</f>
        <v>0</v>
      </c>
      <c r="J13" s="35">
        <f>F13+ورقة19!J13</f>
        <v>1968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D14+ورقة19!I14</f>
        <v>0</v>
      </c>
      <c r="J14" s="35">
        <f>F13+ورقة19!J14</f>
        <v>1968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ورقة19!G15</f>
        <v>5796</v>
      </c>
      <c r="D15" s="35">
        <f>O12</f>
        <v>0</v>
      </c>
      <c r="E15" s="35">
        <f>SUM(C15,D15)</f>
        <v>5796</v>
      </c>
      <c r="F15" s="35">
        <f>SUM(E19,E21,E23)</f>
        <v>281</v>
      </c>
      <c r="G15" s="35">
        <f>E15-F15+K15-L15+D16</f>
        <v>5515</v>
      </c>
      <c r="H15" s="12" t="s">
        <v>16</v>
      </c>
      <c r="I15" s="35">
        <f>D15+ورقة19!I15</f>
        <v>2050</v>
      </c>
      <c r="J15" s="35">
        <f>F15+ورقة19!J15</f>
        <v>3611</v>
      </c>
      <c r="K15" s="81">
        <v>0</v>
      </c>
      <c r="L15" s="82">
        <v>0</v>
      </c>
      <c r="M15" s="144">
        <v>400</v>
      </c>
      <c r="N15" s="145"/>
      <c r="O15" s="146"/>
    </row>
    <row r="16" spans="1:15" ht="26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D16+ورقة19!I16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ورقة19!G17</f>
        <v>1048064.4999999995</v>
      </c>
      <c r="D17" s="35">
        <v>0</v>
      </c>
      <c r="E17" s="43">
        <f>SUM(C17,D17)</f>
        <v>1048064.4999999995</v>
      </c>
      <c r="F17" s="43">
        <f>E21*20+(M22)</f>
        <v>2326.96</v>
      </c>
      <c r="G17" s="43">
        <f>E17-F17+K17-L17</f>
        <v>1045737.5399999996</v>
      </c>
      <c r="H17" s="12" t="s">
        <v>60</v>
      </c>
      <c r="I17" s="35">
        <f>D17+ورقة19!I17</f>
        <v>0</v>
      </c>
      <c r="J17" s="44">
        <f>F17+ورقة19!J17</f>
        <v>28301.859999999997</v>
      </c>
      <c r="K17" s="61">
        <v>0</v>
      </c>
      <c r="L17" s="51">
        <v>0</v>
      </c>
    </row>
    <row r="18" spans="1:15" ht="22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C28*1500+ورقة19!J18</f>
        <v>0</v>
      </c>
    </row>
    <row r="19" spans="1:15" ht="27" customHeight="1" thickBot="1" x14ac:dyDescent="0.45">
      <c r="B19" s="134"/>
      <c r="C19" s="135"/>
      <c r="D19" s="12" t="s">
        <v>20</v>
      </c>
      <c r="E19" s="40">
        <v>165</v>
      </c>
      <c r="F19" s="127" t="s">
        <v>90</v>
      </c>
      <c r="G19" s="128"/>
      <c r="H19" s="129"/>
      <c r="I19" s="12" t="s">
        <v>23</v>
      </c>
      <c r="J19" s="35">
        <f>E19+ورقة19!J19</f>
        <v>2200</v>
      </c>
      <c r="M19" s="62" t="s">
        <v>66</v>
      </c>
      <c r="N19" s="62"/>
      <c r="O19" s="62"/>
    </row>
    <row r="20" spans="1:15" ht="25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9.25" customHeight="1" thickBot="1" x14ac:dyDescent="0.45">
      <c r="B21" s="130" t="s">
        <v>26</v>
      </c>
      <c r="C21" s="131"/>
      <c r="D21" s="12" t="s">
        <v>21</v>
      </c>
      <c r="E21" s="40">
        <v>116</v>
      </c>
      <c r="F21" s="127" t="s">
        <v>91</v>
      </c>
      <c r="G21" s="128"/>
      <c r="H21" s="129"/>
      <c r="I21" s="12" t="s">
        <v>24</v>
      </c>
      <c r="J21" s="35">
        <f>E21+ورقة19!J21</f>
        <v>1411</v>
      </c>
      <c r="M21" s="64">
        <f>E21</f>
        <v>116</v>
      </c>
      <c r="N21" s="64">
        <v>20</v>
      </c>
      <c r="O21" s="64">
        <f>N21*M21</f>
        <v>2320</v>
      </c>
    </row>
    <row r="22" spans="1:15" ht="23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6.96</v>
      </c>
      <c r="N22" s="66"/>
      <c r="O22" s="66"/>
    </row>
    <row r="23" spans="1:15" ht="30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E23+ورقة19!J23</f>
        <v>0</v>
      </c>
    </row>
    <row r="24" spans="1:15" ht="24.75" customHeight="1" thickBot="1" x14ac:dyDescent="0.45">
      <c r="B24" s="122" t="s">
        <v>27</v>
      </c>
      <c r="C24" s="126"/>
      <c r="D24" s="126"/>
      <c r="E24" s="40">
        <f>SUM(E19,E21,E23)</f>
        <v>281</v>
      </c>
      <c r="F24" s="166"/>
      <c r="G24" s="167"/>
      <c r="H24" s="168"/>
      <c r="I24" s="12" t="s">
        <v>28</v>
      </c>
      <c r="J24" s="35">
        <f>E24+ورقة19!J24</f>
        <v>3611</v>
      </c>
    </row>
    <row r="25" spans="1:15" ht="30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73</v>
      </c>
      <c r="F26" s="190"/>
      <c r="G26" s="191"/>
      <c r="H26" s="12" t="s">
        <v>36</v>
      </c>
      <c r="I26" s="122">
        <f>D26+ورقة19!I26</f>
        <v>0</v>
      </c>
      <c r="J26" s="123"/>
    </row>
    <row r="27" spans="1:15" ht="27.7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98</v>
      </c>
      <c r="F27" s="117"/>
      <c r="G27" s="118"/>
      <c r="H27" s="12" t="s">
        <v>31</v>
      </c>
      <c r="I27" s="122">
        <f>D27+ورقة19!I27</f>
        <v>26</v>
      </c>
      <c r="J27" s="123"/>
    </row>
    <row r="28" spans="1:15" ht="27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C28+ورقة19!I28</f>
        <v>0</v>
      </c>
      <c r="J28" s="171"/>
    </row>
    <row r="29" spans="1:15" ht="24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4" customHeight="1" thickBot="1" x14ac:dyDescent="0.45">
      <c r="B30" s="119" t="s">
        <v>136</v>
      </c>
      <c r="C30" s="119"/>
      <c r="D30" s="119"/>
      <c r="E30" s="119"/>
      <c r="F30" s="119"/>
      <c r="G30" s="119" t="s">
        <v>80</v>
      </c>
      <c r="H30" s="119"/>
      <c r="I30" s="88" t="s">
        <v>75</v>
      </c>
      <c r="J30" s="50">
        <v>11410</v>
      </c>
    </row>
    <row r="31" spans="1:15" ht="23.25" customHeight="1" thickBot="1" x14ac:dyDescent="0.45">
      <c r="B31" s="119" t="s">
        <v>137</v>
      </c>
      <c r="C31" s="119"/>
      <c r="D31" s="119"/>
      <c r="E31" s="119"/>
      <c r="F31" s="119"/>
      <c r="G31" s="119" t="s">
        <v>122</v>
      </c>
      <c r="H31" s="119"/>
      <c r="I31" s="88" t="s">
        <v>76</v>
      </c>
      <c r="J31" s="83">
        <v>9925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K11:L11 K12:N12 D11:D13 D9 D26:D27" name="نطاق1"/>
    <protectedRange sqref="K10:L10" name="نطاق1_1"/>
    <protectedRange sqref="E26:G26" name="نطاق1_1_1_1_1_1_2_1_1_1"/>
    <protectedRange sqref="E27:G27" name="نطاق1_1_1_2_1_1_1_1_1_1_1_2_1_1_1_1"/>
  </protectedRanges>
  <mergeCells count="34">
    <mergeCell ref="M5:O5"/>
    <mergeCell ref="B18:G18"/>
    <mergeCell ref="M14:O14"/>
    <mergeCell ref="M15:O15"/>
    <mergeCell ref="M10:O10"/>
    <mergeCell ref="A1:J1"/>
    <mergeCell ref="A2:J2"/>
    <mergeCell ref="B4:G4"/>
    <mergeCell ref="H4:J4"/>
    <mergeCell ref="D3:E3"/>
    <mergeCell ref="G3:I3"/>
    <mergeCell ref="K4:L4"/>
    <mergeCell ref="D22:J22"/>
    <mergeCell ref="F24:H24"/>
    <mergeCell ref="B19:C20"/>
    <mergeCell ref="D20:J20"/>
    <mergeCell ref="F19:H19"/>
    <mergeCell ref="B24:D24"/>
    <mergeCell ref="B31:F31"/>
    <mergeCell ref="G31:H31"/>
    <mergeCell ref="E26:G26"/>
    <mergeCell ref="I26:J26"/>
    <mergeCell ref="E27:G27"/>
    <mergeCell ref="I27:J27"/>
    <mergeCell ref="C28:D28"/>
    <mergeCell ref="I28:J28"/>
    <mergeCell ref="G30:H30"/>
    <mergeCell ref="B30:F30"/>
    <mergeCell ref="E25:G25"/>
    <mergeCell ref="H25:J25"/>
    <mergeCell ref="B21:C21"/>
    <mergeCell ref="B22:C23"/>
    <mergeCell ref="F21:H21"/>
    <mergeCell ref="F23:H23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1"/>
  <dimension ref="A1:O36"/>
  <sheetViews>
    <sheetView rightToLeft="1" topLeftCell="B13" zoomScale="75" zoomScaleNormal="85" zoomScaleSheetLayoutView="75" workbookViewId="0">
      <selection activeCell="K22" sqref="K22"/>
    </sheetView>
  </sheetViews>
  <sheetFormatPr defaultColWidth="9.1796875" defaultRowHeight="20" x14ac:dyDescent="0.4"/>
  <cols>
    <col min="1" max="1" width="1.453125" style="33" customWidth="1"/>
    <col min="2" max="2" width="27.453125" style="33" customWidth="1"/>
    <col min="3" max="3" width="23.26953125" style="33" customWidth="1"/>
    <col min="4" max="4" width="17.453125" style="33" customWidth="1"/>
    <col min="5" max="5" width="20.1796875" style="33" customWidth="1"/>
    <col min="6" max="7" width="19.7265625" style="33" customWidth="1"/>
    <col min="8" max="8" width="25.81640625" style="33" customWidth="1"/>
    <col min="9" max="9" width="25.54296875" style="33" customWidth="1"/>
    <col min="10" max="10" width="20.269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DATE(ورقة1!B37,ورقة1!C37,ورقة1!D37+20)</f>
        <v>45433</v>
      </c>
      <c r="B3" s="32"/>
      <c r="C3" s="32"/>
      <c r="D3" s="139" t="s">
        <v>48</v>
      </c>
      <c r="E3" s="139"/>
      <c r="F3" s="31" t="str">
        <f>ورقة1!B61</f>
        <v>الثلاثاء</v>
      </c>
      <c r="G3" s="140">
        <f>DATE(ورقة1!B37,ورقة1!C37,ورقة1!D37+20)</f>
        <v>45433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8.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6.25" customHeight="1" thickBot="1" x14ac:dyDescent="0.45">
      <c r="B6" s="12" t="s">
        <v>10</v>
      </c>
      <c r="C6" s="35">
        <f>ورقة20!G6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D6+ورقة20!I6</f>
        <v>0</v>
      </c>
      <c r="J6" s="35">
        <f>F6+ورقة20!J6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ورقة20!G7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D7+ورقة20!I7</f>
        <v>0</v>
      </c>
      <c r="J7" s="37">
        <f>F7+ورقة20!J7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1.75" customHeight="1" thickBot="1" x14ac:dyDescent="0.45">
      <c r="B8" s="12" t="s">
        <v>12</v>
      </c>
      <c r="C8" s="38">
        <f>ورقة20!G8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D8+ورقة20!I8</f>
        <v>0</v>
      </c>
      <c r="J8" s="39">
        <f>F8+ورقة20!J8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ورقة20!G9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D9+ورقة20!I9</f>
        <v>0</v>
      </c>
      <c r="J9" s="35">
        <f>F9+ورقة20!J9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 t="s">
        <v>73</v>
      </c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35">
        <f>ورقة20!G11</f>
        <v>879.05999999999972</v>
      </c>
      <c r="D11" s="35">
        <v>0</v>
      </c>
      <c r="E11" s="35">
        <f>SUM(C11,D11)</f>
        <v>879.05999999999972</v>
      </c>
      <c r="F11" s="35">
        <f>D15*0.04</f>
        <v>12.8</v>
      </c>
      <c r="G11" s="35">
        <f>E11-F11+K11-L11</f>
        <v>866.25999999999976</v>
      </c>
      <c r="H11" s="12" t="s">
        <v>13</v>
      </c>
      <c r="I11" s="35">
        <f>D11+ورقة20!I11</f>
        <v>0</v>
      </c>
      <c r="J11" s="35">
        <f>F11+ورقة20!J11</f>
        <v>94.8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55</v>
      </c>
      <c r="C12" s="35">
        <f>ورقة20!G12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55</v>
      </c>
      <c r="I12" s="35">
        <f>D12+ورقة20!I12</f>
        <v>0</v>
      </c>
      <c r="J12" s="35">
        <f>F12+ورقة20!J12</f>
        <v>0</v>
      </c>
      <c r="K12" s="35">
        <v>0</v>
      </c>
      <c r="L12" s="35">
        <v>0</v>
      </c>
      <c r="M12" s="9">
        <v>80</v>
      </c>
      <c r="N12" s="10">
        <v>4</v>
      </c>
      <c r="O12" s="11">
        <f>M12*N12</f>
        <v>320</v>
      </c>
    </row>
    <row r="13" spans="1:15" s="42" customFormat="1" ht="22.5" customHeight="1" thickBot="1" x14ac:dyDescent="0.45">
      <c r="B13" s="12" t="s">
        <v>14</v>
      </c>
      <c r="C13" s="35">
        <f>ورقة20!G13</f>
        <v>32661.420000000006</v>
      </c>
      <c r="D13" s="35">
        <v>0</v>
      </c>
      <c r="E13" s="35">
        <f>SUM(C13,D13)</f>
        <v>32661.420000000006</v>
      </c>
      <c r="F13" s="35">
        <f>D15-F11</f>
        <v>307.2</v>
      </c>
      <c r="G13" s="35">
        <f>E13-F13+K13-L13</f>
        <v>32354.220000000005</v>
      </c>
      <c r="H13" s="12" t="s">
        <v>14</v>
      </c>
      <c r="I13" s="35">
        <f>D13+ورقة20!I13</f>
        <v>0</v>
      </c>
      <c r="J13" s="35">
        <f>F13+ورقة20!J13</f>
        <v>2275.1999999999998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D14+ورقة20!I14</f>
        <v>0</v>
      </c>
      <c r="J14" s="35">
        <f>F13+ورقة20!J14</f>
        <v>2275.1999999999998</v>
      </c>
      <c r="K14" s="35"/>
      <c r="L14" s="35"/>
      <c r="M14" s="141" t="s">
        <v>57</v>
      </c>
      <c r="N14" s="142"/>
      <c r="O14" s="143"/>
    </row>
    <row r="15" spans="1:15" ht="24" customHeight="1" thickBot="1" x14ac:dyDescent="0.45">
      <c r="B15" s="12" t="s">
        <v>16</v>
      </c>
      <c r="C15" s="35">
        <f>ورقة20!G15</f>
        <v>5515</v>
      </c>
      <c r="D15" s="35">
        <f>O12</f>
        <v>320</v>
      </c>
      <c r="E15" s="35">
        <f>SUM(C15,D15)</f>
        <v>5835</v>
      </c>
      <c r="F15" s="35">
        <f>SUM(E19,E21,E23)</f>
        <v>517</v>
      </c>
      <c r="G15" s="35">
        <f>E15-F15+K15-L15+D16</f>
        <v>5318</v>
      </c>
      <c r="H15" s="12" t="s">
        <v>16</v>
      </c>
      <c r="I15" s="35">
        <f>D15+ورقة20!I15</f>
        <v>2370</v>
      </c>
      <c r="J15" s="35">
        <f>F15+ورقة20!J15</f>
        <v>4128</v>
      </c>
      <c r="K15" s="81">
        <v>0</v>
      </c>
      <c r="L15" s="82">
        <v>0</v>
      </c>
      <c r="M15" s="144">
        <v>400</v>
      </c>
      <c r="N15" s="145"/>
      <c r="O15" s="146"/>
    </row>
    <row r="16" spans="1:15" ht="23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D16+ورقة20!I16</f>
        <v>0</v>
      </c>
      <c r="J16" s="35"/>
      <c r="K16" s="59"/>
      <c r="L16" s="59"/>
    </row>
    <row r="17" spans="1:15" ht="25.5" customHeight="1" thickBot="1" x14ac:dyDescent="0.45">
      <c r="B17" s="12" t="s">
        <v>60</v>
      </c>
      <c r="C17" s="43">
        <f>ورقة20!G17</f>
        <v>1045737.5399999996</v>
      </c>
      <c r="D17" s="35">
        <v>0</v>
      </c>
      <c r="E17" s="43">
        <f>SUM(C17,D17)</f>
        <v>1045737.5399999996</v>
      </c>
      <c r="F17" s="43">
        <f>E21*20+(M22)</f>
        <v>5295.84</v>
      </c>
      <c r="G17" s="43">
        <f>E17-F17+K17-L17</f>
        <v>1040441.6999999996</v>
      </c>
      <c r="H17" s="12" t="s">
        <v>60</v>
      </c>
      <c r="I17" s="35">
        <f>D17+ورقة20!I17</f>
        <v>0</v>
      </c>
      <c r="J17" s="60">
        <f>F17+ورقة20!J17</f>
        <v>33597.699999999997</v>
      </c>
      <c r="K17" s="61">
        <v>0</v>
      </c>
      <c r="L17" s="51">
        <v>0</v>
      </c>
    </row>
    <row r="18" spans="1:15" ht="21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C28*1500+ورقة20!J18</f>
        <v>0</v>
      </c>
    </row>
    <row r="19" spans="1:15" ht="30" customHeight="1" thickBot="1" x14ac:dyDescent="0.45">
      <c r="B19" s="134"/>
      <c r="C19" s="135"/>
      <c r="D19" s="12" t="s">
        <v>20</v>
      </c>
      <c r="E19" s="40">
        <v>253</v>
      </c>
      <c r="F19" s="127" t="s">
        <v>90</v>
      </c>
      <c r="G19" s="128"/>
      <c r="H19" s="129"/>
      <c r="I19" s="12" t="s">
        <v>23</v>
      </c>
      <c r="J19" s="35">
        <f>E19+ورقة20!J19</f>
        <v>2453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" customHeight="1" thickBot="1" x14ac:dyDescent="0.45">
      <c r="B21" s="130" t="s">
        <v>26</v>
      </c>
      <c r="C21" s="131"/>
      <c r="D21" s="12" t="s">
        <v>21</v>
      </c>
      <c r="E21" s="40">
        <v>264</v>
      </c>
      <c r="F21" s="192" t="s">
        <v>140</v>
      </c>
      <c r="G21" s="193"/>
      <c r="H21" s="194"/>
      <c r="I21" s="12" t="s">
        <v>24</v>
      </c>
      <c r="J21" s="35">
        <f>E21+ورقة20!J21</f>
        <v>1675</v>
      </c>
      <c r="M21" s="64">
        <f>E21</f>
        <v>264</v>
      </c>
      <c r="N21" s="64">
        <v>20</v>
      </c>
      <c r="O21" s="64">
        <f>N21*M21</f>
        <v>5280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15.84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E23+ورقة20!J23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517</v>
      </c>
      <c r="F24" s="166"/>
      <c r="G24" s="167"/>
      <c r="H24" s="168"/>
      <c r="I24" s="12" t="s">
        <v>28</v>
      </c>
      <c r="J24" s="35">
        <f>E24+ورقة20!J24</f>
        <v>4128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D26+ورقة20!I26</f>
        <v>0</v>
      </c>
      <c r="J26" s="123"/>
    </row>
    <row r="27" spans="1:15" ht="30" customHeight="1" thickBot="1" x14ac:dyDescent="0.45">
      <c r="B27" s="12" t="s">
        <v>31</v>
      </c>
      <c r="C27" s="35">
        <f>A26-D27</f>
        <v>20</v>
      </c>
      <c r="D27" s="41">
        <v>4</v>
      </c>
      <c r="E27" s="116" t="s">
        <v>98</v>
      </c>
      <c r="F27" s="117"/>
      <c r="G27" s="118"/>
      <c r="H27" s="12" t="s">
        <v>31</v>
      </c>
      <c r="I27" s="122">
        <f>D27+ورقة20!I27</f>
        <v>30</v>
      </c>
      <c r="J27" s="123"/>
    </row>
    <row r="28" spans="1:15" ht="24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C28+ورقة20!I28</f>
        <v>0</v>
      </c>
      <c r="J28" s="171"/>
    </row>
    <row r="29" spans="1:15" ht="21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.75" customHeight="1" thickBot="1" x14ac:dyDescent="0.45">
      <c r="B30" s="119" t="s">
        <v>138</v>
      </c>
      <c r="C30" s="119"/>
      <c r="D30" s="119"/>
      <c r="E30" s="119"/>
      <c r="F30" s="119"/>
      <c r="G30" s="119" t="s">
        <v>81</v>
      </c>
      <c r="H30" s="119"/>
      <c r="I30" s="88" t="s">
        <v>75</v>
      </c>
      <c r="J30" s="50">
        <v>11730</v>
      </c>
    </row>
    <row r="31" spans="1:15" ht="21" customHeight="1" thickBot="1" x14ac:dyDescent="0.45">
      <c r="B31" s="119" t="s">
        <v>139</v>
      </c>
      <c r="C31" s="119"/>
      <c r="D31" s="119"/>
      <c r="E31" s="119"/>
      <c r="F31" s="119"/>
      <c r="G31" s="119" t="s">
        <v>122</v>
      </c>
      <c r="H31" s="119"/>
      <c r="I31" s="88" t="s">
        <v>76</v>
      </c>
      <c r="J31" s="83">
        <v>10442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protectedRanges>
    <protectedRange sqref="D6:D7 E19:H19 E21:H21 E23:H23 K6:L6 K8:L9 K13:L15 K7:N7 D9 K11:L11 K12:N12 D11:D13 D26:D27" name="نطاق1"/>
    <protectedRange sqref="K10:L10" name="نطاق1_1"/>
    <protectedRange sqref="E26:G26" name="نطاق1_1_1_1_1_1_2_1_1_1_1"/>
    <protectedRange sqref="E27:G27" name="نطاق1_1_1_2_1_1_1_1_1_1_1_2_1_1_1"/>
  </protectedRanges>
  <mergeCells count="34">
    <mergeCell ref="M5:O5"/>
    <mergeCell ref="B18:G18"/>
    <mergeCell ref="M14:O14"/>
    <mergeCell ref="M15:O15"/>
    <mergeCell ref="M10:O10"/>
    <mergeCell ref="A1:J1"/>
    <mergeCell ref="A2:J2"/>
    <mergeCell ref="B4:G4"/>
    <mergeCell ref="H4:J4"/>
    <mergeCell ref="D3:E3"/>
    <mergeCell ref="G3:I3"/>
    <mergeCell ref="K4:L4"/>
    <mergeCell ref="D22:J22"/>
    <mergeCell ref="F24:H24"/>
    <mergeCell ref="B19:C20"/>
    <mergeCell ref="D20:J20"/>
    <mergeCell ref="F19:H19"/>
    <mergeCell ref="B24:D24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G30:H30"/>
    <mergeCell ref="E25:G25"/>
    <mergeCell ref="H25:J25"/>
    <mergeCell ref="B21:C21"/>
    <mergeCell ref="B22:C23"/>
    <mergeCell ref="F21:H21"/>
    <mergeCell ref="F23:H23"/>
  </mergeCells>
  <phoneticPr fontId="3" type="noConversion"/>
  <pageMargins left="0" right="0" top="0" bottom="0" header="0" footer="0"/>
  <pageSetup paperSize="9" scale="72" orientation="landscape" r:id="rId1"/>
  <headerFooter alignWithMargins="0"/>
  <rowBreaks count="1" manualBreakCount="1">
    <brk id="33" max="16" man="1"/>
  </rowBreaks>
  <colBreaks count="1" manualBreakCount="1">
    <brk id="10" max="32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2"/>
  <dimension ref="A1:O38"/>
  <sheetViews>
    <sheetView rightToLeft="1" topLeftCell="A13" zoomScale="73" zoomScaleNormal="73" zoomScaleSheetLayoutView="75" workbookViewId="0">
      <selection activeCell="F28" sqref="F28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0.1796875" style="33" customWidth="1"/>
    <col min="4" max="4" width="20.26953125" style="33" customWidth="1"/>
    <col min="5" max="5" width="21.7265625" style="33" customWidth="1"/>
    <col min="6" max="6" width="19.453125" style="33" customWidth="1"/>
    <col min="7" max="7" width="22.26953125" style="33" customWidth="1"/>
    <col min="8" max="8" width="26.81640625" style="33" customWidth="1"/>
    <col min="9" max="9" width="25.26953125" style="33" customWidth="1"/>
    <col min="10" max="10" width="24.54296875" style="33" customWidth="1"/>
    <col min="11" max="11" width="10.54296875" style="33" customWidth="1"/>
    <col min="12" max="12" width="10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DATE(ورقة1!B37,ورقة1!C37,ورقة1!D37+21)</f>
        <v>45434</v>
      </c>
      <c r="B3" s="32"/>
      <c r="C3" s="32"/>
      <c r="D3" s="139" t="s">
        <v>48</v>
      </c>
      <c r="E3" s="139"/>
      <c r="F3" s="31" t="str">
        <f>ورقة1!B62</f>
        <v>الاربعاء</v>
      </c>
      <c r="G3" s="140">
        <f>DATE(ورقة1!B37,ورقة1!C37,ورقة1!D37+21)</f>
        <v>45434</v>
      </c>
      <c r="H3" s="140"/>
      <c r="I3" s="140"/>
      <c r="J3" s="55"/>
      <c r="K3" s="54"/>
      <c r="L3" s="54"/>
      <c r="M3" s="54"/>
      <c r="N3" s="54"/>
    </row>
    <row r="4" spans="1:15" ht="25.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6.25" customHeight="1" thickBot="1" x14ac:dyDescent="0.45">
      <c r="B6" s="12" t="s">
        <v>10</v>
      </c>
      <c r="C6" s="35">
        <f>ورقة21!G6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D6+ورقة21!I6</f>
        <v>0</v>
      </c>
      <c r="J6" s="35">
        <f>F6+ورقة21!J6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5.5" customHeight="1" thickBot="1" x14ac:dyDescent="0.45">
      <c r="B7" s="36" t="s">
        <v>11</v>
      </c>
      <c r="C7" s="37">
        <f>ورقة21!G7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D7+ورقة21!I7</f>
        <v>0</v>
      </c>
      <c r="J7" s="37">
        <f>F7+ورقة21!J7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ورقة21!G8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D8+ورقة21!I8</f>
        <v>0</v>
      </c>
      <c r="J8" s="39">
        <f>F8+ورقة21!J8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ورقة21!G9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D9+ورقة21!I9</f>
        <v>0</v>
      </c>
      <c r="J9" s="35">
        <f>F9+ورقة21!J9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.75" customHeight="1" thickBot="1" x14ac:dyDescent="0.45">
      <c r="B11" s="12" t="s">
        <v>13</v>
      </c>
      <c r="C11" s="35">
        <f>ورقة21!G11</f>
        <v>866.25999999999976</v>
      </c>
      <c r="D11" s="35">
        <v>0</v>
      </c>
      <c r="E11" s="35">
        <f>SUM(C11,D11)</f>
        <v>866.25999999999976</v>
      </c>
      <c r="F11" s="35">
        <f>D15*0.04</f>
        <v>0</v>
      </c>
      <c r="G11" s="35">
        <f>E11-F11+K11-L11</f>
        <v>866.25999999999976</v>
      </c>
      <c r="H11" s="12" t="s">
        <v>13</v>
      </c>
      <c r="I11" s="35">
        <f>D11+ورقة21!I11</f>
        <v>0</v>
      </c>
      <c r="J11" s="35">
        <f>F11+ورقة21!J11</f>
        <v>94.8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8.5" customHeight="1" thickBot="1" x14ac:dyDescent="0.45">
      <c r="B12" s="29" t="s">
        <v>54</v>
      </c>
      <c r="C12" s="35">
        <f>ورقة21!G12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D12+ورقة21!I12</f>
        <v>0</v>
      </c>
      <c r="J12" s="35">
        <f>F12+ورقة21!J12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1.75" customHeight="1" thickBot="1" x14ac:dyDescent="0.45">
      <c r="B13" s="12" t="s">
        <v>14</v>
      </c>
      <c r="C13" s="35">
        <f>ورقة21!G13</f>
        <v>32354.220000000005</v>
      </c>
      <c r="D13" s="35">
        <v>0</v>
      </c>
      <c r="E13" s="35">
        <f>SUM(C13,D13)</f>
        <v>32354.220000000005</v>
      </c>
      <c r="F13" s="35">
        <f>D15-F11</f>
        <v>0</v>
      </c>
      <c r="G13" s="35">
        <f>E13-F13+K13-L13</f>
        <v>32354.220000000005</v>
      </c>
      <c r="H13" s="12" t="s">
        <v>14</v>
      </c>
      <c r="I13" s="35">
        <f>D13+ورقة21!I13</f>
        <v>0</v>
      </c>
      <c r="J13" s="35">
        <f>F13+ورقة21!J13</f>
        <v>2275.1999999999998</v>
      </c>
      <c r="K13" s="35">
        <v>0</v>
      </c>
      <c r="L13" s="35">
        <v>0</v>
      </c>
    </row>
    <row r="14" spans="1:15" ht="27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D14+ورقة21!I14</f>
        <v>0</v>
      </c>
      <c r="J14" s="35">
        <f>F13+ورقة21!J14</f>
        <v>2275.1999999999998</v>
      </c>
      <c r="K14" s="35"/>
      <c r="L14" s="35"/>
      <c r="M14" s="141" t="s">
        <v>57</v>
      </c>
      <c r="N14" s="142"/>
      <c r="O14" s="143"/>
    </row>
    <row r="15" spans="1:15" ht="24" customHeight="1" thickBot="1" x14ac:dyDescent="0.45">
      <c r="B15" s="12" t="s">
        <v>16</v>
      </c>
      <c r="C15" s="35">
        <f>ورقة21!G15</f>
        <v>5318</v>
      </c>
      <c r="D15" s="35">
        <f>O12</f>
        <v>0</v>
      </c>
      <c r="E15" s="35">
        <f>SUM(C15,D15)</f>
        <v>5318</v>
      </c>
      <c r="F15" s="35">
        <f>SUM(E19,E21,E23)</f>
        <v>296</v>
      </c>
      <c r="G15" s="35">
        <f>E15-F15+K15-L15+D16</f>
        <v>5022</v>
      </c>
      <c r="H15" s="12" t="s">
        <v>16</v>
      </c>
      <c r="I15" s="35">
        <f>D15+ورقة21!I15</f>
        <v>2370</v>
      </c>
      <c r="J15" s="35">
        <f>F15+ورقة21!J15</f>
        <v>4424</v>
      </c>
      <c r="K15" s="81">
        <v>0</v>
      </c>
      <c r="L15" s="82">
        <v>0</v>
      </c>
      <c r="M15" s="144">
        <v>800</v>
      </c>
      <c r="N15" s="145"/>
      <c r="O15" s="146"/>
    </row>
    <row r="16" spans="1:15" ht="23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D16+ورقة21!I16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ورقة21!G17</f>
        <v>1040441.6999999996</v>
      </c>
      <c r="D17" s="35">
        <v>0</v>
      </c>
      <c r="E17" s="43">
        <f>SUM(C17,D17)</f>
        <v>1040441.6999999996</v>
      </c>
      <c r="F17" s="43">
        <f>E21*20+(M22)</f>
        <v>2106.3000000000002</v>
      </c>
      <c r="G17" s="43">
        <f>E17-F17+K17-L17</f>
        <v>1038335.3999999996</v>
      </c>
      <c r="H17" s="12" t="s">
        <v>60</v>
      </c>
      <c r="I17" s="35">
        <f>D17+ورقة21!I17</f>
        <v>0</v>
      </c>
      <c r="J17" s="60">
        <f>F17+ورقة21!J17</f>
        <v>35704</v>
      </c>
      <c r="K17" s="61">
        <v>0</v>
      </c>
      <c r="L17" s="51">
        <v>0</v>
      </c>
    </row>
    <row r="18" spans="1:15" ht="26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C28*1500+ورقة21!J18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191</v>
      </c>
      <c r="F19" s="127" t="s">
        <v>109</v>
      </c>
      <c r="G19" s="128"/>
      <c r="H19" s="129"/>
      <c r="I19" s="12" t="s">
        <v>23</v>
      </c>
      <c r="J19" s="35">
        <f>E19+ورقة21!J19</f>
        <v>2644</v>
      </c>
      <c r="M19" s="62" t="s">
        <v>66</v>
      </c>
      <c r="N19" s="62"/>
      <c r="O19" s="62"/>
    </row>
    <row r="20" spans="1:15" ht="27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105</v>
      </c>
      <c r="F21" s="174" t="s">
        <v>141</v>
      </c>
      <c r="G21" s="175"/>
      <c r="H21" s="176"/>
      <c r="I21" s="12" t="s">
        <v>24</v>
      </c>
      <c r="J21" s="35">
        <f>E21+ورقة21!J21</f>
        <v>1780</v>
      </c>
      <c r="M21" s="64">
        <f>E21</f>
        <v>105</v>
      </c>
      <c r="N21" s="64">
        <v>20</v>
      </c>
      <c r="O21" s="64">
        <f>N21*M21</f>
        <v>2100</v>
      </c>
    </row>
    <row r="22" spans="1:15" ht="27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6.3</v>
      </c>
      <c r="N22" s="66"/>
      <c r="O22" s="66"/>
    </row>
    <row r="23" spans="1:15" ht="29.2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E23+ورقة21!J23</f>
        <v>0</v>
      </c>
    </row>
    <row r="24" spans="1:15" ht="29.25" customHeight="1" thickBot="1" x14ac:dyDescent="0.45">
      <c r="B24" s="122" t="s">
        <v>27</v>
      </c>
      <c r="C24" s="126"/>
      <c r="D24" s="126"/>
      <c r="E24" s="40">
        <f>SUM(E19,E21,E23)</f>
        <v>296</v>
      </c>
      <c r="F24" s="166"/>
      <c r="G24" s="167"/>
      <c r="H24" s="168"/>
      <c r="I24" s="12" t="s">
        <v>28</v>
      </c>
      <c r="J24" s="35">
        <f>E24+ورقة21!J24</f>
        <v>4424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142</v>
      </c>
      <c r="F26" s="117"/>
      <c r="G26" s="118"/>
      <c r="H26" s="12" t="s">
        <v>36</v>
      </c>
      <c r="I26" s="122">
        <f>D26+ورقة21!I26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143</v>
      </c>
      <c r="F27" s="117"/>
      <c r="G27" s="118"/>
      <c r="H27" s="12" t="s">
        <v>31</v>
      </c>
      <c r="I27" s="122">
        <f>D27+ورقة21!I27</f>
        <v>30</v>
      </c>
      <c r="J27" s="123"/>
    </row>
    <row r="28" spans="1:15" ht="27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C28+ورقة21!I28</f>
        <v>0</v>
      </c>
      <c r="J28" s="171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" customHeight="1" thickBot="1" x14ac:dyDescent="0.45">
      <c r="B30" s="119" t="s">
        <v>72</v>
      </c>
      <c r="C30" s="119"/>
      <c r="D30" s="119"/>
      <c r="E30" s="119"/>
      <c r="F30" s="119"/>
      <c r="G30" s="119" t="s">
        <v>80</v>
      </c>
      <c r="H30" s="119"/>
      <c r="I30" s="88" t="s">
        <v>75</v>
      </c>
      <c r="J30" s="50">
        <v>11730</v>
      </c>
    </row>
    <row r="31" spans="1:15" ht="20.5" thickBot="1" x14ac:dyDescent="0.45">
      <c r="B31" s="119" t="s">
        <v>144</v>
      </c>
      <c r="C31" s="119"/>
      <c r="D31" s="119"/>
      <c r="E31" s="119"/>
      <c r="F31" s="119"/>
      <c r="G31" s="119" t="s">
        <v>95</v>
      </c>
      <c r="H31" s="119"/>
      <c r="I31" s="88" t="s">
        <v>76</v>
      </c>
      <c r="J31" s="83">
        <v>10738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D26:D27 K13:L15 K7:N7 K11:L11 K12:N12 D11:D13 D9 K8:L9" name="نطاق1"/>
    <protectedRange sqref="K10:L10" name="نطاق1_1_1"/>
    <protectedRange sqref="E26:G27" name="نطاق1_1_1_2_1_1_1_1_1_1_1_2_1_1_1_2"/>
  </protectedRanges>
  <mergeCells count="34">
    <mergeCell ref="B22:C23"/>
    <mergeCell ref="F21:H21"/>
    <mergeCell ref="F23:H23"/>
    <mergeCell ref="D22:J22"/>
    <mergeCell ref="A1:J1"/>
    <mergeCell ref="A2:J2"/>
    <mergeCell ref="B4:G4"/>
    <mergeCell ref="H4:J4"/>
    <mergeCell ref="D3:E3"/>
    <mergeCell ref="G3:I3"/>
    <mergeCell ref="K4:L4"/>
    <mergeCell ref="M5:O5"/>
    <mergeCell ref="B19:C20"/>
    <mergeCell ref="D20:J20"/>
    <mergeCell ref="F19:H19"/>
    <mergeCell ref="B18:G18"/>
    <mergeCell ref="M14:O14"/>
    <mergeCell ref="M15:O15"/>
    <mergeCell ref="F24:H24"/>
    <mergeCell ref="M10:O10"/>
    <mergeCell ref="B30:F30"/>
    <mergeCell ref="G30:H30"/>
    <mergeCell ref="B24:D24"/>
    <mergeCell ref="C28:D28"/>
    <mergeCell ref="I28:J28"/>
    <mergeCell ref="E25:G25"/>
    <mergeCell ref="H25:J25"/>
    <mergeCell ref="B21:C21"/>
    <mergeCell ref="B31:F31"/>
    <mergeCell ref="G31:H31"/>
    <mergeCell ref="E26:G26"/>
    <mergeCell ref="I26:J26"/>
    <mergeCell ref="E27:G27"/>
    <mergeCell ref="I27:J27"/>
  </mergeCells>
  <phoneticPr fontId="3" type="noConversion"/>
  <pageMargins left="0" right="0.4" top="0" bottom="0" header="0" footer="0"/>
  <pageSetup paperSize="9" scale="69" orientation="landscape" r:id="rId1"/>
  <headerFooter alignWithMargins="0"/>
  <rowBreaks count="1" manualBreakCount="1">
    <brk id="32" max="16383" man="1"/>
  </rowBreaks>
  <colBreaks count="1" manualBreakCount="1">
    <brk id="10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3"/>
  <dimension ref="A1:O38"/>
  <sheetViews>
    <sheetView rightToLeft="1" view="pageBreakPreview" topLeftCell="A17" zoomScale="75" zoomScaleNormal="73" workbookViewId="0">
      <selection activeCell="L26" sqref="L26"/>
    </sheetView>
  </sheetViews>
  <sheetFormatPr defaultColWidth="9.1796875" defaultRowHeight="20" x14ac:dyDescent="0.4"/>
  <cols>
    <col min="1" max="1" width="1.453125" style="33" customWidth="1"/>
    <col min="2" max="2" width="25.1796875" style="33" customWidth="1"/>
    <col min="3" max="3" width="20" style="33" customWidth="1"/>
    <col min="4" max="4" width="17" style="33" customWidth="1"/>
    <col min="5" max="5" width="20" style="33" customWidth="1"/>
    <col min="6" max="6" width="17.26953125" style="33" customWidth="1"/>
    <col min="7" max="7" width="22.26953125" style="33" customWidth="1"/>
    <col min="8" max="8" width="27.81640625" style="33" customWidth="1"/>
    <col min="9" max="9" width="25.26953125" style="33" customWidth="1"/>
    <col min="10" max="10" width="26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DATE(ورقة1!B37,ورقة1!C37,ورقة1!D37+22)</f>
        <v>45435</v>
      </c>
      <c r="B3" s="32"/>
      <c r="C3" s="32"/>
      <c r="D3" s="139" t="s">
        <v>48</v>
      </c>
      <c r="E3" s="139"/>
      <c r="F3" s="31" t="str">
        <f>ورقة1!B63</f>
        <v>الخميس</v>
      </c>
      <c r="G3" s="140">
        <f>DATE(ورقة1!B37,ورقة1!C37,ورقة1!D37+22)</f>
        <v>45435</v>
      </c>
      <c r="H3" s="140"/>
      <c r="I3" s="140"/>
      <c r="J3" s="55"/>
      <c r="K3" s="54"/>
      <c r="L3" s="54"/>
      <c r="M3" s="54"/>
      <c r="N3" s="54"/>
    </row>
    <row r="4" spans="1:15" ht="27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ورقة22!G6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D6+ورقة22!I6</f>
        <v>0</v>
      </c>
      <c r="J6" s="35">
        <f>F6+ورقة22!J6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ورقة22!G7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D7+ورقة22!I7</f>
        <v>0</v>
      </c>
      <c r="J7" s="37">
        <f>F7+ورقة22!J7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ورقة22!G8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D8+ورقة22!I8</f>
        <v>0</v>
      </c>
      <c r="J8" s="39">
        <f>F8+ورقة22!J8</f>
        <v>0</v>
      </c>
      <c r="K8" s="35">
        <v>0</v>
      </c>
      <c r="L8" s="35">
        <v>0</v>
      </c>
    </row>
    <row r="9" spans="1:15" ht="28.5" customHeight="1" thickBot="1" x14ac:dyDescent="0.45">
      <c r="B9" s="12" t="s">
        <v>58</v>
      </c>
      <c r="C9" s="35">
        <f>ورقة22!G9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D9+ورقة22!I9</f>
        <v>0</v>
      </c>
      <c r="J9" s="35">
        <f>F9+ورقة22!J9</f>
        <v>0</v>
      </c>
      <c r="K9" s="35">
        <v>0</v>
      </c>
      <c r="L9" s="35">
        <v>0</v>
      </c>
    </row>
    <row r="10" spans="1:15" ht="19.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2.5" customHeight="1" thickBot="1" x14ac:dyDescent="0.45">
      <c r="B11" s="12" t="s">
        <v>13</v>
      </c>
      <c r="C11" s="35">
        <f>ورقة22!G11</f>
        <v>866.25999999999976</v>
      </c>
      <c r="D11" s="35">
        <v>0</v>
      </c>
      <c r="E11" s="35">
        <f>SUM(C11,D11)</f>
        <v>866.25999999999976</v>
      </c>
      <c r="F11" s="35">
        <f>D15*0.04</f>
        <v>32</v>
      </c>
      <c r="G11" s="35">
        <f>E11-F11+K11-L11</f>
        <v>834.25999999999976</v>
      </c>
      <c r="H11" s="12" t="s">
        <v>13</v>
      </c>
      <c r="I11" s="35">
        <f>D11+ورقة22!I11</f>
        <v>0</v>
      </c>
      <c r="J11" s="35">
        <f>F11+ورقة22!J11</f>
        <v>126.8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1.75" customHeight="1" thickBot="1" x14ac:dyDescent="0.45">
      <c r="B12" s="29" t="s">
        <v>55</v>
      </c>
      <c r="C12" s="35">
        <f>ورقة22!G12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55</v>
      </c>
      <c r="I12" s="35">
        <f>D12+ورقة22!I12</f>
        <v>0</v>
      </c>
      <c r="J12" s="35">
        <f>F12+ورقة22!J12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3.25" customHeight="1" thickBot="1" x14ac:dyDescent="0.45">
      <c r="B13" s="12" t="s">
        <v>14</v>
      </c>
      <c r="C13" s="35">
        <f>ورقة22!G13</f>
        <v>32354.220000000005</v>
      </c>
      <c r="D13" s="35">
        <v>0</v>
      </c>
      <c r="E13" s="35">
        <f>SUM(C13,D13)</f>
        <v>32354.220000000005</v>
      </c>
      <c r="F13" s="35">
        <f>D15-F11</f>
        <v>768</v>
      </c>
      <c r="G13" s="35">
        <f>E13-F13+K13-L13</f>
        <v>31586.220000000005</v>
      </c>
      <c r="H13" s="12" t="s">
        <v>14</v>
      </c>
      <c r="I13" s="35">
        <f>D13+ورقة22!I13</f>
        <v>0</v>
      </c>
      <c r="J13" s="35">
        <f>F13+ورقة22!J13</f>
        <v>3043.2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D14+ورقة22!I14</f>
        <v>0</v>
      </c>
      <c r="J14" s="35">
        <f>F13+ورقة22!J14</f>
        <v>3043.2</v>
      </c>
      <c r="K14" s="35"/>
      <c r="L14" s="35"/>
      <c r="M14" s="141" t="s">
        <v>57</v>
      </c>
      <c r="N14" s="142"/>
      <c r="O14" s="143"/>
    </row>
    <row r="15" spans="1:15" ht="25.5" customHeight="1" thickBot="1" x14ac:dyDescent="0.45">
      <c r="B15" s="12" t="s">
        <v>16</v>
      </c>
      <c r="C15" s="35">
        <f>ورقة22!G15</f>
        <v>5022</v>
      </c>
      <c r="D15" s="35">
        <f>O12</f>
        <v>800</v>
      </c>
      <c r="E15" s="35">
        <f>SUM(C15,D15)</f>
        <v>5822</v>
      </c>
      <c r="F15" s="35">
        <f>SUM(E19,E21,E23)</f>
        <v>387</v>
      </c>
      <c r="G15" s="35">
        <f>E15-F15+K15-L15+D16</f>
        <v>5435</v>
      </c>
      <c r="H15" s="12" t="s">
        <v>16</v>
      </c>
      <c r="I15" s="35">
        <f>D15+ورقة22!I15</f>
        <v>3170</v>
      </c>
      <c r="J15" s="35">
        <f>F15+ورقة22!J15</f>
        <v>4811</v>
      </c>
      <c r="K15" s="81">
        <v>0</v>
      </c>
      <c r="L15" s="82">
        <v>0</v>
      </c>
      <c r="M15" s="144">
        <v>800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D16+ورقة22!I16</f>
        <v>0</v>
      </c>
      <c r="J16" s="35"/>
      <c r="K16" s="59"/>
      <c r="L16" s="59"/>
    </row>
    <row r="17" spans="1:15" ht="27.75" customHeight="1" thickBot="1" x14ac:dyDescent="0.45">
      <c r="B17" s="12" t="s">
        <v>60</v>
      </c>
      <c r="C17" s="43">
        <f>ورقة22!G17</f>
        <v>1038335.3999999996</v>
      </c>
      <c r="D17" s="35">
        <v>0</v>
      </c>
      <c r="E17" s="43">
        <f>SUM(C17,D17)</f>
        <v>1038335.3999999996</v>
      </c>
      <c r="F17" s="43">
        <f>E21*20+(M22)</f>
        <v>2507.5</v>
      </c>
      <c r="G17" s="43">
        <f>E17-F17+K17-L17</f>
        <v>1035827.8999999996</v>
      </c>
      <c r="H17" s="12" t="s">
        <v>60</v>
      </c>
      <c r="I17" s="35">
        <f>D17+ورقة22!I17</f>
        <v>0</v>
      </c>
      <c r="J17" s="44">
        <f>F17+ورقة22!J17</f>
        <v>38211.5</v>
      </c>
      <c r="K17" s="61">
        <v>0</v>
      </c>
      <c r="L17" s="51">
        <v>0</v>
      </c>
    </row>
    <row r="18" spans="1:15" ht="19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C28*1500+ورقة22!J18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262</v>
      </c>
      <c r="F19" s="127" t="s">
        <v>90</v>
      </c>
      <c r="G19" s="128"/>
      <c r="H19" s="129"/>
      <c r="I19" s="12" t="s">
        <v>23</v>
      </c>
      <c r="J19" s="35">
        <f>E19+ورقة22!J19</f>
        <v>2906</v>
      </c>
      <c r="M19" s="62" t="s">
        <v>66</v>
      </c>
      <c r="N19" s="62"/>
      <c r="O19" s="62"/>
    </row>
    <row r="20" spans="1:15" ht="26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125</v>
      </c>
      <c r="F21" s="127" t="s">
        <v>140</v>
      </c>
      <c r="G21" s="128"/>
      <c r="H21" s="129"/>
      <c r="I21" s="12" t="s">
        <v>24</v>
      </c>
      <c r="J21" s="35">
        <f>E21+ورقة22!J21</f>
        <v>1905</v>
      </c>
      <c r="M21" s="64">
        <f>E21</f>
        <v>125</v>
      </c>
      <c r="N21" s="64">
        <v>20</v>
      </c>
      <c r="O21" s="64">
        <f>N21*M21</f>
        <v>2500</v>
      </c>
    </row>
    <row r="22" spans="1:15" ht="26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7.5</v>
      </c>
      <c r="N22" s="66"/>
      <c r="O22" s="66"/>
    </row>
    <row r="23" spans="1:15" ht="29.2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E23+ورقة22!J23</f>
        <v>0</v>
      </c>
    </row>
    <row r="24" spans="1:15" ht="27" customHeight="1" thickBot="1" x14ac:dyDescent="0.45">
      <c r="B24" s="122" t="s">
        <v>27</v>
      </c>
      <c r="C24" s="126"/>
      <c r="D24" s="126"/>
      <c r="E24" s="40">
        <f>SUM(E19,E21,E23)</f>
        <v>387</v>
      </c>
      <c r="F24" s="166"/>
      <c r="G24" s="167"/>
      <c r="H24" s="168"/>
      <c r="I24" s="12" t="s">
        <v>28</v>
      </c>
      <c r="J24" s="35">
        <f>E24+ورقة22!J24</f>
        <v>4811</v>
      </c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D26+ورقة22!I26</f>
        <v>0</v>
      </c>
      <c r="J26" s="123"/>
    </row>
    <row r="27" spans="1:15" ht="25.5" customHeight="1" thickBot="1" x14ac:dyDescent="0.45">
      <c r="B27" s="12" t="s">
        <v>31</v>
      </c>
      <c r="C27" s="35">
        <f>A26-D27</f>
        <v>14</v>
      </c>
      <c r="D27" s="41">
        <v>10</v>
      </c>
      <c r="E27" s="116" t="s">
        <v>153</v>
      </c>
      <c r="F27" s="117"/>
      <c r="G27" s="118"/>
      <c r="H27" s="12" t="s">
        <v>31</v>
      </c>
      <c r="I27" s="122">
        <f>D27+ورقة22!I27</f>
        <v>40</v>
      </c>
      <c r="J27" s="123"/>
    </row>
    <row r="28" spans="1:15" ht="27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C28+ورقة22!I28</f>
        <v>0</v>
      </c>
      <c r="J28" s="123"/>
    </row>
    <row r="29" spans="1:15" ht="23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3.25" customHeight="1" thickBot="1" x14ac:dyDescent="0.45">
      <c r="B30" s="119" t="s">
        <v>145</v>
      </c>
      <c r="C30" s="119"/>
      <c r="D30" s="119"/>
      <c r="E30" s="119"/>
      <c r="F30" s="119"/>
      <c r="G30" s="119" t="s">
        <v>80</v>
      </c>
      <c r="H30" s="119"/>
      <c r="I30" s="88" t="s">
        <v>75</v>
      </c>
      <c r="J30" s="50">
        <v>12530</v>
      </c>
    </row>
    <row r="31" spans="1:15" ht="20.5" thickBot="1" x14ac:dyDescent="0.45">
      <c r="B31" s="119" t="s">
        <v>146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11125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8:L9 K6:L6 K12:N12 K7:N7 K13:L15 K11:L11 D11:D13 D9 D26:D27" name="نطاق1"/>
    <protectedRange sqref="K10:L10" name="نطاق1_1"/>
    <protectedRange sqref="E26:G26" name="نطاق1_1_1_1_1_1_2_1_1_1_1"/>
    <protectedRange sqref="E27:G27" name="نطاق1_1_1_2_1_1_1_1_1_1_1_2_1_1_1_2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3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4"/>
  <dimension ref="A1:O38"/>
  <sheetViews>
    <sheetView rightToLeft="1" view="pageBreakPreview" topLeftCell="A16" zoomScale="75" zoomScaleNormal="75" zoomScaleSheetLayoutView="75" workbookViewId="0">
      <selection activeCell="K21" sqref="K21"/>
    </sheetView>
  </sheetViews>
  <sheetFormatPr defaultColWidth="9.1796875" defaultRowHeight="20" x14ac:dyDescent="0.4"/>
  <cols>
    <col min="1" max="1" width="1.453125" style="33" customWidth="1"/>
    <col min="2" max="2" width="29.1796875" style="33" customWidth="1"/>
    <col min="3" max="3" width="21.1796875" style="33" customWidth="1"/>
    <col min="4" max="4" width="18.54296875" style="33" customWidth="1"/>
    <col min="5" max="5" width="19.81640625" style="33" customWidth="1"/>
    <col min="6" max="6" width="17.54296875" style="33" customWidth="1"/>
    <col min="7" max="7" width="21.7265625" style="33" customWidth="1"/>
    <col min="8" max="8" width="30" style="33" customWidth="1"/>
    <col min="9" max="9" width="25.7265625" style="33" customWidth="1"/>
    <col min="10" max="10" width="24.179687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152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4.75" customHeight="1" thickBot="1" x14ac:dyDescent="0.45">
      <c r="A3" s="31">
        <f>DATE(ورقة1!B37,ورقة1!C37,ورقة1!D37+23)</f>
        <v>45436</v>
      </c>
      <c r="B3" s="32"/>
      <c r="C3" s="32"/>
      <c r="D3" s="139" t="s">
        <v>48</v>
      </c>
      <c r="E3" s="139"/>
      <c r="F3" s="31" t="str">
        <f>ورقة1!B64</f>
        <v>الجمعه</v>
      </c>
      <c r="G3" s="140">
        <f>DATE(ورقة1!B37,ورقة1!C37,ورقة1!D37+23)</f>
        <v>45436</v>
      </c>
      <c r="H3" s="140"/>
      <c r="I3" s="140"/>
      <c r="J3" s="55"/>
      <c r="K3" s="54"/>
      <c r="L3" s="54"/>
      <c r="M3" s="54"/>
      <c r="N3" s="54"/>
    </row>
    <row r="4" spans="1:15" ht="27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ورقة23!G6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D6+ورقة23!I6</f>
        <v>0</v>
      </c>
      <c r="J6" s="35">
        <f>F6+ورقة23!J6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D7+ورقة23!I7</f>
        <v>0</v>
      </c>
      <c r="J7" s="37">
        <f>F7+ورقة23!J7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.75" customHeight="1" thickBot="1" x14ac:dyDescent="0.45">
      <c r="B8" s="12" t="s">
        <v>12</v>
      </c>
      <c r="C8" s="38">
        <f>ورقة23!G8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D8+ورقة23!I8</f>
        <v>0</v>
      </c>
      <c r="J8" s="39">
        <f>F8+ورقة23!J8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58</v>
      </c>
      <c r="C9" s="35">
        <f>ورقة23!G9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D9+ورقة23!I9</f>
        <v>0</v>
      </c>
      <c r="J9" s="35">
        <f>F9+ورقة23!J9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7" customHeight="1" thickBot="1" x14ac:dyDescent="0.45">
      <c r="B11" s="12" t="s">
        <v>13</v>
      </c>
      <c r="C11" s="35">
        <f>ورقة23!G11</f>
        <v>834.25999999999976</v>
      </c>
      <c r="D11" s="35">
        <v>0</v>
      </c>
      <c r="E11" s="35">
        <f>SUM(C11,D11)</f>
        <v>834.25999999999976</v>
      </c>
      <c r="F11" s="35">
        <f>D15*0.04</f>
        <v>0</v>
      </c>
      <c r="G11" s="35">
        <f>E11-F11+K11-L11</f>
        <v>834.25999999999976</v>
      </c>
      <c r="H11" s="12" t="s">
        <v>13</v>
      </c>
      <c r="I11" s="35">
        <f>D11+ورقة23!I11</f>
        <v>0</v>
      </c>
      <c r="J11" s="35">
        <f>F11+ورقة23!J11</f>
        <v>126.8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54</v>
      </c>
      <c r="C12" s="35">
        <f>ورقة23!G12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D12+ورقة23!I12</f>
        <v>0</v>
      </c>
      <c r="J12" s="35">
        <f>F12+ورقة23!J12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ورقة23!G13</f>
        <v>31586.220000000005</v>
      </c>
      <c r="D13" s="35">
        <v>0</v>
      </c>
      <c r="E13" s="35">
        <f>SUM(C13,D13)</f>
        <v>31586.220000000005</v>
      </c>
      <c r="F13" s="35">
        <f>D15-F11</f>
        <v>0</v>
      </c>
      <c r="G13" s="35">
        <f>E13-F13+K13-L13</f>
        <v>31586.220000000005</v>
      </c>
      <c r="H13" s="12" t="s">
        <v>14</v>
      </c>
      <c r="I13" s="35">
        <f>D13+ورقة23!I13</f>
        <v>0</v>
      </c>
      <c r="J13" s="35">
        <f>F13+ورقة23!J13</f>
        <v>3043.2</v>
      </c>
      <c r="K13" s="35">
        <v>0</v>
      </c>
      <c r="L13" s="35">
        <v>0</v>
      </c>
    </row>
    <row r="14" spans="1:15" ht="27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D14+ورقة23!I14</f>
        <v>0</v>
      </c>
      <c r="J14" s="35">
        <f>F13+ورقة23!J14</f>
        <v>3043.2</v>
      </c>
      <c r="K14" s="35"/>
      <c r="L14" s="35"/>
      <c r="M14" s="141" t="s">
        <v>57</v>
      </c>
      <c r="N14" s="142"/>
      <c r="O14" s="143"/>
    </row>
    <row r="15" spans="1:15" ht="27" customHeight="1" thickBot="1" x14ac:dyDescent="0.45">
      <c r="B15" s="12" t="s">
        <v>16</v>
      </c>
      <c r="C15" s="35">
        <f>ورقة23!G15</f>
        <v>5435</v>
      </c>
      <c r="D15" s="35">
        <f>O12</f>
        <v>0</v>
      </c>
      <c r="E15" s="35">
        <f>SUM(C15,D15)</f>
        <v>5435</v>
      </c>
      <c r="F15" s="35">
        <f>SUM(E19,E21,E23)</f>
        <v>0</v>
      </c>
      <c r="G15" s="35">
        <f>E15-F15+K15-L15+D16</f>
        <v>5435</v>
      </c>
      <c r="H15" s="12" t="s">
        <v>16</v>
      </c>
      <c r="I15" s="35">
        <f>D15+ورقة23!I15</f>
        <v>3170</v>
      </c>
      <c r="J15" s="35">
        <f>F15+ورقة23!J15</f>
        <v>4811</v>
      </c>
      <c r="K15" s="81">
        <v>0</v>
      </c>
      <c r="L15" s="82">
        <v>0</v>
      </c>
      <c r="M15" s="144">
        <v>600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D16+ورقة23!I16</f>
        <v>0</v>
      </c>
      <c r="J16" s="35"/>
      <c r="K16" s="59"/>
      <c r="L16" s="59"/>
    </row>
    <row r="17" spans="1:15" ht="29.25" customHeight="1" thickBot="1" x14ac:dyDescent="0.45">
      <c r="B17" s="12" t="s">
        <v>60</v>
      </c>
      <c r="C17" s="43">
        <f>ورقة23!G17</f>
        <v>1035827.8999999996</v>
      </c>
      <c r="D17" s="35">
        <v>0</v>
      </c>
      <c r="E17" s="43">
        <f>SUM(C17,D17)</f>
        <v>1035827.8999999996</v>
      </c>
      <c r="F17" s="43">
        <f>E21*20+(M22)</f>
        <v>0</v>
      </c>
      <c r="G17" s="43">
        <f>E17-F17+K17-L17</f>
        <v>1035827.8999999996</v>
      </c>
      <c r="H17" s="12" t="s">
        <v>60</v>
      </c>
      <c r="I17" s="35">
        <f>D17+ورقة23!I17</f>
        <v>0</v>
      </c>
      <c r="J17" s="44">
        <f>F17+ورقة23!J17</f>
        <v>38211.5</v>
      </c>
      <c r="K17" s="61">
        <v>0</v>
      </c>
      <c r="L17" s="51">
        <v>0</v>
      </c>
    </row>
    <row r="18" spans="1:15" ht="22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C28*2500+ورقة23!J18</f>
        <v>0</v>
      </c>
    </row>
    <row r="19" spans="1:15" ht="30.75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E19+ورقة23!J19</f>
        <v>2906</v>
      </c>
      <c r="M19" s="62" t="s">
        <v>66</v>
      </c>
      <c r="N19" s="62"/>
      <c r="O19" s="62"/>
    </row>
    <row r="20" spans="1:15" ht="21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0</v>
      </c>
      <c r="F21" s="127" t="s">
        <v>73</v>
      </c>
      <c r="G21" s="128"/>
      <c r="H21" s="129"/>
      <c r="I21" s="12" t="s">
        <v>24</v>
      </c>
      <c r="J21" s="35">
        <f>E21+ورقة23!J21</f>
        <v>1905</v>
      </c>
      <c r="M21" s="64">
        <f>E21</f>
        <v>0</v>
      </c>
      <c r="N21" s="64">
        <v>20</v>
      </c>
      <c r="O21" s="64">
        <f>N21*M21</f>
        <v>0</v>
      </c>
    </row>
    <row r="22" spans="1:15" ht="20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0</v>
      </c>
      <c r="N22" s="66"/>
      <c r="O22" s="66"/>
    </row>
    <row r="23" spans="1:15" ht="28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E23+ورقة23!J23</f>
        <v>0</v>
      </c>
    </row>
    <row r="24" spans="1:15" ht="22.5" customHeight="1" thickBot="1" x14ac:dyDescent="0.45">
      <c r="B24" s="122" t="s">
        <v>27</v>
      </c>
      <c r="C24" s="126"/>
      <c r="D24" s="126"/>
      <c r="E24" s="40">
        <f>SUM(E19,E21,E23)</f>
        <v>0</v>
      </c>
      <c r="F24" s="166"/>
      <c r="G24" s="167"/>
      <c r="H24" s="168"/>
      <c r="I24" s="12" t="s">
        <v>28</v>
      </c>
      <c r="J24" s="35">
        <f>E24+ورقة23!J24</f>
        <v>4811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D26+ورقة23!I26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73</v>
      </c>
      <c r="F27" s="117"/>
      <c r="G27" s="118"/>
      <c r="H27" s="12" t="s">
        <v>31</v>
      </c>
      <c r="I27" s="122">
        <f>D27+ورقة23!I27</f>
        <v>40</v>
      </c>
      <c r="J27" s="123"/>
    </row>
    <row r="28" spans="1:15" ht="26.2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C28+ورقة23!I28</f>
        <v>0</v>
      </c>
      <c r="J28" s="123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3.25" customHeight="1" thickBot="1" x14ac:dyDescent="0.45">
      <c r="B30" s="119" t="s">
        <v>147</v>
      </c>
      <c r="C30" s="119"/>
      <c r="D30" s="119"/>
      <c r="E30" s="119"/>
      <c r="F30" s="119"/>
      <c r="G30" s="119" t="s">
        <v>80</v>
      </c>
      <c r="H30" s="119"/>
      <c r="I30" s="88" t="s">
        <v>75</v>
      </c>
      <c r="J30" s="50">
        <v>12530</v>
      </c>
    </row>
    <row r="31" spans="1:15" ht="20.5" thickBot="1" x14ac:dyDescent="0.45">
      <c r="B31" s="119" t="s">
        <v>148</v>
      </c>
      <c r="C31" s="119"/>
      <c r="D31" s="119"/>
      <c r="E31" s="119"/>
      <c r="F31" s="119"/>
      <c r="G31" s="119" t="s">
        <v>149</v>
      </c>
      <c r="H31" s="119"/>
      <c r="I31" s="88" t="s">
        <v>76</v>
      </c>
      <c r="J31" s="83">
        <v>11125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178"/>
      <c r="C33" s="178"/>
      <c r="D33" s="178"/>
      <c r="E33" s="178"/>
      <c r="F33" s="17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D26:D27 K13:L15 K7:N7 K11:L11 K12:N12 D11:D13 D9 K8:L9" name="نطاق1"/>
    <protectedRange sqref="K10:L10" name="نطاق1_1_2"/>
    <protectedRange sqref="E27:G27" name="نطاق1_1_1_2_1_1_1_1_1_1_1_2_1_1_1_2_1"/>
    <protectedRange sqref="E26:G26" name="نطاق1_1_1_1_1_1_2_1_1_1_1_2"/>
  </protectedRanges>
  <mergeCells count="36">
    <mergeCell ref="K4:L4"/>
    <mergeCell ref="M5:O5"/>
    <mergeCell ref="A1:J1"/>
    <mergeCell ref="A2:J2"/>
    <mergeCell ref="B4:G4"/>
    <mergeCell ref="H4:J4"/>
    <mergeCell ref="D3:E3"/>
    <mergeCell ref="G3:I3"/>
    <mergeCell ref="B21:C21"/>
    <mergeCell ref="B22:C23"/>
    <mergeCell ref="F21:H21"/>
    <mergeCell ref="F23:H23"/>
    <mergeCell ref="D22:J22"/>
    <mergeCell ref="B19:C20"/>
    <mergeCell ref="D20:J20"/>
    <mergeCell ref="F19:H19"/>
    <mergeCell ref="M10:O10"/>
    <mergeCell ref="E26:G26"/>
    <mergeCell ref="I26:J26"/>
    <mergeCell ref="E27:G27"/>
    <mergeCell ref="I27:J27"/>
    <mergeCell ref="E25:G25"/>
    <mergeCell ref="H25:J25"/>
    <mergeCell ref="F24:H24"/>
    <mergeCell ref="M14:O14"/>
    <mergeCell ref="M15:O15"/>
    <mergeCell ref="B33:F33"/>
    <mergeCell ref="C28:D28"/>
    <mergeCell ref="I28:J28"/>
    <mergeCell ref="B18:G18"/>
    <mergeCell ref="B24:D24"/>
    <mergeCell ref="B32:F32"/>
    <mergeCell ref="G30:H30"/>
    <mergeCell ref="B31:F31"/>
    <mergeCell ref="G31:H31"/>
    <mergeCell ref="B30:F30"/>
  </mergeCells>
  <phoneticPr fontId="3" type="noConversion"/>
  <printOptions horizontalCentered="1" verticalCentered="1"/>
  <pageMargins left="0" right="0.39370078740157483" top="0" bottom="0" header="0" footer="0"/>
  <pageSetup scale="64" orientation="landscape" r:id="rId1"/>
  <headerFooter alignWithMargins="0"/>
  <colBreaks count="1" manualBreakCount="1">
    <brk id="10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5"/>
  <dimension ref="A1:O38"/>
  <sheetViews>
    <sheetView rightToLeft="1" topLeftCell="A16" zoomScale="75" zoomScaleNormal="73" workbookViewId="0">
      <selection activeCell="K25" sqref="K25"/>
    </sheetView>
  </sheetViews>
  <sheetFormatPr defaultColWidth="9.1796875" defaultRowHeight="20" x14ac:dyDescent="0.4"/>
  <cols>
    <col min="1" max="1" width="1.453125" style="33" customWidth="1"/>
    <col min="2" max="2" width="27.26953125" style="33" customWidth="1"/>
    <col min="3" max="3" width="20.26953125" style="33" customWidth="1"/>
    <col min="4" max="4" width="18.54296875" style="33" customWidth="1"/>
    <col min="5" max="5" width="19.81640625" style="33" customWidth="1"/>
    <col min="6" max="6" width="19.453125" style="33" customWidth="1"/>
    <col min="7" max="7" width="22.7265625" style="33" customWidth="1"/>
    <col min="8" max="8" width="27.453125" style="33" customWidth="1"/>
    <col min="9" max="9" width="26" style="33" customWidth="1"/>
    <col min="10" max="10" width="25.72656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DATE(ورقة1!B37,ورقة1!C37,ورقة1!D37+24)</f>
        <v>45437</v>
      </c>
      <c r="B3" s="32"/>
      <c r="C3" s="32"/>
      <c r="D3" s="139" t="s">
        <v>48</v>
      </c>
      <c r="E3" s="139"/>
      <c r="F3" s="31" t="str">
        <f>ورقة1!B65</f>
        <v>السبت</v>
      </c>
      <c r="G3" s="140">
        <f>DATE(ورقة1!B37,ورقة1!C37,ورقة1!D37+24)</f>
        <v>45437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9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ورقة24!G6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D6+ورقة24!I6</f>
        <v>0</v>
      </c>
      <c r="J6" s="35">
        <f>F6+ورقة24!J6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ورقة24!G7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D7+ورقة24!I7</f>
        <v>0</v>
      </c>
      <c r="J7" s="37">
        <f>F7+ورقة24!J7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ورقة24!G8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D8+ورقة24!I8</f>
        <v>0</v>
      </c>
      <c r="J8" s="38">
        <f>F8+ورقة24!J8</f>
        <v>0</v>
      </c>
      <c r="K8" s="35">
        <v>0</v>
      </c>
      <c r="L8" s="35">
        <v>0</v>
      </c>
    </row>
    <row r="9" spans="1:15" ht="26.25" customHeight="1" thickBot="1" x14ac:dyDescent="0.45">
      <c r="B9" s="12" t="s">
        <v>58</v>
      </c>
      <c r="C9" s="35">
        <f>ورقة24!G9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D9+ورقة24!I9</f>
        <v>0</v>
      </c>
      <c r="J9" s="35">
        <f>F9+ورقة24!J9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ورقة24!G11</f>
        <v>834.25999999999976</v>
      </c>
      <c r="D11" s="35">
        <v>0</v>
      </c>
      <c r="E11" s="35">
        <f>SUM(C11,D11)</f>
        <v>834.25999999999976</v>
      </c>
      <c r="F11" s="35">
        <f>D15*0.04</f>
        <v>32</v>
      </c>
      <c r="G11" s="35">
        <f>E11-F11+K11-L11</f>
        <v>802.25999999999976</v>
      </c>
      <c r="H11" s="12" t="s">
        <v>13</v>
      </c>
      <c r="I11" s="35">
        <f>D11+ورقة24!I11</f>
        <v>0</v>
      </c>
      <c r="J11" s="35">
        <f>F11+ورقة24!J11</f>
        <v>158.80000000000001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56</v>
      </c>
      <c r="C12" s="35">
        <f>ورقة24!G12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56</v>
      </c>
      <c r="I12" s="35">
        <f>D12+ورقة24!I12</f>
        <v>0</v>
      </c>
      <c r="J12" s="35">
        <f>F12+ورقة24!J12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4" customHeight="1" thickBot="1" x14ac:dyDescent="0.45">
      <c r="B13" s="12" t="s">
        <v>14</v>
      </c>
      <c r="C13" s="35">
        <f>ورقة24!G13</f>
        <v>31586.220000000005</v>
      </c>
      <c r="D13" s="35">
        <v>0</v>
      </c>
      <c r="E13" s="35">
        <f>SUM(C13,D13)</f>
        <v>31586.220000000005</v>
      </c>
      <c r="F13" s="35">
        <f>D15-F11</f>
        <v>768</v>
      </c>
      <c r="G13" s="35">
        <f>E13-F13+K13-L13</f>
        <v>30818.220000000005</v>
      </c>
      <c r="H13" s="12" t="s">
        <v>14</v>
      </c>
      <c r="I13" s="35">
        <f>D13+ورقة24!I13</f>
        <v>0</v>
      </c>
      <c r="J13" s="35">
        <f>F13+ورقة24!J13</f>
        <v>3811.2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D14+ورقة24!I14</f>
        <v>0</v>
      </c>
      <c r="J14" s="35">
        <f>F13+ورقة24!J14</f>
        <v>3811.2</v>
      </c>
      <c r="K14" s="35"/>
      <c r="L14" s="35"/>
      <c r="M14" s="141" t="s">
        <v>57</v>
      </c>
      <c r="N14" s="142"/>
      <c r="O14" s="143"/>
    </row>
    <row r="15" spans="1:15" ht="26.25" customHeight="1" thickBot="1" x14ac:dyDescent="0.45">
      <c r="B15" s="12" t="s">
        <v>16</v>
      </c>
      <c r="C15" s="35">
        <f>ورقة24!G15</f>
        <v>5435</v>
      </c>
      <c r="D15" s="35">
        <f>O12</f>
        <v>800</v>
      </c>
      <c r="E15" s="35">
        <f>SUM(C15,D15)</f>
        <v>6235</v>
      </c>
      <c r="F15" s="35">
        <f>SUM(E19,E21,E23)</f>
        <v>206</v>
      </c>
      <c r="G15" s="35">
        <f>E15-F15+K15-L15+D16</f>
        <v>6029</v>
      </c>
      <c r="H15" s="12" t="s">
        <v>16</v>
      </c>
      <c r="I15" s="35">
        <f>D15+ورقة24!I15</f>
        <v>3970</v>
      </c>
      <c r="J15" s="35">
        <f>F15+ورقة24!J15</f>
        <v>5017</v>
      </c>
      <c r="K15" s="81">
        <v>0</v>
      </c>
      <c r="L15" s="82">
        <v>0</v>
      </c>
      <c r="M15" s="144">
        <v>600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D16+ورقة24!I16</f>
        <v>0</v>
      </c>
      <c r="J16" s="35"/>
      <c r="K16" s="59"/>
      <c r="L16" s="59"/>
    </row>
    <row r="17" spans="1:15" ht="24" customHeight="1" thickBot="1" x14ac:dyDescent="0.45">
      <c r="B17" s="12" t="s">
        <v>60</v>
      </c>
      <c r="C17" s="43">
        <f>ورقة24!G17</f>
        <v>1035827.8999999996</v>
      </c>
      <c r="D17" s="35">
        <v>0</v>
      </c>
      <c r="E17" s="43">
        <f>SUM(C17,D17)</f>
        <v>1035827.8999999996</v>
      </c>
      <c r="F17" s="43">
        <f>E21*20+(M22)</f>
        <v>2206.6</v>
      </c>
      <c r="G17" s="43">
        <f>E17-F17+K17-L17</f>
        <v>1033621.2999999996</v>
      </c>
      <c r="H17" s="12" t="s">
        <v>60</v>
      </c>
      <c r="I17" s="35">
        <f>D17+ورقة24!I17</f>
        <v>0</v>
      </c>
      <c r="J17" s="44">
        <f>F17+ورقة24!J17</f>
        <v>40418.1</v>
      </c>
      <c r="K17" s="61">
        <v>0</v>
      </c>
      <c r="L17" s="51">
        <v>0</v>
      </c>
    </row>
    <row r="18" spans="1:15" ht="22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C28*2500+ورقة24!J18</f>
        <v>0</v>
      </c>
    </row>
    <row r="19" spans="1:15" ht="24" customHeight="1" thickBot="1" x14ac:dyDescent="0.45">
      <c r="B19" s="134"/>
      <c r="C19" s="135"/>
      <c r="D19" s="12" t="s">
        <v>20</v>
      </c>
      <c r="E19" s="40">
        <v>96</v>
      </c>
      <c r="F19" s="127" t="s">
        <v>90</v>
      </c>
      <c r="G19" s="128"/>
      <c r="H19" s="129"/>
      <c r="I19" s="12" t="s">
        <v>23</v>
      </c>
      <c r="J19" s="35">
        <f>E19+ورقة24!J19</f>
        <v>3002</v>
      </c>
      <c r="M19" s="62" t="s">
        <v>66</v>
      </c>
      <c r="N19" s="62"/>
      <c r="O19" s="62"/>
    </row>
    <row r="20" spans="1:15" ht="22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110</v>
      </c>
      <c r="F21" s="174" t="s">
        <v>140</v>
      </c>
      <c r="G21" s="175"/>
      <c r="H21" s="176"/>
      <c r="I21" s="12" t="s">
        <v>24</v>
      </c>
      <c r="J21" s="35">
        <f>E21+ورقة24!J21</f>
        <v>2015</v>
      </c>
      <c r="M21" s="64">
        <f>E21</f>
        <v>110</v>
      </c>
      <c r="N21" s="64">
        <v>20</v>
      </c>
      <c r="O21" s="64">
        <f>N21*M21</f>
        <v>2200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6.6000000000000005</v>
      </c>
      <c r="N22" s="66"/>
      <c r="O22" s="66"/>
    </row>
    <row r="23" spans="1:15" ht="30.7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E23+ورقة24!J23</f>
        <v>0</v>
      </c>
    </row>
    <row r="24" spans="1:15" ht="24.75" customHeight="1" thickBot="1" x14ac:dyDescent="0.45">
      <c r="B24" s="122" t="s">
        <v>27</v>
      </c>
      <c r="C24" s="126"/>
      <c r="D24" s="126"/>
      <c r="E24" s="40">
        <f>SUM(E19,E21,E23)</f>
        <v>206</v>
      </c>
      <c r="F24" s="166"/>
      <c r="G24" s="167"/>
      <c r="H24" s="168"/>
      <c r="I24" s="12" t="s">
        <v>28</v>
      </c>
      <c r="J24" s="35">
        <f>E24+ورقة24!J24</f>
        <v>5017</v>
      </c>
    </row>
    <row r="25" spans="1:15" ht="30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D26+ورقة24!I26</f>
        <v>0</v>
      </c>
      <c r="J26" s="123"/>
    </row>
    <row r="27" spans="1:15" ht="24" customHeight="1" thickBot="1" x14ac:dyDescent="0.45">
      <c r="B27" s="12" t="s">
        <v>31</v>
      </c>
      <c r="C27" s="35">
        <f>A26-D27</f>
        <v>14</v>
      </c>
      <c r="D27" s="41">
        <v>10</v>
      </c>
      <c r="E27" s="116" t="s">
        <v>154</v>
      </c>
      <c r="F27" s="117"/>
      <c r="G27" s="118"/>
      <c r="H27" s="12" t="s">
        <v>31</v>
      </c>
      <c r="I27" s="122">
        <f>D27+ورقة24!I27</f>
        <v>50</v>
      </c>
      <c r="J27" s="123"/>
    </row>
    <row r="28" spans="1:15" ht="20.2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C28+ورقة24!I28</f>
        <v>0</v>
      </c>
      <c r="J28" s="123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B30" s="119" t="s">
        <v>150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13330</v>
      </c>
    </row>
    <row r="31" spans="1:15" ht="20.5" thickBot="1" x14ac:dyDescent="0.45">
      <c r="B31" s="119" t="s">
        <v>151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11331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K11:L11 K12:N12 D11:D13 D9 D26:D27" name="نطاق1"/>
    <protectedRange sqref="K10:L10" name="نطاق1_1"/>
    <protectedRange sqref="E27:G27" name="نطاق1_1_1_2_1_1_1_1_1_1_1_2_1_1_1_2_1_1"/>
    <protectedRange sqref="E26:G26" name="نطاق1_1_1_1_1_1_2_1_1_1_1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B22:C23"/>
    <mergeCell ref="F21:H21"/>
    <mergeCell ref="F23:H23"/>
    <mergeCell ref="D22:J22"/>
    <mergeCell ref="M14:O14"/>
    <mergeCell ref="M15:O15"/>
    <mergeCell ref="B18:G18"/>
    <mergeCell ref="G30:H30"/>
    <mergeCell ref="B31:F31"/>
    <mergeCell ref="G31:H31"/>
    <mergeCell ref="H25:J25"/>
    <mergeCell ref="C28:D28"/>
    <mergeCell ref="I28:J28"/>
    <mergeCell ref="E27:G27"/>
    <mergeCell ref="I27:J27"/>
    <mergeCell ref="B30:F30"/>
    <mergeCell ref="M10:O10"/>
    <mergeCell ref="E26:G26"/>
    <mergeCell ref="I26:J26"/>
    <mergeCell ref="B24:D24"/>
    <mergeCell ref="E25:G25"/>
    <mergeCell ref="F24:H24"/>
    <mergeCell ref="B19:C20"/>
    <mergeCell ref="D20:J20"/>
    <mergeCell ref="F19:H19"/>
    <mergeCell ref="B21:C21"/>
  </mergeCells>
  <phoneticPr fontId="3" type="noConversion"/>
  <pageMargins left="0" right="0.4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6"/>
  <dimension ref="A1:O39"/>
  <sheetViews>
    <sheetView rightToLeft="1" topLeftCell="A21" zoomScale="75" zoomScaleNormal="73" workbookViewId="0">
      <selection activeCell="F23" sqref="F23:H23"/>
    </sheetView>
  </sheetViews>
  <sheetFormatPr defaultColWidth="9.1796875" defaultRowHeight="20" x14ac:dyDescent="0.4"/>
  <cols>
    <col min="1" max="1" width="1.453125" style="33" customWidth="1"/>
    <col min="2" max="2" width="27.7265625" style="33" customWidth="1"/>
    <col min="3" max="3" width="20.54296875" style="33" customWidth="1"/>
    <col min="4" max="4" width="17.7265625" style="33" customWidth="1"/>
    <col min="5" max="5" width="19.7265625" style="33" customWidth="1"/>
    <col min="6" max="6" width="18.26953125" style="33" customWidth="1"/>
    <col min="7" max="7" width="22" style="33" customWidth="1"/>
    <col min="8" max="8" width="29.453125" style="33" customWidth="1"/>
    <col min="9" max="9" width="24" style="33" customWidth="1"/>
    <col min="10" max="10" width="22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DATE(ورقة1!B37,ورقة1!C37,ورقة1!D37+25)</f>
        <v>45438</v>
      </c>
      <c r="B3" s="32"/>
      <c r="C3" s="32"/>
      <c r="D3" s="139" t="s">
        <v>48</v>
      </c>
      <c r="E3" s="139"/>
      <c r="F3" s="31" t="str">
        <f>ورقة1!B66</f>
        <v>الاحد</v>
      </c>
      <c r="G3" s="140">
        <f>DATE(ورقة1!B37,ورقة1!C37,ورقة1!D37+25)</f>
        <v>45438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30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ورقة25!G6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D6+ورقة25!I6</f>
        <v>0</v>
      </c>
      <c r="J6" s="35">
        <f>F6+ورقة25!J6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ورقة25!G7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D7+ورقة25!I7</f>
        <v>0</v>
      </c>
      <c r="J7" s="37">
        <f>F7+ورقة25!J7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ورقة25!G8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D8+ورقة25!I8</f>
        <v>0</v>
      </c>
      <c r="J8" s="38">
        <f>F8+ورقة25!J8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ورقة25!G9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D9+ورقة25!I9</f>
        <v>0</v>
      </c>
      <c r="J9" s="35">
        <f>F9+ورقة25!J9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.75" customHeight="1" thickBot="1" x14ac:dyDescent="0.45">
      <c r="B11" s="12" t="s">
        <v>13</v>
      </c>
      <c r="C11" s="35">
        <f>ورقة25!G11</f>
        <v>802.25999999999976</v>
      </c>
      <c r="D11" s="35">
        <v>0</v>
      </c>
      <c r="E11" s="35">
        <f>SUM(C11,D11)</f>
        <v>802.25999999999976</v>
      </c>
      <c r="F11" s="35">
        <f>D15*0.04</f>
        <v>19.2</v>
      </c>
      <c r="G11" s="35">
        <f>E11-F11+K11-L11</f>
        <v>783.05999999999972</v>
      </c>
      <c r="H11" s="12" t="s">
        <v>13</v>
      </c>
      <c r="I11" s="35">
        <f>D11+ورقة25!I11</f>
        <v>0</v>
      </c>
      <c r="J11" s="35">
        <f>F11+ورقة25!J11</f>
        <v>178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.75" customHeight="1" thickBot="1" x14ac:dyDescent="0.45">
      <c r="B12" s="29" t="s">
        <v>54</v>
      </c>
      <c r="C12" s="35">
        <f>ورقة25!G12</f>
        <v>0</v>
      </c>
      <c r="D12" s="41">
        <v>0</v>
      </c>
      <c r="E12" s="35">
        <f t="shared" si="0"/>
        <v>0</v>
      </c>
      <c r="F12" s="35">
        <f>O7*0</f>
        <v>0</v>
      </c>
      <c r="G12" s="35">
        <f t="shared" si="1"/>
        <v>0</v>
      </c>
      <c r="H12" s="52" t="s">
        <v>54</v>
      </c>
      <c r="I12" s="35">
        <f>D12+ورقة25!I12</f>
        <v>0</v>
      </c>
      <c r="J12" s="35">
        <f>F12+ورقة25!J12</f>
        <v>0</v>
      </c>
      <c r="K12" s="35">
        <v>0</v>
      </c>
      <c r="L12" s="35">
        <v>0</v>
      </c>
      <c r="M12" s="9">
        <v>80</v>
      </c>
      <c r="N12" s="10">
        <v>6</v>
      </c>
      <c r="O12" s="11">
        <f>M12*N12</f>
        <v>480</v>
      </c>
    </row>
    <row r="13" spans="1:15" s="42" customFormat="1" ht="24.75" customHeight="1" thickBot="1" x14ac:dyDescent="0.45">
      <c r="B13" s="12" t="s">
        <v>14</v>
      </c>
      <c r="C13" s="35">
        <f>ورقة25!G13</f>
        <v>30818.220000000005</v>
      </c>
      <c r="D13" s="35">
        <v>0</v>
      </c>
      <c r="E13" s="35">
        <f>SUM(C13,D13)</f>
        <v>30818.220000000005</v>
      </c>
      <c r="F13" s="35">
        <f>D15-F11</f>
        <v>460.8</v>
      </c>
      <c r="G13" s="35">
        <f>E13-F13+K13-L13</f>
        <v>30357.420000000006</v>
      </c>
      <c r="H13" s="12" t="s">
        <v>14</v>
      </c>
      <c r="I13" s="35">
        <f>D13+ورقة25!I13</f>
        <v>0</v>
      </c>
      <c r="J13" s="35">
        <f>F13+ورقة25!J13</f>
        <v>4272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D14+ورقة25!I14</f>
        <v>0</v>
      </c>
      <c r="J14" s="35">
        <f>F13+ورقة25!J14</f>
        <v>4272</v>
      </c>
      <c r="K14" s="35"/>
      <c r="L14" s="35"/>
      <c r="M14" s="141" t="s">
        <v>57</v>
      </c>
      <c r="N14" s="142"/>
      <c r="O14" s="143"/>
    </row>
    <row r="15" spans="1:15" ht="25.5" customHeight="1" thickBot="1" x14ac:dyDescent="0.45">
      <c r="B15" s="12" t="s">
        <v>16</v>
      </c>
      <c r="C15" s="35">
        <f>ورقة25!G15</f>
        <v>6029</v>
      </c>
      <c r="D15" s="35">
        <f>O12</f>
        <v>480</v>
      </c>
      <c r="E15" s="35">
        <f>SUM(C15,D15)</f>
        <v>6509</v>
      </c>
      <c r="F15" s="35">
        <f>SUM(E19,E21,E23)</f>
        <v>212</v>
      </c>
      <c r="G15" s="35">
        <f>E15-F15+K15-L15+D16</f>
        <v>6297</v>
      </c>
      <c r="H15" s="12" t="s">
        <v>16</v>
      </c>
      <c r="I15" s="35">
        <f>D15+ورقة25!I15</f>
        <v>4450</v>
      </c>
      <c r="J15" s="35">
        <f>F15+ورقة25!J15</f>
        <v>5229</v>
      </c>
      <c r="K15" s="81">
        <v>0</v>
      </c>
      <c r="L15" s="82">
        <v>0</v>
      </c>
      <c r="M15" s="144">
        <v>600</v>
      </c>
      <c r="N15" s="145"/>
      <c r="O15" s="146"/>
    </row>
    <row r="16" spans="1:15" ht="24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D16+ورقة25!I16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ورقة25!G17</f>
        <v>1033621.2999999996</v>
      </c>
      <c r="D17" s="35">
        <v>0</v>
      </c>
      <c r="E17" s="43">
        <f>SUM(C17,D17)</f>
        <v>1033621.2999999996</v>
      </c>
      <c r="F17" s="43">
        <f>E21*20+(M22)</f>
        <v>3410.2</v>
      </c>
      <c r="G17" s="43">
        <f>E17-F17+K17-L17</f>
        <v>1030211.0999999996</v>
      </c>
      <c r="H17" s="12" t="s">
        <v>60</v>
      </c>
      <c r="I17" s="35">
        <f>D17+ورقة25!I17</f>
        <v>0</v>
      </c>
      <c r="J17" s="44">
        <f>F17+ورقة25!J17</f>
        <v>43828.299999999996</v>
      </c>
      <c r="K17" s="61">
        <v>0</v>
      </c>
      <c r="L17" s="51">
        <v>0</v>
      </c>
    </row>
    <row r="18" spans="1:15" ht="23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C28*2500+ورقة25!J18</f>
        <v>0</v>
      </c>
    </row>
    <row r="19" spans="1:15" ht="24.75" customHeight="1" thickBot="1" x14ac:dyDescent="0.45">
      <c r="B19" s="134"/>
      <c r="C19" s="135"/>
      <c r="D19" s="12" t="s">
        <v>20</v>
      </c>
      <c r="E19" s="40">
        <v>42</v>
      </c>
      <c r="F19" s="127" t="s">
        <v>90</v>
      </c>
      <c r="G19" s="128"/>
      <c r="H19" s="129"/>
      <c r="I19" s="12" t="s">
        <v>23</v>
      </c>
      <c r="J19" s="35">
        <f>E19+ورقة25!J19</f>
        <v>3044</v>
      </c>
      <c r="M19" s="62" t="s">
        <v>66</v>
      </c>
      <c r="N19" s="62"/>
      <c r="O19" s="62"/>
    </row>
    <row r="20" spans="1:15" ht="23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.75" customHeight="1" thickBot="1" x14ac:dyDescent="0.45">
      <c r="B21" s="130" t="s">
        <v>26</v>
      </c>
      <c r="C21" s="131"/>
      <c r="D21" s="12" t="s">
        <v>21</v>
      </c>
      <c r="E21" s="40">
        <v>170</v>
      </c>
      <c r="F21" s="174" t="s">
        <v>140</v>
      </c>
      <c r="G21" s="175"/>
      <c r="H21" s="176"/>
      <c r="I21" s="12" t="s">
        <v>24</v>
      </c>
      <c r="J21" s="35">
        <f>E21+ورقة25!J21</f>
        <v>2185</v>
      </c>
      <c r="M21" s="64">
        <f>E21</f>
        <v>170</v>
      </c>
      <c r="N21" s="64">
        <v>20</v>
      </c>
      <c r="O21" s="64">
        <f>N21*M21</f>
        <v>3400</v>
      </c>
    </row>
    <row r="22" spans="1:15" ht="22.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10.200000000000001</v>
      </c>
      <c r="N22" s="66"/>
      <c r="O22" s="66"/>
    </row>
    <row r="23" spans="1:15" ht="28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E23+ورقة25!J23</f>
        <v>0</v>
      </c>
    </row>
    <row r="24" spans="1:15" ht="25.5" customHeight="1" thickBot="1" x14ac:dyDescent="0.45">
      <c r="B24" s="122" t="s">
        <v>27</v>
      </c>
      <c r="C24" s="126"/>
      <c r="D24" s="126"/>
      <c r="E24" s="40">
        <f>SUM(E19,E21,E23)</f>
        <v>212</v>
      </c>
      <c r="F24" s="166"/>
      <c r="G24" s="167"/>
      <c r="H24" s="168"/>
      <c r="I24" s="12" t="s">
        <v>28</v>
      </c>
      <c r="J24" s="35">
        <f>E24+ورقة25!J24</f>
        <v>5229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D26+ورقة25!I26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18</v>
      </c>
      <c r="D27" s="41">
        <v>6</v>
      </c>
      <c r="E27" s="116" t="s">
        <v>98</v>
      </c>
      <c r="F27" s="117"/>
      <c r="G27" s="118"/>
      <c r="H27" s="12" t="s">
        <v>31</v>
      </c>
      <c r="I27" s="122">
        <f>D27+ورقة25!I27</f>
        <v>56</v>
      </c>
      <c r="J27" s="123"/>
    </row>
    <row r="28" spans="1:15" ht="22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C28+ورقة25!I28</f>
        <v>0</v>
      </c>
      <c r="J28" s="123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.75" customHeight="1" thickBot="1" x14ac:dyDescent="0.45">
      <c r="B30" s="119" t="s">
        <v>155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13810</v>
      </c>
    </row>
    <row r="31" spans="1:15" ht="20.5" thickBot="1" x14ac:dyDescent="0.45">
      <c r="B31" s="119" t="s">
        <v>156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11543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48"/>
      <c r="F38" s="48"/>
      <c r="G38" s="70"/>
      <c r="H38" s="70"/>
      <c r="I38" s="70"/>
      <c r="J38" s="70"/>
    </row>
    <row r="39" spans="2:10" x14ac:dyDescent="0.4">
      <c r="E39" s="48"/>
      <c r="F39" s="48"/>
    </row>
  </sheetData>
  <protectedRanges>
    <protectedRange sqref="D6:D7 E19:H19 E21:H21 E23:H23 K6:L6 D26:D27 K13:L15 K7:N7 K11:L11 K12:N12 D11:D13 D9 K8:L9" name="نطاق1"/>
    <protectedRange sqref="K10:L10" name="نطاق1_1_1"/>
    <protectedRange sqref="E26:G26" name="نطاق1_1_1_1_1_1_2_1_1_1_1_1"/>
    <protectedRange sqref="E27:G27" name="نطاق1_1_1_2_1_1_1_1_1_1_1_2_1_1_1_2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4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7"/>
  <dimension ref="A1:O38"/>
  <sheetViews>
    <sheetView rightToLeft="1" topLeftCell="A13" zoomScale="75" zoomScaleNormal="73" workbookViewId="0">
      <selection activeCell="F24" sqref="F24:H24"/>
    </sheetView>
  </sheetViews>
  <sheetFormatPr defaultColWidth="9.1796875" defaultRowHeight="20" x14ac:dyDescent="0.4"/>
  <cols>
    <col min="1" max="1" width="1.453125" style="33" customWidth="1"/>
    <col min="2" max="2" width="28.26953125" style="33" customWidth="1"/>
    <col min="3" max="3" width="20.7265625" style="33" customWidth="1"/>
    <col min="4" max="4" width="18.54296875" style="33" customWidth="1"/>
    <col min="5" max="5" width="18.1796875" style="33" customWidth="1"/>
    <col min="6" max="6" width="17.81640625" style="33" customWidth="1"/>
    <col min="7" max="7" width="20.54296875" style="33" customWidth="1"/>
    <col min="8" max="8" width="27.453125" style="33" customWidth="1"/>
    <col min="9" max="9" width="24" style="33" customWidth="1"/>
    <col min="10" max="10" width="22.81640625" style="33" customWidth="1"/>
    <col min="11" max="11" width="10.1796875" style="33" customWidth="1"/>
    <col min="12" max="12" width="10.816406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DATE(ورقة1!B37,ورقة1!C37,ورقة1!D37+26)</f>
        <v>45439</v>
      </c>
      <c r="B3" s="32"/>
      <c r="C3" s="32"/>
      <c r="D3" s="139" t="s">
        <v>48</v>
      </c>
      <c r="E3" s="139"/>
      <c r="F3" s="31" t="str">
        <f>ورقة1!B67</f>
        <v>الاثنين</v>
      </c>
      <c r="G3" s="140">
        <f>DATE(ورقة1!B37,ورقة1!C37,ورقة1!D37+26)</f>
        <v>45439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ورقة26!G6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D6+ورقة26!I6</f>
        <v>0</v>
      </c>
      <c r="J6" s="35">
        <f>F6+ورقة26!J6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ورقة26!G7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D7+ورقة26!I7</f>
        <v>0</v>
      </c>
      <c r="J7" s="37">
        <f>F7+ورقة26!J7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7" customHeight="1" thickBot="1" x14ac:dyDescent="0.45">
      <c r="B8" s="12" t="s">
        <v>12</v>
      </c>
      <c r="C8" s="38">
        <f>ورقة26!G8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D8+ورقة26!I8</f>
        <v>0</v>
      </c>
      <c r="J8" s="38">
        <f>F8+ورقة26!J8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ورقة26!G9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D9+ورقة26!I9</f>
        <v>0</v>
      </c>
      <c r="J9" s="35">
        <f>F9+ورقة26!J9</f>
        <v>0</v>
      </c>
      <c r="K9" s="35">
        <v>0</v>
      </c>
      <c r="L9" s="35">
        <v>0</v>
      </c>
    </row>
    <row r="10" spans="1:15" ht="23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ورقة26!G11</f>
        <v>783.05999999999972</v>
      </c>
      <c r="D11" s="35">
        <v>0</v>
      </c>
      <c r="E11" s="35">
        <f>SUM(C11,D11)</f>
        <v>783.05999999999972</v>
      </c>
      <c r="F11" s="35">
        <f>D15*0.04</f>
        <v>0</v>
      </c>
      <c r="G11" s="35">
        <f>E11-F11+K11-L11</f>
        <v>783.05999999999972</v>
      </c>
      <c r="H11" s="12" t="s">
        <v>13</v>
      </c>
      <c r="I11" s="35">
        <f>D11+ورقة26!I11</f>
        <v>0</v>
      </c>
      <c r="J11" s="35">
        <f>F11+ورقة26!J11</f>
        <v>178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54</v>
      </c>
      <c r="C12" s="35">
        <f>ورقة26!G12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D12+ورقة26!I12</f>
        <v>0</v>
      </c>
      <c r="J12" s="35">
        <f>F12+ورقة26!J12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.75" customHeight="1" thickBot="1" x14ac:dyDescent="0.45">
      <c r="B13" s="12" t="s">
        <v>14</v>
      </c>
      <c r="C13" s="35">
        <f>ورقة26!G13</f>
        <v>30357.420000000006</v>
      </c>
      <c r="D13" s="35">
        <v>0</v>
      </c>
      <c r="E13" s="35">
        <f>SUM(C13,D13)</f>
        <v>30357.420000000006</v>
      </c>
      <c r="F13" s="35">
        <f>D15-F11</f>
        <v>0</v>
      </c>
      <c r="G13" s="35">
        <f>E13-F13+K13-L13</f>
        <v>30357.420000000006</v>
      </c>
      <c r="H13" s="12" t="s">
        <v>14</v>
      </c>
      <c r="I13" s="35">
        <f>D13+ورقة26!I13</f>
        <v>0</v>
      </c>
      <c r="J13" s="35">
        <f>F13+ورقة26!J13</f>
        <v>4272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D14+ورقة26!I14</f>
        <v>0</v>
      </c>
      <c r="J14" s="35">
        <f>F13+ورقة26!J14</f>
        <v>4272</v>
      </c>
      <c r="K14" s="35"/>
      <c r="L14" s="35"/>
      <c r="M14" s="141" t="s">
        <v>57</v>
      </c>
      <c r="N14" s="142"/>
      <c r="O14" s="143"/>
    </row>
    <row r="15" spans="1:15" ht="26.25" customHeight="1" thickBot="1" x14ac:dyDescent="0.45">
      <c r="B15" s="12" t="s">
        <v>16</v>
      </c>
      <c r="C15" s="35">
        <f>ورقة26!G15</f>
        <v>6297</v>
      </c>
      <c r="D15" s="35">
        <f>O12</f>
        <v>0</v>
      </c>
      <c r="E15" s="35">
        <f>SUM(C15,D15)</f>
        <v>6297</v>
      </c>
      <c r="F15" s="35">
        <f>SUM(E19,E21,E23)</f>
        <v>228</v>
      </c>
      <c r="G15" s="35">
        <f>E15-F15+K15-L15+D16</f>
        <v>6069</v>
      </c>
      <c r="H15" s="12" t="s">
        <v>16</v>
      </c>
      <c r="I15" s="35">
        <f>D15+ورقة26!I15</f>
        <v>4450</v>
      </c>
      <c r="J15" s="35">
        <f>F15+ورقة26!J15</f>
        <v>5457</v>
      </c>
      <c r="K15" s="81">
        <v>0</v>
      </c>
      <c r="L15" s="82">
        <v>0</v>
      </c>
      <c r="M15" s="144">
        <v>600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D16+ورقة26!I16</f>
        <v>0</v>
      </c>
      <c r="J16" s="35"/>
      <c r="K16" s="59"/>
      <c r="L16" s="59"/>
    </row>
    <row r="17" spans="1:15" ht="26.25" customHeight="1" thickBot="1" x14ac:dyDescent="0.45">
      <c r="B17" s="12" t="s">
        <v>60</v>
      </c>
      <c r="C17" s="43">
        <f>ورقة26!G17</f>
        <v>1030211.0999999996</v>
      </c>
      <c r="D17" s="35">
        <v>0</v>
      </c>
      <c r="E17" s="43">
        <f>SUM(C17,D17)</f>
        <v>1030211.0999999996</v>
      </c>
      <c r="F17" s="43">
        <f>E21*20+(M22)</f>
        <v>2908.7</v>
      </c>
      <c r="G17" s="43">
        <f>E17-F17+K17-L17</f>
        <v>1027302.3999999997</v>
      </c>
      <c r="H17" s="12" t="s">
        <v>60</v>
      </c>
      <c r="I17" s="35">
        <f>D17+ورقة26!I17</f>
        <v>0</v>
      </c>
      <c r="J17" s="44">
        <f>F17+ورقة26!J17</f>
        <v>46736.999999999993</v>
      </c>
      <c r="K17" s="61">
        <v>0</v>
      </c>
      <c r="L17" s="51">
        <v>0</v>
      </c>
    </row>
    <row r="18" spans="1:15" ht="24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C28*2500+ورقة26!J18</f>
        <v>0</v>
      </c>
    </row>
    <row r="19" spans="1:15" ht="28.5" customHeight="1" thickBot="1" x14ac:dyDescent="0.45">
      <c r="B19" s="134"/>
      <c r="C19" s="135"/>
      <c r="D19" s="12" t="s">
        <v>20</v>
      </c>
      <c r="E19" s="40">
        <v>83</v>
      </c>
      <c r="F19" s="127" t="s">
        <v>90</v>
      </c>
      <c r="G19" s="128"/>
      <c r="H19" s="129"/>
      <c r="I19" s="12" t="s">
        <v>23</v>
      </c>
      <c r="J19" s="35">
        <f>E19+ورقة26!J19</f>
        <v>3127</v>
      </c>
      <c r="M19" s="62" t="s">
        <v>66</v>
      </c>
      <c r="N19" s="62"/>
      <c r="O19" s="62"/>
    </row>
    <row r="20" spans="1:15" ht="22.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30" customHeight="1" thickBot="1" x14ac:dyDescent="0.45">
      <c r="B21" s="130" t="s">
        <v>26</v>
      </c>
      <c r="C21" s="131"/>
      <c r="D21" s="12" t="s">
        <v>21</v>
      </c>
      <c r="E21" s="40">
        <v>145</v>
      </c>
      <c r="F21" s="174" t="s">
        <v>140</v>
      </c>
      <c r="G21" s="175"/>
      <c r="H21" s="176"/>
      <c r="I21" s="12" t="s">
        <v>24</v>
      </c>
      <c r="J21" s="35">
        <f>E21+ورقة26!J21</f>
        <v>2330</v>
      </c>
      <c r="M21" s="64">
        <f>E21</f>
        <v>145</v>
      </c>
      <c r="N21" s="64">
        <v>20</v>
      </c>
      <c r="O21" s="64">
        <f>N21*M21</f>
        <v>2900</v>
      </c>
    </row>
    <row r="22" spans="1:15" ht="21.7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8.7000000000000011</v>
      </c>
      <c r="N22" s="66"/>
      <c r="O22" s="66"/>
    </row>
    <row r="23" spans="1:15" ht="27.7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E23+ورقة26!J23</f>
        <v>0</v>
      </c>
    </row>
    <row r="24" spans="1:15" ht="25.5" customHeight="1" thickBot="1" x14ac:dyDescent="0.45">
      <c r="B24" s="122" t="s">
        <v>27</v>
      </c>
      <c r="C24" s="126"/>
      <c r="D24" s="126"/>
      <c r="E24" s="40">
        <f>SUM(E19,E21,E23)</f>
        <v>228</v>
      </c>
      <c r="F24" s="166"/>
      <c r="G24" s="167"/>
      <c r="H24" s="168"/>
      <c r="I24" s="12" t="s">
        <v>28</v>
      </c>
      <c r="J24" s="35">
        <f>E24+ورقة26!J24</f>
        <v>5457</v>
      </c>
    </row>
    <row r="25" spans="1:15" ht="26.2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D26+ورقة26!I26</f>
        <v>0</v>
      </c>
      <c r="J26" s="123"/>
    </row>
    <row r="27" spans="1:15" ht="24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158</v>
      </c>
      <c r="F27" s="117"/>
      <c r="G27" s="118"/>
      <c r="H27" s="12" t="s">
        <v>31</v>
      </c>
      <c r="I27" s="122">
        <f>D27+ورقة26!I27</f>
        <v>56</v>
      </c>
      <c r="J27" s="123"/>
    </row>
    <row r="28" spans="1:15" ht="28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C28+ورقة26!I28</f>
        <v>0</v>
      </c>
      <c r="J28" s="123"/>
    </row>
    <row r="29" spans="1:15" ht="22.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v>0</v>
      </c>
    </row>
    <row r="30" spans="1:15" ht="23.25" customHeight="1" thickBot="1" x14ac:dyDescent="0.45">
      <c r="B30" s="119" t="s">
        <v>150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13810</v>
      </c>
    </row>
    <row r="31" spans="1:15" ht="18.75" customHeight="1" thickBot="1" x14ac:dyDescent="0.45">
      <c r="B31" s="119" t="s">
        <v>157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11771</v>
      </c>
    </row>
    <row r="32" spans="1:15" ht="23.25" customHeight="1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K8:L9 E23:H23 K6:L6 D26:D27 K13:L15 K7:N7 K11:L11 K12:N12 D11:D13 D9 E21" name="نطاق1"/>
    <protectedRange sqref="K10:L10" name="نطاق1_1_1"/>
    <protectedRange sqref="F21:H21" name="نطاق1_1"/>
    <protectedRange sqref="E26:G26" name="نطاق1_1_1_1_1_1_2_1_1_1_1_1"/>
    <protectedRange sqref="E27:G27" name="نطاق1_1_1_2_1_1_1_1_1_1_1_2_1_1_1_2_1_1"/>
  </protectedRanges>
  <mergeCells count="35">
    <mergeCell ref="K4:L4"/>
    <mergeCell ref="M5:O5"/>
    <mergeCell ref="A1:J1"/>
    <mergeCell ref="A2:J2"/>
    <mergeCell ref="B4:G4"/>
    <mergeCell ref="H4:J4"/>
    <mergeCell ref="D3:E3"/>
    <mergeCell ref="G3:I3"/>
    <mergeCell ref="B22:C23"/>
    <mergeCell ref="F21:H21"/>
    <mergeCell ref="F23:H23"/>
    <mergeCell ref="D22:J22"/>
    <mergeCell ref="B19:C20"/>
    <mergeCell ref="D20:J20"/>
    <mergeCell ref="F19:H19"/>
    <mergeCell ref="M10:O10"/>
    <mergeCell ref="E26:G26"/>
    <mergeCell ref="I26:J26"/>
    <mergeCell ref="E27:G27"/>
    <mergeCell ref="I27:J27"/>
    <mergeCell ref="E25:G25"/>
    <mergeCell ref="H25:J25"/>
    <mergeCell ref="F24:H24"/>
    <mergeCell ref="M14:O14"/>
    <mergeCell ref="M15:O15"/>
    <mergeCell ref="B32:F32"/>
    <mergeCell ref="C28:D28"/>
    <mergeCell ref="I28:J28"/>
    <mergeCell ref="B18:G18"/>
    <mergeCell ref="B24:D24"/>
    <mergeCell ref="B30:F30"/>
    <mergeCell ref="G30:H30"/>
    <mergeCell ref="B31:F31"/>
    <mergeCell ref="G31:H31"/>
    <mergeCell ref="B21:C21"/>
  </mergeCells>
  <phoneticPr fontId="3" type="noConversion"/>
  <pageMargins left="0" right="0.4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8"/>
  <dimension ref="A1:O38"/>
  <sheetViews>
    <sheetView rightToLeft="1" view="pageBreakPreview" topLeftCell="A15" zoomScale="75" zoomScaleNormal="73" workbookViewId="0">
      <selection activeCell="K19" sqref="K19"/>
    </sheetView>
  </sheetViews>
  <sheetFormatPr defaultColWidth="9.1796875" defaultRowHeight="20" x14ac:dyDescent="0.4"/>
  <cols>
    <col min="1" max="1" width="1.453125" style="33" customWidth="1"/>
    <col min="2" max="2" width="29.26953125" style="33" customWidth="1"/>
    <col min="3" max="3" width="22.453125" style="33" customWidth="1"/>
    <col min="4" max="4" width="19.1796875" style="33" customWidth="1"/>
    <col min="5" max="5" width="20.26953125" style="33" customWidth="1"/>
    <col min="6" max="6" width="18.54296875" style="33" customWidth="1"/>
    <col min="7" max="7" width="23.26953125" style="33" customWidth="1"/>
    <col min="8" max="8" width="28.7265625" style="33" customWidth="1"/>
    <col min="9" max="9" width="23.81640625" style="33" customWidth="1"/>
    <col min="10" max="10" width="24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DATE(ورقة1!B37,ورقة1!C37,ورقة1!D37+27)</f>
        <v>45440</v>
      </c>
      <c r="B3" s="32"/>
      <c r="C3" s="32"/>
      <c r="D3" s="139" t="s">
        <v>48</v>
      </c>
      <c r="E3" s="139"/>
      <c r="F3" s="31" t="str">
        <f>ورقة1!B68</f>
        <v>الثلاثاء</v>
      </c>
      <c r="G3" s="140">
        <f>DATE(ورقة1!B37,ورقة1!C37,ورقة1!D37+27)</f>
        <v>45440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ورقة27!G6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D6+ورقة27!I6</f>
        <v>0</v>
      </c>
      <c r="J6" s="35">
        <f>F6+ورقة27!J6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" customHeight="1" thickBot="1" x14ac:dyDescent="0.45">
      <c r="B7" s="36" t="s">
        <v>11</v>
      </c>
      <c r="C7" s="37">
        <f>ورقة27!G7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D7+ورقة27!I7</f>
        <v>0</v>
      </c>
      <c r="J7" s="37">
        <f>F7+ورقة27!J7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ورقة27!G8</f>
        <v>0</v>
      </c>
      <c r="D8" s="35">
        <f>O7</f>
        <v>0</v>
      </c>
      <c r="E8" s="38">
        <f t="shared" si="0"/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D8+ورقة27!I8</f>
        <v>0</v>
      </c>
      <c r="J8" s="43">
        <f>F8+ورقة27!J8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ورقة27!G9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D9+ورقة27!I9</f>
        <v>0</v>
      </c>
      <c r="J9" s="35">
        <f>F9+ورقة27!J9</f>
        <v>0</v>
      </c>
      <c r="K9" s="35">
        <v>0</v>
      </c>
      <c r="L9" s="35">
        <v>0</v>
      </c>
    </row>
    <row r="10" spans="1:15" ht="26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5.5" customHeight="1" thickBot="1" x14ac:dyDescent="0.45">
      <c r="B11" s="12" t="s">
        <v>13</v>
      </c>
      <c r="C11" s="35">
        <f>ورقة27!G11</f>
        <v>783.05999999999972</v>
      </c>
      <c r="D11" s="35">
        <v>0</v>
      </c>
      <c r="E11" s="35">
        <f>SUM(C11,D11)</f>
        <v>783.05999999999972</v>
      </c>
      <c r="F11" s="35">
        <f>D15*0.04</f>
        <v>0</v>
      </c>
      <c r="G11" s="35">
        <f>E11-F11+K11-L11</f>
        <v>783.05999999999972</v>
      </c>
      <c r="H11" s="12" t="s">
        <v>13</v>
      </c>
      <c r="I11" s="35">
        <f>D11+ورقة27!I11</f>
        <v>0</v>
      </c>
      <c r="J11" s="35">
        <f>F11+ورقة27!J11</f>
        <v>178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B12" s="29" t="s">
        <v>54</v>
      </c>
      <c r="C12" s="35">
        <f>ورقة27!G12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D12+ورقة27!I12</f>
        <v>0</v>
      </c>
      <c r="J12" s="35">
        <f>F12+ورقة27!J12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ورقة27!G13</f>
        <v>30357.420000000006</v>
      </c>
      <c r="D13" s="35">
        <v>0</v>
      </c>
      <c r="E13" s="35">
        <f>SUM(C13,D13)</f>
        <v>30357.420000000006</v>
      </c>
      <c r="F13" s="35">
        <f>D15-F11</f>
        <v>0</v>
      </c>
      <c r="G13" s="35">
        <f>E13-F13+K13-L13</f>
        <v>30357.420000000006</v>
      </c>
      <c r="H13" s="12" t="s">
        <v>14</v>
      </c>
      <c r="I13" s="35">
        <f>D13+ورقة27!I13</f>
        <v>0</v>
      </c>
      <c r="J13" s="35">
        <f>F13+ورقة27!J13</f>
        <v>4272</v>
      </c>
      <c r="K13" s="35">
        <v>0</v>
      </c>
      <c r="L13" s="35">
        <v>0</v>
      </c>
    </row>
    <row r="14" spans="1:15" ht="29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D14+ورقة27!I14</f>
        <v>0</v>
      </c>
      <c r="J14" s="35">
        <f>F13+ورقة27!J14</f>
        <v>4272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ورقة27!G15</f>
        <v>6069</v>
      </c>
      <c r="D15" s="35">
        <f>O12</f>
        <v>0</v>
      </c>
      <c r="E15" s="35">
        <f>SUM(C15,D15)</f>
        <v>6069</v>
      </c>
      <c r="F15" s="35">
        <f>SUM(E19,E21,E23)</f>
        <v>253</v>
      </c>
      <c r="G15" s="35">
        <f>E15-F15+K15-L15+D16</f>
        <v>5816</v>
      </c>
      <c r="H15" s="12" t="s">
        <v>16</v>
      </c>
      <c r="I15" s="35">
        <f>D15+ورقة27!I15</f>
        <v>4450</v>
      </c>
      <c r="J15" s="35">
        <f>F15+ورقة27!J15</f>
        <v>5710</v>
      </c>
      <c r="K15" s="81">
        <v>0</v>
      </c>
      <c r="L15" s="82">
        <v>0</v>
      </c>
      <c r="M15" s="144">
        <v>600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D16+ورقة27!I16</f>
        <v>0</v>
      </c>
      <c r="J16" s="35"/>
      <c r="K16" s="59"/>
      <c r="L16" s="59"/>
    </row>
    <row r="17" spans="1:15" ht="24" customHeight="1" thickBot="1" x14ac:dyDescent="0.45">
      <c r="B17" s="12" t="s">
        <v>60</v>
      </c>
      <c r="C17" s="43">
        <f>ورقة27!G17</f>
        <v>1027302.3999999997</v>
      </c>
      <c r="D17" s="35">
        <v>0</v>
      </c>
      <c r="E17" s="43">
        <f>SUM(C17,D17)</f>
        <v>1027302.3999999997</v>
      </c>
      <c r="F17" s="43">
        <f>E21*20+(M22)</f>
        <v>2507.5</v>
      </c>
      <c r="G17" s="43">
        <f>E17-F17+K17-L17</f>
        <v>1024794.8999999997</v>
      </c>
      <c r="H17" s="12" t="s">
        <v>60</v>
      </c>
      <c r="I17" s="35">
        <f>D17+ورقة27!I17</f>
        <v>0</v>
      </c>
      <c r="J17" s="44">
        <f>F17+ورقة27!J17</f>
        <v>49244.499999999993</v>
      </c>
      <c r="K17" s="61">
        <v>0</v>
      </c>
      <c r="L17" s="51">
        <v>0</v>
      </c>
    </row>
    <row r="18" spans="1:15" ht="27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C28*1500+ورقة27!J18</f>
        <v>0</v>
      </c>
    </row>
    <row r="19" spans="1:15" ht="29.25" customHeight="1" thickBot="1" x14ac:dyDescent="0.45">
      <c r="B19" s="134"/>
      <c r="C19" s="135"/>
      <c r="D19" s="12" t="s">
        <v>20</v>
      </c>
      <c r="E19" s="40">
        <v>128</v>
      </c>
      <c r="F19" s="127" t="s">
        <v>90</v>
      </c>
      <c r="G19" s="128"/>
      <c r="H19" s="129"/>
      <c r="I19" s="12" t="s">
        <v>23</v>
      </c>
      <c r="J19" s="35">
        <f>E19+ورقة27!J19</f>
        <v>3255</v>
      </c>
      <c r="M19" s="62" t="s">
        <v>66</v>
      </c>
      <c r="N19" s="62"/>
      <c r="O19" s="62"/>
    </row>
    <row r="20" spans="1:15" ht="23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4.75" customHeight="1" thickBot="1" x14ac:dyDescent="0.45">
      <c r="B21" s="130" t="s">
        <v>26</v>
      </c>
      <c r="C21" s="131"/>
      <c r="D21" s="12" t="s">
        <v>21</v>
      </c>
      <c r="E21" s="40">
        <v>125</v>
      </c>
      <c r="F21" s="127" t="s">
        <v>159</v>
      </c>
      <c r="G21" s="128"/>
      <c r="H21" s="129"/>
      <c r="I21" s="12" t="s">
        <v>24</v>
      </c>
      <c r="J21" s="35">
        <f>E21+ورقة27!J21</f>
        <v>2455</v>
      </c>
      <c r="M21" s="64">
        <f>E21</f>
        <v>125</v>
      </c>
      <c r="N21" s="64">
        <v>20</v>
      </c>
      <c r="O21" s="64">
        <f>N21*M21</f>
        <v>2500</v>
      </c>
    </row>
    <row r="22" spans="1:15" ht="21.7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7.5</v>
      </c>
      <c r="N22" s="66"/>
      <c r="O22" s="66"/>
    </row>
    <row r="23" spans="1:15" ht="24.7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E23+ورقة27!J23</f>
        <v>0</v>
      </c>
    </row>
    <row r="24" spans="1:15" ht="27" customHeight="1" thickBot="1" x14ac:dyDescent="0.45">
      <c r="B24" s="122" t="s">
        <v>27</v>
      </c>
      <c r="C24" s="126"/>
      <c r="D24" s="126"/>
      <c r="E24" s="40">
        <f>SUM(E19,E21,E23)</f>
        <v>253</v>
      </c>
      <c r="F24" s="166"/>
      <c r="G24" s="167"/>
      <c r="H24" s="168"/>
      <c r="I24" s="12" t="s">
        <v>28</v>
      </c>
      <c r="J24" s="35">
        <f>E24+ورقة27!J24</f>
        <v>5710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D26+ورقة27!I26</f>
        <v>0</v>
      </c>
      <c r="J26" s="123"/>
    </row>
    <row r="27" spans="1:15" ht="22.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160</v>
      </c>
      <c r="F27" s="117"/>
      <c r="G27" s="118"/>
      <c r="H27" s="12" t="s">
        <v>31</v>
      </c>
      <c r="I27" s="122">
        <f>D27+ورقة27!I27</f>
        <v>56</v>
      </c>
      <c r="J27" s="123"/>
    </row>
    <row r="28" spans="1:15" ht="27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C28+ورقة27!I28</f>
        <v>0</v>
      </c>
      <c r="J28" s="171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3.25" customHeight="1" thickBot="1" x14ac:dyDescent="0.45">
      <c r="B30" s="119" t="s">
        <v>161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13810</v>
      </c>
    </row>
    <row r="31" spans="1:15" ht="20.5" thickBot="1" x14ac:dyDescent="0.45">
      <c r="B31" s="119" t="s">
        <v>162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12024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/>
  <protectedRanges>
    <protectedRange sqref="D6:D7 E19:H19 E21:H21 E23:H23 K6:L6 D26:D27 K13:L15 K7:N7 K11:L11 K12:N12 D11:D13 D9 K8:L9" name="نطاق1"/>
    <protectedRange sqref="K10:L10" name="نطاق1_1_2"/>
    <protectedRange sqref="E26:G26" name="نطاق1_1_1_1_1_1_2_1_1_1_1_1"/>
    <protectedRange sqref="E27:G27" name="نطاق1_1_1_2_1_1_1_1_1_1_1_2_1_1_1_2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4" top="0" bottom="0" header="0" footer="0"/>
  <pageSetup paperSize="9" scale="68" orientation="landscape" r:id="rId1"/>
  <headerFooter alignWithMargins="0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3"/>
  <dimension ref="A1:O38"/>
  <sheetViews>
    <sheetView rightToLeft="1" view="pageBreakPreview" topLeftCell="A18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4.1796875" style="33" customWidth="1"/>
    <col min="3" max="3" width="19.54296875" style="33" customWidth="1"/>
    <col min="4" max="4" width="18" style="33" customWidth="1"/>
    <col min="5" max="5" width="19.1796875" style="33" customWidth="1"/>
    <col min="6" max="6" width="17" style="33" customWidth="1"/>
    <col min="7" max="7" width="20.453125" style="33" customWidth="1"/>
    <col min="8" max="8" width="26.1796875" style="33" customWidth="1"/>
    <col min="9" max="10" width="22.81640625" style="33" customWidth="1"/>
    <col min="11" max="11" width="10.7265625" style="33" customWidth="1"/>
    <col min="12" max="12" width="11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DATE(ورقة1!B37,ورقة1!C37,ورقة1!D37+2)</f>
        <v>45415</v>
      </c>
      <c r="B3" s="32"/>
      <c r="C3" s="32"/>
      <c r="D3" s="139" t="s">
        <v>48</v>
      </c>
      <c r="E3" s="139"/>
      <c r="F3" s="31" t="str">
        <f>ورقة1!B43</f>
        <v>الجمعه</v>
      </c>
      <c r="G3" s="140">
        <f>DATE(ورقة1!B37,ورقة1!C37,ورقة1!D37+2)</f>
        <v>45415</v>
      </c>
      <c r="H3" s="140"/>
      <c r="I3" s="140"/>
      <c r="J3" s="55"/>
      <c r="K3" s="54"/>
      <c r="L3" s="54"/>
      <c r="M3" s="54"/>
      <c r="N3" s="54"/>
    </row>
    <row r="4" spans="1:15" ht="25.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4.75" customHeight="1" thickBot="1" x14ac:dyDescent="0.45">
      <c r="B6" s="12" t="s">
        <v>10</v>
      </c>
      <c r="C6" s="35">
        <f>ورقة2!G6</f>
        <v>0</v>
      </c>
      <c r="D6" s="35">
        <v>0</v>
      </c>
      <c r="E6" s="35">
        <f t="shared" ref="E6:E12" si="0">SUM(C6,D6)</f>
        <v>0</v>
      </c>
      <c r="F6" s="35">
        <f>O7*0.96</f>
        <v>0</v>
      </c>
      <c r="G6" s="35">
        <f>E6-F6-K6+L6</f>
        <v>0</v>
      </c>
      <c r="H6" s="12" t="s">
        <v>10</v>
      </c>
      <c r="I6" s="35">
        <f>D6+ورقة2!I6</f>
        <v>0</v>
      </c>
      <c r="J6" s="35">
        <f>F6+ورقة2!J6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" customHeight="1" thickBot="1" x14ac:dyDescent="0.45">
      <c r="B7" s="36" t="s">
        <v>11</v>
      </c>
      <c r="C7" s="37">
        <f>ورقة2!G7</f>
        <v>0</v>
      </c>
      <c r="D7" s="37">
        <v>0</v>
      </c>
      <c r="E7" s="37">
        <f t="shared" si="0"/>
        <v>0</v>
      </c>
      <c r="F7" s="37">
        <f>O7*0.02</f>
        <v>0</v>
      </c>
      <c r="G7" s="37">
        <f t="shared" ref="G7:G12" si="1">E7-F7+K7-L7</f>
        <v>0</v>
      </c>
      <c r="H7" s="36" t="s">
        <v>11</v>
      </c>
      <c r="I7" s="37">
        <f>D7+ورقة2!I7</f>
        <v>0</v>
      </c>
      <c r="J7" s="37">
        <f>F7+ورقة2!J7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ورقة2!G8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D8+ورقة2!I8</f>
        <v>0</v>
      </c>
      <c r="J8" s="43">
        <f>F8+ورقة2!J8</f>
        <v>0</v>
      </c>
      <c r="K8" s="35">
        <v>0</v>
      </c>
      <c r="L8" s="35">
        <v>0</v>
      </c>
    </row>
    <row r="9" spans="1:15" ht="22.5" customHeight="1" thickBot="1" x14ac:dyDescent="0.45">
      <c r="B9" s="12" t="s">
        <v>58</v>
      </c>
      <c r="C9" s="35">
        <f>ورقة2!G9</f>
        <v>0</v>
      </c>
      <c r="D9" s="35">
        <v>0</v>
      </c>
      <c r="E9" s="35">
        <f>SUM(C9,D9)</f>
        <v>0</v>
      </c>
      <c r="F9" s="35">
        <v>0</v>
      </c>
      <c r="G9" s="35">
        <f>E9-F9+K9-L9</f>
        <v>0</v>
      </c>
      <c r="H9" s="12" t="s">
        <v>58</v>
      </c>
      <c r="I9" s="35">
        <f>D9+ورقة2!I9</f>
        <v>0</v>
      </c>
      <c r="J9" s="35">
        <f>F9+ورقة2!J9</f>
        <v>0</v>
      </c>
      <c r="K9" s="35">
        <v>0</v>
      </c>
      <c r="L9" s="35">
        <v>0</v>
      </c>
    </row>
    <row r="10" spans="1:15" ht="20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.75" customHeight="1" thickBot="1" x14ac:dyDescent="0.45">
      <c r="B11" s="12" t="s">
        <v>13</v>
      </c>
      <c r="C11" s="35">
        <f>ورقة2!G11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D11+ورقة2!I11</f>
        <v>0</v>
      </c>
      <c r="J11" s="35">
        <f>F11+ورقة2!J11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54</v>
      </c>
      <c r="C12" s="35">
        <f>ورقة2!G12</f>
        <v>0</v>
      </c>
      <c r="D12" s="35">
        <v>0</v>
      </c>
      <c r="E12" s="35">
        <f t="shared" si="0"/>
        <v>0</v>
      </c>
      <c r="F12" s="41">
        <f>O7*0.02</f>
        <v>0</v>
      </c>
      <c r="G12" s="35">
        <f t="shared" si="1"/>
        <v>0</v>
      </c>
      <c r="H12" s="52" t="s">
        <v>54</v>
      </c>
      <c r="I12" s="35">
        <f>D12+ورقة2!I12</f>
        <v>0</v>
      </c>
      <c r="J12" s="35">
        <f>F12+ورقة2!J12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ورقة2!G13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D13+ورقة2!I13</f>
        <v>0</v>
      </c>
      <c r="J13" s="35">
        <f>F13+ورقة2!J13</f>
        <v>432</v>
      </c>
      <c r="K13" s="35">
        <v>0</v>
      </c>
      <c r="L13" s="35">
        <v>0</v>
      </c>
    </row>
    <row r="14" spans="1:15" ht="20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D14+ورقة2!I14</f>
        <v>0</v>
      </c>
      <c r="J14" s="35">
        <f>F13+ورقة2!J14</f>
        <v>432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ورقة2!G15</f>
        <v>7305</v>
      </c>
      <c r="D15" s="35">
        <f>O12</f>
        <v>0</v>
      </c>
      <c r="E15" s="35">
        <f>SUM(C15,D15)</f>
        <v>7305</v>
      </c>
      <c r="F15" s="35">
        <f>SUM(E19,E21,E23)</f>
        <v>0</v>
      </c>
      <c r="G15" s="35">
        <f>E15-F15+K15-L15+D16</f>
        <v>7305</v>
      </c>
      <c r="H15" s="12" t="s">
        <v>16</v>
      </c>
      <c r="I15" s="35">
        <f>D15+ورقة2!I15</f>
        <v>450</v>
      </c>
      <c r="J15" s="35">
        <f>F15+ورقة2!J15</f>
        <v>221</v>
      </c>
      <c r="K15" s="81">
        <v>0</v>
      </c>
      <c r="L15" s="82">
        <v>0</v>
      </c>
      <c r="M15" s="144">
        <v>600</v>
      </c>
      <c r="N15" s="145"/>
      <c r="O15" s="146"/>
    </row>
    <row r="16" spans="1:15" ht="23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D16+ورقة2!I16</f>
        <v>0</v>
      </c>
      <c r="J16" s="35"/>
      <c r="K16" s="59"/>
      <c r="L16" s="59"/>
    </row>
    <row r="17" spans="1:15" ht="22.5" customHeight="1" thickBot="1" x14ac:dyDescent="0.45">
      <c r="B17" s="12" t="s">
        <v>60</v>
      </c>
      <c r="C17" s="43">
        <f>ورقة2!G17</f>
        <v>1072835.7999999998</v>
      </c>
      <c r="D17" s="35">
        <v>0</v>
      </c>
      <c r="E17" s="43">
        <f>SUM(C17,D17)</f>
        <v>1072835.7999999998</v>
      </c>
      <c r="F17" s="43">
        <f>E21*20+(M22)</f>
        <v>0</v>
      </c>
      <c r="G17" s="43">
        <f>E17-F17+K17-L17</f>
        <v>1072835.7999999998</v>
      </c>
      <c r="H17" s="12" t="s">
        <v>60</v>
      </c>
      <c r="I17" s="35">
        <f>D17+ورقة2!I17</f>
        <v>0</v>
      </c>
      <c r="J17" s="43">
        <f>F17+ورقة2!J17</f>
        <v>1203.5999999999999</v>
      </c>
      <c r="K17" s="61">
        <v>0</v>
      </c>
      <c r="L17" s="51">
        <v>0</v>
      </c>
    </row>
    <row r="18" spans="1:15" ht="21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C28*2500+ورقة2!J18</f>
        <v>0</v>
      </c>
    </row>
    <row r="19" spans="1:15" ht="27.75" customHeight="1" thickBot="1" x14ac:dyDescent="0.45">
      <c r="B19" s="134"/>
      <c r="C19" s="135"/>
      <c r="D19" s="12" t="s">
        <v>20</v>
      </c>
      <c r="E19" s="40">
        <v>0</v>
      </c>
      <c r="F19" s="127" t="s">
        <v>73</v>
      </c>
      <c r="G19" s="128"/>
      <c r="H19" s="129"/>
      <c r="I19" s="12" t="s">
        <v>23</v>
      </c>
      <c r="J19" s="35">
        <f>E19+ورقة2!J19</f>
        <v>161</v>
      </c>
      <c r="M19" s="62" t="s">
        <v>66</v>
      </c>
      <c r="N19" s="62"/>
      <c r="O19" s="62"/>
    </row>
    <row r="20" spans="1:15" ht="21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4.75" customHeight="1" thickBot="1" x14ac:dyDescent="0.45">
      <c r="B21" s="130" t="s">
        <v>26</v>
      </c>
      <c r="C21" s="131"/>
      <c r="D21" s="12" t="s">
        <v>21</v>
      </c>
      <c r="E21" s="40">
        <v>0</v>
      </c>
      <c r="F21" s="127" t="s">
        <v>73</v>
      </c>
      <c r="G21" s="128"/>
      <c r="H21" s="129"/>
      <c r="I21" s="12" t="s">
        <v>24</v>
      </c>
      <c r="J21" s="35">
        <f>E21+ورقة2!J21</f>
        <v>60</v>
      </c>
      <c r="M21" s="64">
        <f>E21</f>
        <v>0</v>
      </c>
      <c r="N21" s="64">
        <v>20</v>
      </c>
      <c r="O21" s="64">
        <f>N21*M21</f>
        <v>0</v>
      </c>
    </row>
    <row r="22" spans="1:15" ht="20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0</v>
      </c>
      <c r="N22" s="66"/>
      <c r="O22" s="66"/>
    </row>
    <row r="23" spans="1:15" ht="24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E23+ورقة2!J23</f>
        <v>0</v>
      </c>
    </row>
    <row r="24" spans="1:15" ht="21.75" customHeight="1" thickBot="1" x14ac:dyDescent="0.45">
      <c r="B24" s="122" t="s">
        <v>27</v>
      </c>
      <c r="C24" s="126"/>
      <c r="D24" s="126"/>
      <c r="E24" s="40">
        <f>SUM(E19,E21,E23)</f>
        <v>0</v>
      </c>
      <c r="F24" s="166"/>
      <c r="G24" s="167"/>
      <c r="H24" s="168"/>
      <c r="I24" s="12" t="s">
        <v>28</v>
      </c>
      <c r="J24" s="35">
        <f>E24+ورقة2!J24</f>
        <v>221</v>
      </c>
    </row>
    <row r="25" spans="1:15" ht="24.7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D26+ورقة2!I26</f>
        <v>0</v>
      </c>
      <c r="J26" s="123"/>
    </row>
    <row r="27" spans="1:15" ht="23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D27+ورقة2!I27</f>
        <v>6</v>
      </c>
      <c r="J27" s="123"/>
    </row>
    <row r="28" spans="1:15" ht="23.2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C28+ورقة2!I28</f>
        <v>0</v>
      </c>
      <c r="J28" s="171"/>
    </row>
    <row r="29" spans="1:15" ht="20.2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18.75" customHeight="1" thickBot="1" x14ac:dyDescent="0.45">
      <c r="B30" s="119" t="s">
        <v>96</v>
      </c>
      <c r="C30" s="119"/>
      <c r="D30" s="119"/>
      <c r="E30" s="119"/>
      <c r="F30" s="119"/>
      <c r="G30" s="119" t="s">
        <v>78</v>
      </c>
      <c r="H30" s="119"/>
      <c r="I30" s="88" t="s">
        <v>75</v>
      </c>
      <c r="J30" s="50">
        <v>9810</v>
      </c>
    </row>
    <row r="31" spans="1:15" ht="21" customHeight="1" thickBot="1" x14ac:dyDescent="0.45">
      <c r="B31" s="119" t="s">
        <v>97</v>
      </c>
      <c r="C31" s="119"/>
      <c r="D31" s="119"/>
      <c r="E31" s="119"/>
      <c r="F31" s="119"/>
      <c r="G31" s="119" t="s">
        <v>95</v>
      </c>
      <c r="H31" s="119"/>
      <c r="I31" s="88" t="s">
        <v>76</v>
      </c>
      <c r="J31" s="83">
        <v>6535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1" x14ac:dyDescent="0.4">
      <c r="B33" s="48"/>
      <c r="C33" s="48"/>
      <c r="D33" s="48"/>
      <c r="E33" s="48"/>
      <c r="F33" s="48"/>
      <c r="G33" s="169"/>
      <c r="H33" s="169"/>
      <c r="I33" s="169"/>
      <c r="J33" s="169"/>
      <c r="K33" s="169"/>
    </row>
    <row r="34" spans="2:11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1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1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1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13:L15 K12:N12 K7:N7 D26:D27 D9 K8:L9 K11:L11 D11:D13" name="نطاق1"/>
    <protectedRange sqref="K10:L10" name="نطاق1_3"/>
    <protectedRange sqref="E26:G26" name="نطاق1_1_1_3"/>
    <protectedRange sqref="E27:G27" name="نطاق1_1_1"/>
  </protectedRanges>
  <mergeCells count="35">
    <mergeCell ref="A1:J1"/>
    <mergeCell ref="A2:J2"/>
    <mergeCell ref="B4:G4"/>
    <mergeCell ref="H4:J4"/>
    <mergeCell ref="D3:E3"/>
    <mergeCell ref="G3:I3"/>
    <mergeCell ref="G33:K33"/>
    <mergeCell ref="B31:F31"/>
    <mergeCell ref="G31:H31"/>
    <mergeCell ref="E26:G26"/>
    <mergeCell ref="I26:J26"/>
    <mergeCell ref="E27:G27"/>
    <mergeCell ref="I27:J27"/>
    <mergeCell ref="C28:D28"/>
    <mergeCell ref="I28:J28"/>
    <mergeCell ref="B30:F30"/>
    <mergeCell ref="K4:L4"/>
    <mergeCell ref="F23:H23"/>
    <mergeCell ref="D22:J22"/>
    <mergeCell ref="B21:C21"/>
    <mergeCell ref="B22:C23"/>
    <mergeCell ref="M5:O5"/>
    <mergeCell ref="M10:O10"/>
    <mergeCell ref="M14:O14"/>
    <mergeCell ref="M15:O15"/>
    <mergeCell ref="F21:H21"/>
    <mergeCell ref="G30:H30"/>
    <mergeCell ref="B19:C20"/>
    <mergeCell ref="D20:J20"/>
    <mergeCell ref="F19:H19"/>
    <mergeCell ref="B24:D24"/>
    <mergeCell ref="B18:G18"/>
    <mergeCell ref="E25:G25"/>
    <mergeCell ref="H25:J25"/>
    <mergeCell ref="F24:H24"/>
  </mergeCells>
  <phoneticPr fontId="3" type="noConversion"/>
  <pageMargins left="0" right="0.5" top="0" bottom="0" header="0" footer="0"/>
  <pageSetup paperSize="9" scale="73" orientation="landscape" r:id="rId1"/>
  <headerFooter alignWithMargins="0"/>
  <colBreaks count="1" manualBreakCount="1">
    <brk id="10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29"/>
  <dimension ref="A1:O38"/>
  <sheetViews>
    <sheetView rightToLeft="1" view="pageBreakPreview" topLeftCell="A13" zoomScale="75" zoomScaleNormal="75" workbookViewId="0">
      <selection activeCell="K22" sqref="K22"/>
    </sheetView>
  </sheetViews>
  <sheetFormatPr defaultColWidth="9.1796875" defaultRowHeight="20" x14ac:dyDescent="0.4"/>
  <cols>
    <col min="1" max="1" width="0.7265625" style="33" customWidth="1"/>
    <col min="2" max="2" width="30.1796875" style="33" customWidth="1"/>
    <col min="3" max="3" width="23" style="33" customWidth="1"/>
    <col min="4" max="4" width="19.54296875" style="33" customWidth="1"/>
    <col min="5" max="5" width="21.26953125" style="33" customWidth="1"/>
    <col min="6" max="6" width="19" style="33" customWidth="1"/>
    <col min="7" max="7" width="22.26953125" style="33" customWidth="1"/>
    <col min="8" max="8" width="31.7265625" style="33" customWidth="1"/>
    <col min="9" max="9" width="25" style="33" customWidth="1"/>
    <col min="10" max="10" width="22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DATE(ورقة1!B37,ورقة1!C37,ورقة1!D37+28)</f>
        <v>45441</v>
      </c>
      <c r="B3" s="32"/>
      <c r="C3" s="32"/>
      <c r="D3" s="139" t="s">
        <v>48</v>
      </c>
      <c r="E3" s="139"/>
      <c r="F3" s="31" t="str">
        <f>ورقة1!B69</f>
        <v>الاربعاء</v>
      </c>
      <c r="G3" s="140">
        <f>DATE(ورقة1!B37,ورقة1!C37,ورقة1!D37+28)</f>
        <v>45441</v>
      </c>
      <c r="H3" s="140"/>
      <c r="I3" s="140"/>
      <c r="J3" s="55"/>
      <c r="K3" s="54"/>
      <c r="L3" s="54"/>
      <c r="M3" s="54"/>
      <c r="N3" s="54"/>
    </row>
    <row r="4" spans="1:15" ht="25.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ورقة28!G6</f>
        <v>0</v>
      </c>
      <c r="D6" s="35">
        <v>0</v>
      </c>
      <c r="E6" s="35">
        <f t="shared" ref="E6:E12" si="0">SUM(C6,D6)</f>
        <v>0</v>
      </c>
      <c r="F6" s="35">
        <f>O7*0.96</f>
        <v>0</v>
      </c>
      <c r="G6" s="35">
        <f>E6-F6-K6+L6</f>
        <v>0</v>
      </c>
      <c r="H6" s="12" t="s">
        <v>10</v>
      </c>
      <c r="I6" s="35">
        <f>D6+ورقة28!I6</f>
        <v>0</v>
      </c>
      <c r="J6" s="35">
        <f>F6+ورقة28!J6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7.75" customHeight="1" thickBot="1" x14ac:dyDescent="0.45">
      <c r="B7" s="36" t="s">
        <v>11</v>
      </c>
      <c r="C7" s="37">
        <f>ورقة28!G7</f>
        <v>0</v>
      </c>
      <c r="D7" s="37">
        <v>0</v>
      </c>
      <c r="E7" s="37">
        <f t="shared" si="0"/>
        <v>0</v>
      </c>
      <c r="F7" s="37">
        <f>O7*0.04</f>
        <v>0</v>
      </c>
      <c r="G7" s="37">
        <f t="shared" ref="G7:G12" si="1">E7-F7+K7-L7</f>
        <v>0</v>
      </c>
      <c r="H7" s="36" t="s">
        <v>11</v>
      </c>
      <c r="I7" s="37">
        <f>D7+ورقة28!I7</f>
        <v>0</v>
      </c>
      <c r="J7" s="37">
        <f>F7+ورقة28!J7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ورقة28!G8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D8+ورقة28!I8</f>
        <v>0</v>
      </c>
      <c r="J8" s="38">
        <f>F8+ورقة28!J8</f>
        <v>0</v>
      </c>
      <c r="K8" s="35">
        <v>0</v>
      </c>
      <c r="L8" s="35">
        <v>0</v>
      </c>
    </row>
    <row r="9" spans="1:15" ht="28.5" customHeight="1" thickBot="1" x14ac:dyDescent="0.45">
      <c r="B9" s="12" t="s">
        <v>58</v>
      </c>
      <c r="C9" s="35">
        <f>ورقة28!G9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D9+ورقة28!I9</f>
        <v>0</v>
      </c>
      <c r="J9" s="35">
        <f>F9+ورقة28!J9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6.25" customHeight="1" thickBot="1" x14ac:dyDescent="0.45">
      <c r="B11" s="12" t="s">
        <v>13</v>
      </c>
      <c r="C11" s="35">
        <f>ورقة28!G11</f>
        <v>783.05999999999972</v>
      </c>
      <c r="D11" s="35">
        <v>0</v>
      </c>
      <c r="E11" s="35">
        <f>SUM(C11,D11)</f>
        <v>783.05999999999972</v>
      </c>
      <c r="F11" s="35">
        <f>D15*0.04</f>
        <v>0</v>
      </c>
      <c r="G11" s="35">
        <f>E11-F11+K11-L11</f>
        <v>783.05999999999972</v>
      </c>
      <c r="H11" s="12" t="s">
        <v>13</v>
      </c>
      <c r="I11" s="35">
        <f>D11+ورقة28!I11</f>
        <v>0</v>
      </c>
      <c r="J11" s="35">
        <f>F11+ورقة28!J11</f>
        <v>178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54</v>
      </c>
      <c r="C12" s="35">
        <f>ورقة28!G12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D12+ورقة28!I12</f>
        <v>0</v>
      </c>
      <c r="J12" s="35">
        <f>F12+ورقة28!J12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ورقة28!G13</f>
        <v>30357.420000000006</v>
      </c>
      <c r="D13" s="35">
        <v>0</v>
      </c>
      <c r="E13" s="35">
        <f>SUM(C13,D13)</f>
        <v>30357.420000000006</v>
      </c>
      <c r="F13" s="35">
        <f>D15-F11</f>
        <v>0</v>
      </c>
      <c r="G13" s="35">
        <f>E13-F13+K13-L13</f>
        <v>30357.420000000006</v>
      </c>
      <c r="H13" s="12" t="s">
        <v>14</v>
      </c>
      <c r="I13" s="35">
        <f>D13+ورقة28!I13</f>
        <v>0</v>
      </c>
      <c r="J13" s="35">
        <f>F13+ورقة28!J13</f>
        <v>4272</v>
      </c>
      <c r="K13" s="35">
        <v>0</v>
      </c>
      <c r="L13" s="35">
        <v>0</v>
      </c>
    </row>
    <row r="14" spans="1:15" ht="27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D14+ورقة28!I14</f>
        <v>0</v>
      </c>
      <c r="J14" s="35">
        <f>F13+ورقة28!J14</f>
        <v>4272</v>
      </c>
      <c r="K14" s="35"/>
      <c r="L14" s="35"/>
      <c r="M14" s="141" t="s">
        <v>57</v>
      </c>
      <c r="N14" s="142"/>
      <c r="O14" s="143"/>
    </row>
    <row r="15" spans="1:15" ht="28.5" customHeight="1" thickBot="1" x14ac:dyDescent="0.45">
      <c r="B15" s="12" t="s">
        <v>16</v>
      </c>
      <c r="C15" s="35">
        <f>ورقة28!G15</f>
        <v>5816</v>
      </c>
      <c r="D15" s="35">
        <f>O12</f>
        <v>0</v>
      </c>
      <c r="E15" s="35">
        <f>SUM(C15,D15)</f>
        <v>5816</v>
      </c>
      <c r="F15" s="35">
        <f>SUM(E19,E21,E23)</f>
        <v>399</v>
      </c>
      <c r="G15" s="35">
        <f>E15-F15+K15-L15+D16</f>
        <v>5417</v>
      </c>
      <c r="H15" s="12" t="s">
        <v>16</v>
      </c>
      <c r="I15" s="35">
        <f>D15+ورقة28!I15</f>
        <v>4450</v>
      </c>
      <c r="J15" s="35">
        <f>F15+ورقة28!J15</f>
        <v>6109</v>
      </c>
      <c r="K15" s="81">
        <v>0</v>
      </c>
      <c r="L15" s="82">
        <v>0</v>
      </c>
      <c r="M15" s="144">
        <v>600</v>
      </c>
      <c r="N15" s="145"/>
      <c r="O15" s="146"/>
    </row>
    <row r="16" spans="1:15" ht="29.2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D16+ورقة28!I16</f>
        <v>0</v>
      </c>
      <c r="J16" s="35"/>
      <c r="K16" s="59"/>
      <c r="L16" s="59"/>
    </row>
    <row r="17" spans="1:15" ht="29.25" customHeight="1" thickBot="1" x14ac:dyDescent="0.45">
      <c r="B17" s="12" t="s">
        <v>60</v>
      </c>
      <c r="C17" s="43">
        <f>ورقة28!G17</f>
        <v>1024794.8999999997</v>
      </c>
      <c r="D17" s="35">
        <v>0</v>
      </c>
      <c r="E17" s="43">
        <f>SUM(C17,D17)</f>
        <v>1024794.8999999997</v>
      </c>
      <c r="F17" s="43">
        <f>E21*20+(M22)</f>
        <v>6419.2</v>
      </c>
      <c r="G17" s="43">
        <f>E17-F17+K17-L17</f>
        <v>1018375.6999999997</v>
      </c>
      <c r="H17" s="12" t="s">
        <v>60</v>
      </c>
      <c r="I17" s="35">
        <f>D17+ورقة28!I17</f>
        <v>0</v>
      </c>
      <c r="J17" s="44">
        <f>F17+ورقة28!J17</f>
        <v>55663.69999999999</v>
      </c>
      <c r="K17" s="61">
        <v>0</v>
      </c>
      <c r="L17" s="51">
        <v>0</v>
      </c>
    </row>
    <row r="18" spans="1:15" ht="24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C28*2500+ورقة28!J18</f>
        <v>0</v>
      </c>
    </row>
    <row r="19" spans="1:15" ht="28.5" customHeight="1" thickBot="1" x14ac:dyDescent="0.45">
      <c r="B19" s="134"/>
      <c r="C19" s="135"/>
      <c r="D19" s="12" t="s">
        <v>20</v>
      </c>
      <c r="E19" s="40">
        <v>79</v>
      </c>
      <c r="F19" s="127" t="s">
        <v>90</v>
      </c>
      <c r="G19" s="128"/>
      <c r="H19" s="129"/>
      <c r="I19" s="12" t="s">
        <v>23</v>
      </c>
      <c r="J19" s="38">
        <f>E19+ورقة28!J19</f>
        <v>3334</v>
      </c>
      <c r="M19" s="62" t="s">
        <v>66</v>
      </c>
      <c r="N19" s="62"/>
      <c r="O19" s="62"/>
    </row>
    <row r="20" spans="1:15" ht="24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30" customHeight="1" thickBot="1" x14ac:dyDescent="0.45">
      <c r="B21" s="130" t="s">
        <v>26</v>
      </c>
      <c r="C21" s="131"/>
      <c r="D21" s="12" t="s">
        <v>21</v>
      </c>
      <c r="E21" s="40">
        <v>320</v>
      </c>
      <c r="F21" s="127" t="s">
        <v>140</v>
      </c>
      <c r="G21" s="128"/>
      <c r="H21" s="129"/>
      <c r="I21" s="12" t="s">
        <v>24</v>
      </c>
      <c r="J21" s="35">
        <f>E21+ورقة28!J21</f>
        <v>2775</v>
      </c>
      <c r="M21" s="64">
        <f>E21</f>
        <v>320</v>
      </c>
      <c r="N21" s="64">
        <v>20</v>
      </c>
      <c r="O21" s="64">
        <f>N21*M21</f>
        <v>6400</v>
      </c>
    </row>
    <row r="22" spans="1:15" ht="27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19.2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E23+ورقة28!J23</f>
        <v>0</v>
      </c>
    </row>
    <row r="24" spans="1:15" ht="28.5" customHeight="1" thickBot="1" x14ac:dyDescent="0.45">
      <c r="B24" s="122" t="s">
        <v>27</v>
      </c>
      <c r="C24" s="126"/>
      <c r="D24" s="126"/>
      <c r="E24" s="40">
        <f>SUM(E19,E21,E23)</f>
        <v>399</v>
      </c>
      <c r="F24" s="166"/>
      <c r="G24" s="167"/>
      <c r="H24" s="168"/>
      <c r="I24" s="12" t="s">
        <v>28</v>
      </c>
      <c r="J24" s="35">
        <f>E24+ورقة28!J24</f>
        <v>6109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73</v>
      </c>
      <c r="F26" s="190"/>
      <c r="G26" s="191"/>
      <c r="H26" s="12" t="s">
        <v>36</v>
      </c>
      <c r="I26" s="122">
        <f>D26+ورقة28!I26</f>
        <v>0</v>
      </c>
      <c r="J26" s="123"/>
    </row>
    <row r="27" spans="1:15" ht="25.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165</v>
      </c>
      <c r="F27" s="117"/>
      <c r="G27" s="118"/>
      <c r="H27" s="12" t="s">
        <v>31</v>
      </c>
      <c r="I27" s="122">
        <f>D27+ورقة28!I27</f>
        <v>56</v>
      </c>
      <c r="J27" s="123"/>
    </row>
    <row r="28" spans="1:15" ht="25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C28+ورقة28!I28</f>
        <v>0</v>
      </c>
      <c r="J28" s="123"/>
    </row>
    <row r="29" spans="1:15" ht="24" customHeight="1" thickBot="1" x14ac:dyDescent="0.45">
      <c r="B29" s="169"/>
      <c r="C29" s="169"/>
      <c r="D29" s="169"/>
      <c r="E29" s="169"/>
      <c r="F29" s="169"/>
      <c r="G29" s="48"/>
      <c r="H29" s="48"/>
      <c r="I29" s="87" t="s">
        <v>74</v>
      </c>
      <c r="J29" s="83">
        <f>I13+0</f>
        <v>0</v>
      </c>
    </row>
    <row r="30" spans="1:15" ht="21" customHeight="1" thickBot="1" x14ac:dyDescent="0.45">
      <c r="B30" s="119" t="s">
        <v>163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13810</v>
      </c>
    </row>
    <row r="31" spans="1:15" ht="20.5" thickBot="1" x14ac:dyDescent="0.45">
      <c r="B31" s="119" t="s">
        <v>164</v>
      </c>
      <c r="C31" s="119"/>
      <c r="D31" s="119"/>
      <c r="E31" s="119"/>
      <c r="F31" s="119"/>
      <c r="G31" s="119" t="s">
        <v>122</v>
      </c>
      <c r="H31" s="119"/>
      <c r="I31" s="88" t="s">
        <v>76</v>
      </c>
      <c r="J31" s="83">
        <v>12423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8:L9 K13:L15 K7:N7 D26:D27 K11:L11 K12:N12 D11:D13 D9" name="نطاق1"/>
    <protectedRange sqref="K10:L10" name="نطاق1_1_2"/>
    <protectedRange sqref="E26:G26" name="نطاق1_1_1_1_1_1_2_1_1_1_1_1_1"/>
    <protectedRange sqref="E27:G27" name="نطاق1_1_1_2_1_1_1_1_1_1_1_2_1_1_1_2_1"/>
  </protectedRanges>
  <mergeCells count="36">
    <mergeCell ref="B21:C21"/>
    <mergeCell ref="D22:J22"/>
    <mergeCell ref="K4:L4"/>
    <mergeCell ref="A1:J1"/>
    <mergeCell ref="A2:J2"/>
    <mergeCell ref="B4:G4"/>
    <mergeCell ref="H4:J4"/>
    <mergeCell ref="D3:E3"/>
    <mergeCell ref="G3:I3"/>
    <mergeCell ref="C28:D28"/>
    <mergeCell ref="I28:J28"/>
    <mergeCell ref="F24:H24"/>
    <mergeCell ref="B24:D24"/>
    <mergeCell ref="E26:G26"/>
    <mergeCell ref="E27:G27"/>
    <mergeCell ref="I27:J27"/>
    <mergeCell ref="G31:H31"/>
    <mergeCell ref="M5:O5"/>
    <mergeCell ref="B19:C20"/>
    <mergeCell ref="D20:J20"/>
    <mergeCell ref="F19:H19"/>
    <mergeCell ref="M10:O10"/>
    <mergeCell ref="B18:G18"/>
    <mergeCell ref="B29:F29"/>
    <mergeCell ref="M14:O14"/>
    <mergeCell ref="M15:O15"/>
    <mergeCell ref="B32:F32"/>
    <mergeCell ref="F21:H21"/>
    <mergeCell ref="F23:H23"/>
    <mergeCell ref="E25:G25"/>
    <mergeCell ref="H25:J25"/>
    <mergeCell ref="B22:C23"/>
    <mergeCell ref="B30:F30"/>
    <mergeCell ref="G30:H30"/>
    <mergeCell ref="I26:J26"/>
    <mergeCell ref="B31:F31"/>
  </mergeCells>
  <phoneticPr fontId="3" type="noConversion"/>
  <pageMargins left="0" right="0.4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30"/>
  <dimension ref="A1:O38"/>
  <sheetViews>
    <sheetView rightToLeft="1" view="pageBreakPreview" topLeftCell="D15" zoomScale="75" zoomScaleNormal="73" zoomScaleSheetLayoutView="75" workbookViewId="0">
      <selection activeCell="G28" sqref="G28"/>
    </sheetView>
  </sheetViews>
  <sheetFormatPr defaultColWidth="9.1796875" defaultRowHeight="20" x14ac:dyDescent="0.4"/>
  <cols>
    <col min="1" max="1" width="1.453125" style="33" customWidth="1"/>
    <col min="2" max="2" width="29.7265625" style="33" customWidth="1"/>
    <col min="3" max="3" width="24.54296875" style="33" customWidth="1"/>
    <col min="4" max="4" width="20" style="33" customWidth="1"/>
    <col min="5" max="5" width="21.81640625" style="33" customWidth="1"/>
    <col min="6" max="6" width="18.81640625" style="33" customWidth="1"/>
    <col min="7" max="7" width="24.1796875" style="33" customWidth="1"/>
    <col min="8" max="8" width="31.81640625" style="33" customWidth="1"/>
    <col min="9" max="9" width="27.54296875" style="33" customWidth="1"/>
    <col min="10" max="10" width="24.726562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ht="24" customHeight="1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DATE(ورقة1!B37,ورقة1!C37,ورقة1!D37+29)</f>
        <v>45442</v>
      </c>
      <c r="B3" s="32"/>
      <c r="C3" s="32"/>
      <c r="D3" s="139" t="s">
        <v>48</v>
      </c>
      <c r="E3" s="139"/>
      <c r="F3" s="31" t="str">
        <f>ورقة1!B70</f>
        <v>الخميس</v>
      </c>
      <c r="G3" s="140">
        <f>DATE(ورقة1!B37,ورقة1!C37,ورقة1!D37+29)</f>
        <v>45442</v>
      </c>
      <c r="H3" s="140"/>
      <c r="I3" s="140"/>
      <c r="J3" s="55"/>
      <c r="K3" s="54"/>
      <c r="L3" s="54"/>
      <c r="M3" s="54"/>
      <c r="N3" s="54"/>
    </row>
    <row r="4" spans="1:15" ht="28.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32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33" customHeight="1" thickBot="1" x14ac:dyDescent="0.45">
      <c r="B6" s="12" t="s">
        <v>10</v>
      </c>
      <c r="C6" s="35">
        <f>ورقة29!G6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D6+ورقة29!I6</f>
        <v>0</v>
      </c>
      <c r="J6" s="35">
        <f>F6+ورقة29!J6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30.75" customHeight="1" thickBot="1" x14ac:dyDescent="0.45">
      <c r="B7" s="36" t="s">
        <v>11</v>
      </c>
      <c r="C7" s="37">
        <f>ورقة29!G7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D7+ورقة29!I7</f>
        <v>0</v>
      </c>
      <c r="J7" s="37">
        <f>F7+ورقة29!J7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8.5" customHeight="1" thickBot="1" x14ac:dyDescent="0.45">
      <c r="B8" s="12" t="s">
        <v>12</v>
      </c>
      <c r="C8" s="38">
        <f>ورقة29!G8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D8+ورقة29!I8</f>
        <v>0</v>
      </c>
      <c r="J8" s="38">
        <f>F8+ورقة29!J8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ورقة29!G9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D9+ورقة29!I9</f>
        <v>0</v>
      </c>
      <c r="J9" s="35">
        <f>F9+ورقة29!J9</f>
        <v>0</v>
      </c>
      <c r="K9" s="35">
        <v>0</v>
      </c>
      <c r="L9" s="35">
        <v>0</v>
      </c>
    </row>
    <row r="10" spans="1:15" ht="27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9.25" customHeight="1" thickBot="1" x14ac:dyDescent="0.45">
      <c r="B11" s="12" t="s">
        <v>13</v>
      </c>
      <c r="C11" s="35">
        <f>ورقة29!G11</f>
        <v>783.05999999999972</v>
      </c>
      <c r="D11" s="35">
        <v>0</v>
      </c>
      <c r="E11" s="35">
        <f>SUM(C11,D11)</f>
        <v>783.05999999999972</v>
      </c>
      <c r="F11" s="35">
        <f>D15*0.04</f>
        <v>32</v>
      </c>
      <c r="G11" s="35">
        <f>E11-F11+K11-L11</f>
        <v>751.05999999999972</v>
      </c>
      <c r="H11" s="12" t="s">
        <v>13</v>
      </c>
      <c r="I11" s="35">
        <f>D11+ورقة29!I11</f>
        <v>0</v>
      </c>
      <c r="J11" s="35">
        <f>F11+ورقة29!J11</f>
        <v>210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8.5" customHeight="1" thickBot="1" x14ac:dyDescent="0.45">
      <c r="B12" s="29" t="s">
        <v>54</v>
      </c>
      <c r="C12" s="35">
        <f>ورقة29!G12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D12+ورقة29!I12</f>
        <v>0</v>
      </c>
      <c r="J12" s="35">
        <f>F12+ورقة29!J12</f>
        <v>0</v>
      </c>
      <c r="K12" s="35">
        <v>0</v>
      </c>
      <c r="L12" s="35">
        <v>0</v>
      </c>
      <c r="M12" s="9">
        <v>80</v>
      </c>
      <c r="N12" s="10">
        <v>10</v>
      </c>
      <c r="O12" s="11">
        <f>M12*N12</f>
        <v>800</v>
      </c>
    </row>
    <row r="13" spans="1:15" s="42" customFormat="1" ht="26.25" customHeight="1" thickBot="1" x14ac:dyDescent="0.45">
      <c r="B13" s="12" t="s">
        <v>14</v>
      </c>
      <c r="C13" s="35">
        <f>ورقة29!G13</f>
        <v>30357.420000000006</v>
      </c>
      <c r="D13" s="35">
        <v>0</v>
      </c>
      <c r="E13" s="35">
        <f>SUM(C13,D13)</f>
        <v>30357.420000000006</v>
      </c>
      <c r="F13" s="35">
        <f>D15-F11</f>
        <v>768</v>
      </c>
      <c r="G13" s="35">
        <f>E13-F13+K13-L13</f>
        <v>29589.420000000006</v>
      </c>
      <c r="H13" s="12" t="s">
        <v>14</v>
      </c>
      <c r="I13" s="35">
        <f>D13+ورقة29!I13</f>
        <v>0</v>
      </c>
      <c r="J13" s="35">
        <f>F13+ورقة29!J13</f>
        <v>5040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D14+ورقة29!I14</f>
        <v>0</v>
      </c>
      <c r="J14" s="35">
        <f>F13+ورقة29!J14</f>
        <v>5040</v>
      </c>
      <c r="K14" s="35"/>
      <c r="L14" s="35"/>
      <c r="M14" s="141" t="s">
        <v>57</v>
      </c>
      <c r="N14" s="142"/>
      <c r="O14" s="143"/>
    </row>
    <row r="15" spans="1:15" ht="27" customHeight="1" thickBot="1" x14ac:dyDescent="0.45">
      <c r="B15" s="12" t="s">
        <v>16</v>
      </c>
      <c r="C15" s="35">
        <f>ورقة29!G15</f>
        <v>5417</v>
      </c>
      <c r="D15" s="35">
        <f>O12</f>
        <v>800</v>
      </c>
      <c r="E15" s="35">
        <f>SUM(C15,D15)</f>
        <v>6217</v>
      </c>
      <c r="F15" s="35">
        <f>SUM(E19,E21,E23)</f>
        <v>411</v>
      </c>
      <c r="G15" s="35">
        <f>E15-F15+K15-L15+D16</f>
        <v>5806</v>
      </c>
      <c r="H15" s="12" t="s">
        <v>16</v>
      </c>
      <c r="I15" s="35">
        <f>D15+ورقة29!I15</f>
        <v>5250</v>
      </c>
      <c r="J15" s="35">
        <f>F15+ورقة29!J15</f>
        <v>6520</v>
      </c>
      <c r="K15" s="81">
        <v>0</v>
      </c>
      <c r="L15" s="82">
        <v>0</v>
      </c>
      <c r="M15" s="144">
        <v>600</v>
      </c>
      <c r="N15" s="145"/>
      <c r="O15" s="146"/>
    </row>
    <row r="16" spans="1:15" ht="24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D16+ورقة29!I16</f>
        <v>0</v>
      </c>
      <c r="J16" s="35"/>
      <c r="K16" s="59"/>
      <c r="L16" s="59"/>
    </row>
    <row r="17" spans="1:15" ht="25.5" customHeight="1" thickBot="1" x14ac:dyDescent="0.45">
      <c r="B17" s="12" t="s">
        <v>60</v>
      </c>
      <c r="C17" s="43">
        <f>ورقة29!G17</f>
        <v>1018375.6999999997</v>
      </c>
      <c r="D17" s="35">
        <v>0</v>
      </c>
      <c r="E17" s="43">
        <f>SUM(C17,D17)</f>
        <v>1018375.6999999997</v>
      </c>
      <c r="F17" s="43">
        <f>E21*20+(M22)</f>
        <v>2908.7</v>
      </c>
      <c r="G17" s="43">
        <f>E17-F17+K17-L17</f>
        <v>1015466.9999999998</v>
      </c>
      <c r="H17" s="12" t="s">
        <v>60</v>
      </c>
      <c r="I17" s="35">
        <f>D17+ورقة29!I17</f>
        <v>0</v>
      </c>
      <c r="J17" s="44">
        <f>F17+ورقة29!J17</f>
        <v>58572.399999999987</v>
      </c>
      <c r="K17" s="61">
        <v>0</v>
      </c>
      <c r="L17" s="58">
        <v>0</v>
      </c>
    </row>
    <row r="18" spans="1:15" ht="25.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C28*2500+ورقة29!J18</f>
        <v>0</v>
      </c>
    </row>
    <row r="19" spans="1:15" ht="30" customHeight="1" thickBot="1" x14ac:dyDescent="0.45">
      <c r="B19" s="134"/>
      <c r="C19" s="135"/>
      <c r="D19" s="12" t="s">
        <v>20</v>
      </c>
      <c r="E19" s="40">
        <v>266</v>
      </c>
      <c r="F19" s="127" t="s">
        <v>90</v>
      </c>
      <c r="G19" s="128"/>
      <c r="H19" s="129"/>
      <c r="I19" s="12" t="s">
        <v>23</v>
      </c>
      <c r="J19" s="35">
        <f>E19+ورقة29!J19</f>
        <v>3600</v>
      </c>
      <c r="M19" s="62" t="s">
        <v>66</v>
      </c>
      <c r="N19" s="62"/>
      <c r="O19" s="62"/>
    </row>
    <row r="20" spans="1:15" ht="27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9.25" customHeight="1" thickBot="1" x14ac:dyDescent="0.45">
      <c r="B21" s="130" t="s">
        <v>26</v>
      </c>
      <c r="C21" s="131"/>
      <c r="D21" s="12" t="s">
        <v>21</v>
      </c>
      <c r="E21" s="40">
        <v>145</v>
      </c>
      <c r="F21" s="195" t="s">
        <v>140</v>
      </c>
      <c r="G21" s="196"/>
      <c r="H21" s="197"/>
      <c r="I21" s="12" t="s">
        <v>24</v>
      </c>
      <c r="J21" s="35">
        <f>E21+ورقة29!J21</f>
        <v>2920</v>
      </c>
      <c r="M21" s="64">
        <f>E21</f>
        <v>145</v>
      </c>
      <c r="N21" s="64">
        <v>20</v>
      </c>
      <c r="O21" s="64">
        <f>N21*M21</f>
        <v>2900</v>
      </c>
    </row>
    <row r="22" spans="1:15" ht="26.2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8.7000000000000011</v>
      </c>
      <c r="N22" s="66"/>
      <c r="O22" s="66"/>
    </row>
    <row r="23" spans="1:15" ht="28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E23+ورقة29!J23</f>
        <v>0</v>
      </c>
    </row>
    <row r="24" spans="1:15" ht="27.75" customHeight="1" thickBot="1" x14ac:dyDescent="0.45">
      <c r="B24" s="122" t="s">
        <v>27</v>
      </c>
      <c r="C24" s="126"/>
      <c r="D24" s="126"/>
      <c r="E24" s="40">
        <f>SUM(E19,E21,E23)</f>
        <v>411</v>
      </c>
      <c r="F24" s="166"/>
      <c r="G24" s="167"/>
      <c r="H24" s="168"/>
      <c r="I24" s="12" t="s">
        <v>28</v>
      </c>
      <c r="J24" s="35">
        <f>E24+ورقة29!J24</f>
        <v>6520</v>
      </c>
    </row>
    <row r="25" spans="1:15" ht="28.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89" t="s">
        <v>73</v>
      </c>
      <c r="F26" s="190"/>
      <c r="G26" s="191"/>
      <c r="H26" s="12" t="s">
        <v>36</v>
      </c>
      <c r="I26" s="122">
        <f>D26+ورقة29!I26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14</v>
      </c>
      <c r="D27" s="41">
        <v>10</v>
      </c>
      <c r="E27" s="116" t="s">
        <v>166</v>
      </c>
      <c r="F27" s="117"/>
      <c r="G27" s="118"/>
      <c r="H27" s="12" t="s">
        <v>31</v>
      </c>
      <c r="I27" s="122">
        <f>D27+ورقة29!I27</f>
        <v>66</v>
      </c>
      <c r="J27" s="123"/>
    </row>
    <row r="28" spans="1:15" ht="27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22">
        <f>C28+ورقة29!I28</f>
        <v>0</v>
      </c>
      <c r="J28" s="123"/>
    </row>
    <row r="29" spans="1:15" ht="22.5" customHeight="1" thickBot="1" x14ac:dyDescent="0.45">
      <c r="B29" s="178"/>
      <c r="C29" s="169"/>
      <c r="D29" s="169"/>
      <c r="E29" s="169"/>
      <c r="F29" s="16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B30" s="119" t="s">
        <v>167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14610</v>
      </c>
    </row>
    <row r="31" spans="1:15" ht="20.5" thickBot="1" x14ac:dyDescent="0.45">
      <c r="B31" s="119" t="s">
        <v>168</v>
      </c>
      <c r="C31" s="119"/>
      <c r="D31" s="119"/>
      <c r="E31" s="119"/>
      <c r="F31" s="119"/>
      <c r="G31" s="119" t="s">
        <v>149</v>
      </c>
      <c r="H31" s="119"/>
      <c r="I31" s="88" t="s">
        <v>76</v>
      </c>
      <c r="J31" s="83">
        <v>12834</v>
      </c>
    </row>
    <row r="32" spans="1:15" x14ac:dyDescent="0.4">
      <c r="B32" s="178"/>
      <c r="C32" s="169"/>
      <c r="D32" s="169"/>
      <c r="E32" s="169"/>
      <c r="F32" s="169"/>
      <c r="G32" s="48"/>
      <c r="H32" s="48"/>
      <c r="I32" s="48"/>
      <c r="J32" s="48"/>
    </row>
    <row r="33" spans="2:10" x14ac:dyDescent="0.4">
      <c r="B33" s="178"/>
      <c r="C33" s="178"/>
      <c r="D33" s="178"/>
      <c r="E33" s="178"/>
      <c r="F33" s="17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11:L15 M12:N12 K7:N7 D26:D27 K8:L9 D9 D11:D13" name="نطاق1"/>
    <protectedRange sqref="K10:L10" name="نطاق1_1_2"/>
    <protectedRange sqref="E26:G26" name="نطاق1_1_1_1_1_1_2_1_1_1_1_1"/>
    <protectedRange sqref="E27:G27" name="نطاق1_1_1_2_1_1_1_1_1_1_1_2_1_1_1_2_1_2"/>
  </protectedRanges>
  <mergeCells count="37">
    <mergeCell ref="B33:F33"/>
    <mergeCell ref="M14:O14"/>
    <mergeCell ref="M15:O15"/>
    <mergeCell ref="B32:F32"/>
    <mergeCell ref="B29:F29"/>
    <mergeCell ref="B19:C20"/>
    <mergeCell ref="D20:J20"/>
    <mergeCell ref="F19:H19"/>
    <mergeCell ref="B24:D24"/>
    <mergeCell ref="E25:G25"/>
    <mergeCell ref="D22:J22"/>
    <mergeCell ref="F24:H24"/>
    <mergeCell ref="A1:J1"/>
    <mergeCell ref="A2:J2"/>
    <mergeCell ref="B4:G4"/>
    <mergeCell ref="H4:J4"/>
    <mergeCell ref="D3:E3"/>
    <mergeCell ref="G3:I3"/>
    <mergeCell ref="B18:G18"/>
    <mergeCell ref="B31:F31"/>
    <mergeCell ref="G31:H31"/>
    <mergeCell ref="E26:G26"/>
    <mergeCell ref="I26:J26"/>
    <mergeCell ref="E27:G27"/>
    <mergeCell ref="I27:J27"/>
    <mergeCell ref="C28:D28"/>
    <mergeCell ref="I28:J28"/>
    <mergeCell ref="K4:L4"/>
    <mergeCell ref="M5:O5"/>
    <mergeCell ref="M10:O10"/>
    <mergeCell ref="B30:F30"/>
    <mergeCell ref="G30:H30"/>
    <mergeCell ref="H25:J25"/>
    <mergeCell ref="B21:C21"/>
    <mergeCell ref="B22:C23"/>
    <mergeCell ref="F21:H21"/>
    <mergeCell ref="F23:H23"/>
  </mergeCells>
  <phoneticPr fontId="3" type="noConversion"/>
  <printOptions horizontalCentered="1" verticalCentered="1"/>
  <pageMargins left="0" right="0.39370078740157483" top="0" bottom="0" header="0" footer="0"/>
  <pageSetup scale="60" orientation="landscape" r:id="rId1"/>
  <headerFooter alignWithMargins="0"/>
  <colBreaks count="1" manualBreakCount="1">
    <brk id="10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rightToLeft="1" view="pageBreakPreview" topLeftCell="C79" zoomScale="75" zoomScaleNormal="75" zoomScaleSheetLayoutView="75" workbookViewId="0">
      <selection activeCell="G28" sqref="G28"/>
    </sheetView>
  </sheetViews>
  <sheetFormatPr defaultColWidth="9.1796875" defaultRowHeight="20" x14ac:dyDescent="0.4"/>
  <cols>
    <col min="1" max="1" width="1" style="33" customWidth="1"/>
    <col min="2" max="2" width="28.453125" style="33" customWidth="1"/>
    <col min="3" max="3" width="22.453125" style="33" customWidth="1"/>
    <col min="4" max="4" width="16.81640625" style="33" customWidth="1"/>
    <col min="5" max="5" width="20.1796875" style="33" customWidth="1"/>
    <col min="6" max="6" width="18.7265625" style="33" customWidth="1"/>
    <col min="7" max="7" width="22" style="33" customWidth="1"/>
    <col min="8" max="8" width="28.1796875" style="33" customWidth="1"/>
    <col min="9" max="9" width="24.2695312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71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DATE(ورقة1!B37,ورقة1!C37,ورقة1!D37+29)</f>
        <v>45442</v>
      </c>
      <c r="B3" s="32"/>
      <c r="C3" s="32"/>
      <c r="D3" s="139" t="s">
        <v>48</v>
      </c>
      <c r="E3" s="139"/>
      <c r="F3" s="31" t="str">
        <f>ورقة1!B71</f>
        <v>الجمعه</v>
      </c>
      <c r="G3" s="140">
        <f>DATE(ورقة1!B37,ورقة1!C37,ورقة1!D37+30)</f>
        <v>45443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.75" customHeight="1" thickBot="1" x14ac:dyDescent="0.45">
      <c r="B6" s="12" t="s">
        <v>10</v>
      </c>
      <c r="C6" s="35">
        <f>ورقة30!G6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D6+ورقة30!I6</f>
        <v>0</v>
      </c>
      <c r="J6" s="35">
        <f>F6+ورقة30!J6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ورقة30!G7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5">
        <f>D7+ورقة30!I7</f>
        <v>0</v>
      </c>
      <c r="J7" s="35">
        <f>F7+ورقة30!J7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ورقة30!G8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D8+ورقة30!I8</f>
        <v>0</v>
      </c>
      <c r="J8" s="43">
        <f>F8+ورقة30!J8</f>
        <v>0</v>
      </c>
      <c r="K8" s="35">
        <v>0</v>
      </c>
      <c r="L8" s="35">
        <v>0</v>
      </c>
    </row>
    <row r="9" spans="1:15" ht="27.75" customHeight="1" thickBot="1" x14ac:dyDescent="0.45">
      <c r="B9" s="12" t="s">
        <v>58</v>
      </c>
      <c r="C9" s="35">
        <f>ورقة30!G9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D9+ورقة30!I9</f>
        <v>0</v>
      </c>
      <c r="J9" s="35">
        <f>F9+ورقة30!J9</f>
        <v>0</v>
      </c>
      <c r="K9" s="35">
        <v>0</v>
      </c>
      <c r="L9" s="35">
        <v>0</v>
      </c>
    </row>
    <row r="10" spans="1:15" ht="26.2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.75" customHeight="1" thickBot="1" x14ac:dyDescent="0.45">
      <c r="B11" s="12" t="s">
        <v>13</v>
      </c>
      <c r="C11" s="35">
        <f>ورقة30!G11</f>
        <v>751.05999999999972</v>
      </c>
      <c r="D11" s="35">
        <v>0</v>
      </c>
      <c r="E11" s="35">
        <f>SUM(C11,D11)</f>
        <v>751.05999999999972</v>
      </c>
      <c r="F11" s="35">
        <f>D15*0.04</f>
        <v>19.2</v>
      </c>
      <c r="G11" s="35">
        <f>E11-F11+K11-L11</f>
        <v>731.85999999999967</v>
      </c>
      <c r="H11" s="12" t="s">
        <v>13</v>
      </c>
      <c r="I11" s="35">
        <f>D11+ورقة30!I11</f>
        <v>0</v>
      </c>
      <c r="J11" s="35">
        <f>F11+ورقة30!J11</f>
        <v>229.2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54</v>
      </c>
      <c r="C12" s="35">
        <f>ورقة30!G12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D12+ورقة30!I12</f>
        <v>0</v>
      </c>
      <c r="J12" s="35">
        <f>F12+ورقة30!J12</f>
        <v>0</v>
      </c>
      <c r="K12" s="35">
        <v>0</v>
      </c>
      <c r="L12" s="35">
        <v>0</v>
      </c>
      <c r="M12" s="9">
        <v>80</v>
      </c>
      <c r="N12" s="10">
        <v>6</v>
      </c>
      <c r="O12" s="11">
        <f>M12*N12</f>
        <v>480</v>
      </c>
    </row>
    <row r="13" spans="1:15" s="42" customFormat="1" ht="24.75" customHeight="1" thickBot="1" x14ac:dyDescent="0.45">
      <c r="B13" s="12" t="s">
        <v>14</v>
      </c>
      <c r="C13" s="35">
        <f>ورقة30!G13</f>
        <v>29589.420000000006</v>
      </c>
      <c r="D13" s="35">
        <v>0</v>
      </c>
      <c r="E13" s="35">
        <f>SUM(C13,D13)</f>
        <v>29589.420000000006</v>
      </c>
      <c r="F13" s="35">
        <f>D15-F11</f>
        <v>460.8</v>
      </c>
      <c r="G13" s="35">
        <f>E13-F13+K13-L13</f>
        <v>29128.620000000006</v>
      </c>
      <c r="H13" s="12" t="s">
        <v>14</v>
      </c>
      <c r="I13" s="35">
        <f>D13+ورقة30!I13</f>
        <v>0</v>
      </c>
      <c r="J13" s="35">
        <f>F13+ورقة30!J13</f>
        <v>5500.8</v>
      </c>
      <c r="K13" s="35">
        <v>0</v>
      </c>
      <c r="L13" s="35">
        <v>0</v>
      </c>
    </row>
    <row r="14" spans="1:15" ht="26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D14+ورقة30!I14</f>
        <v>0</v>
      </c>
      <c r="J14" s="35">
        <f>F13+ورقة30!J14</f>
        <v>5500.8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ورقة30!G15</f>
        <v>5806</v>
      </c>
      <c r="D15" s="35">
        <f>O12</f>
        <v>480</v>
      </c>
      <c r="E15" s="35">
        <f>SUM(C15,D15)</f>
        <v>6286</v>
      </c>
      <c r="F15" s="35">
        <f>SUM(E19,E21,E23)</f>
        <v>0</v>
      </c>
      <c r="G15" s="35">
        <f>E15-F15+K15-L15+D16</f>
        <v>6286</v>
      </c>
      <c r="H15" s="12" t="s">
        <v>16</v>
      </c>
      <c r="I15" s="35">
        <f>D15+ورقة30!I15</f>
        <v>5730</v>
      </c>
      <c r="J15" s="35">
        <f>F15+ورقة30!J15</f>
        <v>6520</v>
      </c>
      <c r="K15" s="81">
        <v>0</v>
      </c>
      <c r="L15" s="82">
        <v>0</v>
      </c>
      <c r="M15" s="144">
        <v>800</v>
      </c>
      <c r="N15" s="145"/>
      <c r="O15" s="146"/>
    </row>
    <row r="16" spans="1:15" ht="27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D16+ورقة30!I16</f>
        <v>0</v>
      </c>
      <c r="J16" s="35"/>
      <c r="K16" s="59"/>
      <c r="L16" s="59"/>
    </row>
    <row r="17" spans="1:15" ht="27.75" customHeight="1" thickBot="1" x14ac:dyDescent="0.45">
      <c r="B17" s="12" t="s">
        <v>60</v>
      </c>
      <c r="C17" s="43">
        <f>ورقة30!G17</f>
        <v>1015466.9999999998</v>
      </c>
      <c r="D17" s="35">
        <v>0</v>
      </c>
      <c r="E17" s="43">
        <f>SUM(C17,D17)</f>
        <v>1015466.9999999998</v>
      </c>
      <c r="F17" s="43">
        <f>E21*20+(M22)</f>
        <v>0</v>
      </c>
      <c r="G17" s="43">
        <f>E17-F17+K17-L17</f>
        <v>1015466.9999999998</v>
      </c>
      <c r="H17" s="12" t="s">
        <v>60</v>
      </c>
      <c r="I17" s="35">
        <f>D17+ورقة30!I17</f>
        <v>0</v>
      </c>
      <c r="J17" s="43">
        <f>F17+ورقة30!J17</f>
        <v>58572.399999999987</v>
      </c>
      <c r="K17" s="61">
        <v>0</v>
      </c>
      <c r="L17" s="58">
        <v>0</v>
      </c>
    </row>
    <row r="18" spans="1:15" ht="27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35">
        <f>C28*1500+ورقة30!J18</f>
        <v>0</v>
      </c>
    </row>
    <row r="19" spans="1:15" ht="31.5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E19+ورقة30!J19</f>
        <v>3600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9.25" customHeight="1" thickBot="1" x14ac:dyDescent="0.45">
      <c r="B21" s="130" t="s">
        <v>26</v>
      </c>
      <c r="C21" s="131"/>
      <c r="D21" s="12" t="s">
        <v>21</v>
      </c>
      <c r="E21" s="40">
        <v>0</v>
      </c>
      <c r="F21" s="195" t="s">
        <v>73</v>
      </c>
      <c r="G21" s="196"/>
      <c r="H21" s="197"/>
      <c r="I21" s="12" t="s">
        <v>24</v>
      </c>
      <c r="J21" s="35">
        <f>E21+ورقة30!J21</f>
        <v>2920</v>
      </c>
      <c r="M21" s="64">
        <f>E21</f>
        <v>0</v>
      </c>
      <c r="N21" s="64">
        <v>20</v>
      </c>
      <c r="O21" s="64">
        <f>N21*M21</f>
        <v>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0</v>
      </c>
      <c r="N22" s="66"/>
      <c r="O22" s="66"/>
    </row>
    <row r="23" spans="1:15" ht="25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E23+ورقة30!J23</f>
        <v>0</v>
      </c>
    </row>
    <row r="24" spans="1:15" ht="24.75" customHeight="1" thickBot="1" x14ac:dyDescent="0.45">
      <c r="B24" s="122" t="s">
        <v>27</v>
      </c>
      <c r="C24" s="126"/>
      <c r="D24" s="126"/>
      <c r="E24" s="40">
        <f>SUM(E19,E21,E23)</f>
        <v>0</v>
      </c>
      <c r="F24" s="166"/>
      <c r="G24" s="167"/>
      <c r="H24" s="168"/>
      <c r="I24" s="12" t="s">
        <v>28</v>
      </c>
      <c r="J24" s="35">
        <f>E24+ورقة30!J24</f>
        <v>6520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98" t="s">
        <v>73</v>
      </c>
      <c r="F26" s="199"/>
      <c r="G26" s="200"/>
      <c r="H26" s="12" t="s">
        <v>36</v>
      </c>
      <c r="I26" s="122">
        <f>D26+ورقة30!I26</f>
        <v>0</v>
      </c>
      <c r="J26" s="123"/>
    </row>
    <row r="27" spans="1:15" ht="24" customHeight="1" thickBot="1" x14ac:dyDescent="0.45">
      <c r="B27" s="12" t="s">
        <v>31</v>
      </c>
      <c r="C27" s="35">
        <f>A26-D27</f>
        <v>18</v>
      </c>
      <c r="D27" s="41">
        <v>6</v>
      </c>
      <c r="E27" s="116" t="s">
        <v>171</v>
      </c>
      <c r="F27" s="117"/>
      <c r="G27" s="118"/>
      <c r="H27" s="12" t="s">
        <v>31</v>
      </c>
      <c r="I27" s="122">
        <f>D27+ورقة30!I27</f>
        <v>72</v>
      </c>
      <c r="J27" s="123"/>
    </row>
    <row r="28" spans="1:15" ht="21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C28+ورقة30!I28</f>
        <v>0</v>
      </c>
      <c r="J28" s="171"/>
    </row>
    <row r="29" spans="1:15" ht="23.25" customHeight="1" thickBot="1" x14ac:dyDescent="0.45">
      <c r="B29" s="178"/>
      <c r="C29" s="169"/>
      <c r="D29" s="169"/>
      <c r="E29" s="169"/>
      <c r="F29" s="169"/>
      <c r="G29" s="48"/>
      <c r="H29" s="48"/>
      <c r="I29" s="87" t="s">
        <v>74</v>
      </c>
      <c r="J29" s="83">
        <f>I13+0</f>
        <v>0</v>
      </c>
    </row>
    <row r="30" spans="1:15" ht="24.75" customHeight="1" thickBot="1" x14ac:dyDescent="0.45">
      <c r="B30" s="119" t="s">
        <v>169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15090</v>
      </c>
    </row>
    <row r="31" spans="1:15" ht="24.75" customHeight="1" thickBot="1" x14ac:dyDescent="0.45">
      <c r="B31" s="119" t="s">
        <v>170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12834</v>
      </c>
    </row>
    <row r="32" spans="1:15" ht="22.5" customHeight="1" x14ac:dyDescent="0.4">
      <c r="B32" s="178"/>
      <c r="C32" s="178"/>
      <c r="D32" s="178"/>
      <c r="E32" s="178"/>
      <c r="F32" s="178"/>
      <c r="G32" s="178"/>
      <c r="H32" s="178"/>
      <c r="I32" s="48"/>
      <c r="J32" s="48"/>
    </row>
    <row r="33" spans="2:10" x14ac:dyDescent="0.4">
      <c r="B33" s="178"/>
      <c r="C33" s="178"/>
      <c r="D33" s="178"/>
      <c r="E33" s="178"/>
      <c r="F33" s="178"/>
      <c r="G33" s="178"/>
      <c r="H33" s="48"/>
      <c r="I33" s="48"/>
      <c r="J33" s="48"/>
    </row>
    <row r="34" spans="2:10" x14ac:dyDescent="0.4">
      <c r="H34" s="48"/>
      <c r="I34" s="48"/>
      <c r="J34" s="48"/>
    </row>
    <row r="35" spans="2:10" x14ac:dyDescent="0.4">
      <c r="B35" s="48"/>
      <c r="C35" s="48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protectedRanges>
    <protectedRange sqref="D6:D7 E19:H19 E21:H21 E23:H23 K6:L6 K11:L15 M12:N12 K7:N7 D26:D27 K8:L9 D9 D11:D13" name="نطاق1"/>
    <protectedRange sqref="K10:L10" name="نطاق1_1_2"/>
    <protectedRange sqref="E26:G26" name="نطاق1_1_1_1_1_1_2_1_1_1_1_1_1"/>
    <protectedRange sqref="E27:G27" name="نطاق1_1_1_2_1_1_1_1_1_1_1_2_1_1_1_2_1_1_1"/>
  </protectedRanges>
  <mergeCells count="37">
    <mergeCell ref="C28:D28"/>
    <mergeCell ref="I28:J28"/>
    <mergeCell ref="B32:H32"/>
    <mergeCell ref="B29:F29"/>
    <mergeCell ref="B30:F30"/>
    <mergeCell ref="G30:H30"/>
    <mergeCell ref="B31:F31"/>
    <mergeCell ref="G31:H31"/>
    <mergeCell ref="E25:G25"/>
    <mergeCell ref="H25:J25"/>
    <mergeCell ref="E26:G26"/>
    <mergeCell ref="I26:J26"/>
    <mergeCell ref="E27:G27"/>
    <mergeCell ref="I27:J27"/>
    <mergeCell ref="B19:C20"/>
    <mergeCell ref="F19:H19"/>
    <mergeCell ref="D20:J20"/>
    <mergeCell ref="D22:J22"/>
    <mergeCell ref="F23:H23"/>
    <mergeCell ref="B24:D24"/>
    <mergeCell ref="F24:H24"/>
    <mergeCell ref="K4:L4"/>
    <mergeCell ref="M5:O5"/>
    <mergeCell ref="M10:O10"/>
    <mergeCell ref="M14:O14"/>
    <mergeCell ref="M15:O15"/>
    <mergeCell ref="B18:G18"/>
    <mergeCell ref="B33:G33"/>
    <mergeCell ref="A1:J1"/>
    <mergeCell ref="A2:J2"/>
    <mergeCell ref="D3:E3"/>
    <mergeCell ref="G3:I3"/>
    <mergeCell ref="B4:G4"/>
    <mergeCell ref="H4:J4"/>
    <mergeCell ref="B21:C21"/>
    <mergeCell ref="F21:H21"/>
    <mergeCell ref="B22:C23"/>
  </mergeCells>
  <phoneticPr fontId="3" type="noConversion"/>
  <printOptions horizontalCentered="1" verticalCentered="1"/>
  <pageMargins left="0" right="0.39370078740157483" top="0" bottom="0" header="0" footer="0"/>
  <pageSetup scale="65" orientation="landscape" r:id="rId1"/>
  <headerFooter alignWithMargins="0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4"/>
  <dimension ref="A1:O38"/>
  <sheetViews>
    <sheetView rightToLeft="1" view="pageBreakPreview" topLeftCell="B18" zoomScale="75" zoomScaleNormal="73" zoomScaleSheetLayoutView="75" workbookViewId="0">
      <selection activeCell="E26" sqref="E26:G26"/>
    </sheetView>
  </sheetViews>
  <sheetFormatPr defaultColWidth="9.1796875" defaultRowHeight="20" x14ac:dyDescent="0.4"/>
  <cols>
    <col min="1" max="1" width="1.453125" style="33" customWidth="1"/>
    <col min="2" max="2" width="25.26953125" style="33" customWidth="1"/>
    <col min="3" max="3" width="21.453125" style="33" customWidth="1"/>
    <col min="4" max="4" width="18.54296875" style="33" customWidth="1"/>
    <col min="5" max="5" width="18.453125" style="33" customWidth="1"/>
    <col min="6" max="6" width="18.54296875" style="33" customWidth="1"/>
    <col min="7" max="7" width="23.1796875" style="33" customWidth="1"/>
    <col min="8" max="8" width="26.54296875" style="33" customWidth="1"/>
    <col min="9" max="9" width="25.1796875" style="33" customWidth="1"/>
    <col min="10" max="10" width="23.5429687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DATE(ورقة1!B37,ورقة1!C37,ورقة1!D37+3)</f>
        <v>45416</v>
      </c>
      <c r="B3" s="32"/>
      <c r="C3" s="32"/>
      <c r="D3" s="139" t="s">
        <v>48</v>
      </c>
      <c r="E3" s="139"/>
      <c r="F3" s="31" t="str">
        <f>ورقة1!B44</f>
        <v>السبت</v>
      </c>
      <c r="G3" s="140">
        <f>DATE(ورقة1!B37,ورقة1!C37,ورقة1!D37+3)</f>
        <v>45416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7" customHeight="1" thickBot="1" x14ac:dyDescent="0.45">
      <c r="B6" s="12" t="s">
        <v>10</v>
      </c>
      <c r="C6" s="35">
        <f>ورقة3!G6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D6+ورقة3!I6</f>
        <v>0</v>
      </c>
      <c r="J6" s="35">
        <f>F6+ورقة3!J6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ورقة3!G7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D7+ورقة3!I7</f>
        <v>0</v>
      </c>
      <c r="J7" s="37">
        <f>F7+ورقة3!J7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5.5" customHeight="1" thickBot="1" x14ac:dyDescent="0.45">
      <c r="B8" s="12" t="s">
        <v>12</v>
      </c>
      <c r="C8" s="38">
        <f>ورقة3!G8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D8+ورقة3!I8</f>
        <v>0</v>
      </c>
      <c r="J8" s="43">
        <f>F8+ورقة3!J8</f>
        <v>0</v>
      </c>
      <c r="K8" s="35">
        <v>0</v>
      </c>
      <c r="L8" s="35">
        <v>0</v>
      </c>
    </row>
    <row r="9" spans="1:15" ht="27" customHeight="1" thickBot="1" x14ac:dyDescent="0.45">
      <c r="B9" s="12" t="s">
        <v>58</v>
      </c>
      <c r="C9" s="35">
        <f>ورقة3!G9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D9+ورقة3!I9</f>
        <v>0</v>
      </c>
      <c r="J9" s="35">
        <f>F9+ورقة3!J9</f>
        <v>0</v>
      </c>
      <c r="K9" s="35">
        <v>0</v>
      </c>
      <c r="L9" s="35">
        <v>0</v>
      </c>
    </row>
    <row r="10" spans="1:15" ht="22.5" customHeight="1" thickBot="1" x14ac:dyDescent="0.45">
      <c r="B10" s="5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7" customHeight="1" thickBot="1" x14ac:dyDescent="0.45">
      <c r="B11" s="12" t="s">
        <v>13</v>
      </c>
      <c r="C11" s="35">
        <f>ورقة3!G11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D11+ورقة3!I11</f>
        <v>0</v>
      </c>
      <c r="J11" s="35">
        <f>F11+ورقة3!J11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2.5" customHeight="1" thickBot="1" x14ac:dyDescent="0.45">
      <c r="B12" s="29" t="s">
        <v>54</v>
      </c>
      <c r="C12" s="35">
        <f>ورقة3!G12</f>
        <v>0</v>
      </c>
      <c r="D12" s="35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52" t="s">
        <v>54</v>
      </c>
      <c r="I12" s="35">
        <f>D12+ورقة3!I12</f>
        <v>0</v>
      </c>
      <c r="J12" s="35">
        <f>F12+ورقة3!J12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5.5" customHeight="1" thickBot="1" x14ac:dyDescent="0.45">
      <c r="B13" s="12" t="s">
        <v>14</v>
      </c>
      <c r="C13" s="35">
        <f>ورقة3!G13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D13+ورقة3!I13</f>
        <v>0</v>
      </c>
      <c r="J13" s="35">
        <f>F13+ورقة3!J13</f>
        <v>432</v>
      </c>
      <c r="K13" s="35">
        <v>0</v>
      </c>
      <c r="L13" s="35">
        <v>0</v>
      </c>
    </row>
    <row r="14" spans="1:15" ht="21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D14+ورقة3!I14</f>
        <v>0</v>
      </c>
      <c r="J14" s="35">
        <f>F13+ورقة3!J14</f>
        <v>432</v>
      </c>
      <c r="K14" s="35"/>
      <c r="L14" s="35"/>
      <c r="M14" s="141" t="s">
        <v>57</v>
      </c>
      <c r="N14" s="142"/>
      <c r="O14" s="143"/>
    </row>
    <row r="15" spans="1:15" ht="26.25" customHeight="1" thickBot="1" x14ac:dyDescent="0.45">
      <c r="B15" s="12" t="s">
        <v>16</v>
      </c>
      <c r="C15" s="35">
        <f>ورقة3!G15</f>
        <v>7305</v>
      </c>
      <c r="D15" s="35">
        <f>O12</f>
        <v>0</v>
      </c>
      <c r="E15" s="35">
        <f>SUM(C15,D15)</f>
        <v>7305</v>
      </c>
      <c r="F15" s="35">
        <f>SUM(E19,E21,E23)</f>
        <v>61</v>
      </c>
      <c r="G15" s="35">
        <f>E15-F15+K15-L15+D16</f>
        <v>7244</v>
      </c>
      <c r="H15" s="12" t="s">
        <v>16</v>
      </c>
      <c r="I15" s="35">
        <f>D15+ورقة3!I15</f>
        <v>450</v>
      </c>
      <c r="J15" s="35">
        <f>F15+ورقة3!J15</f>
        <v>282</v>
      </c>
      <c r="K15" s="81">
        <v>0</v>
      </c>
      <c r="L15" s="82">
        <v>0</v>
      </c>
      <c r="M15" s="144">
        <v>620</v>
      </c>
      <c r="N15" s="145"/>
      <c r="O15" s="146"/>
    </row>
    <row r="16" spans="1:15" ht="24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D16+ورقة3!I16</f>
        <v>0</v>
      </c>
      <c r="J16" s="35"/>
      <c r="K16" s="59"/>
      <c r="L16" s="59"/>
    </row>
    <row r="17" spans="1:15" ht="22.5" customHeight="1" thickBot="1" x14ac:dyDescent="0.45">
      <c r="B17" s="12" t="s">
        <v>60</v>
      </c>
      <c r="C17" s="43">
        <f>ورقة3!G17</f>
        <v>1072835.7999999998</v>
      </c>
      <c r="D17" s="35">
        <v>0</v>
      </c>
      <c r="E17" s="43">
        <f>SUM(C17,D17)</f>
        <v>1072835.7999999998</v>
      </c>
      <c r="F17" s="43">
        <f>E21*20+(M22)</f>
        <v>401.6</v>
      </c>
      <c r="G17" s="43">
        <f>E17-F17+K17-L17</f>
        <v>1072434.1999999997</v>
      </c>
      <c r="H17" s="12" t="s">
        <v>60</v>
      </c>
      <c r="I17" s="35">
        <f>D17+ورقة3!I17</f>
        <v>0</v>
      </c>
      <c r="J17" s="44">
        <f>F17+ورقة3!J17</f>
        <v>1605.1999999999998</v>
      </c>
      <c r="K17" s="61">
        <v>0</v>
      </c>
      <c r="L17" s="51">
        <v>0</v>
      </c>
    </row>
    <row r="18" spans="1:15" ht="24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C28*2000+ورقة3!J18</f>
        <v>0</v>
      </c>
    </row>
    <row r="19" spans="1:15" ht="25.5" customHeight="1" thickBot="1" x14ac:dyDescent="0.45">
      <c r="B19" s="134"/>
      <c r="C19" s="135"/>
      <c r="D19" s="12" t="s">
        <v>20</v>
      </c>
      <c r="E19" s="40">
        <v>41</v>
      </c>
      <c r="F19" s="127" t="s">
        <v>90</v>
      </c>
      <c r="G19" s="128"/>
      <c r="H19" s="129"/>
      <c r="I19" s="12" t="s">
        <v>23</v>
      </c>
      <c r="J19" s="35">
        <f>E19+ورقة3!J19</f>
        <v>202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8.5" customHeight="1" thickBot="1" x14ac:dyDescent="0.45">
      <c r="B21" s="130" t="s">
        <v>26</v>
      </c>
      <c r="C21" s="131"/>
      <c r="D21" s="12" t="s">
        <v>21</v>
      </c>
      <c r="E21" s="40">
        <v>20</v>
      </c>
      <c r="F21" s="127" t="s">
        <v>91</v>
      </c>
      <c r="G21" s="128"/>
      <c r="H21" s="129"/>
      <c r="I21" s="12" t="s">
        <v>24</v>
      </c>
      <c r="J21" s="35">
        <f>E21+ورقة3!J21</f>
        <v>80</v>
      </c>
      <c r="M21" s="64">
        <f>E21</f>
        <v>20</v>
      </c>
      <c r="N21" s="64">
        <v>20</v>
      </c>
      <c r="O21" s="64">
        <f>N21*M21</f>
        <v>400</v>
      </c>
    </row>
    <row r="22" spans="1:15" ht="24.75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O21*0.004</f>
        <v>1.6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E23+ورقة3!J23</f>
        <v>0</v>
      </c>
    </row>
    <row r="24" spans="1:15" ht="26.25" customHeight="1" thickBot="1" x14ac:dyDescent="0.45">
      <c r="B24" s="122" t="s">
        <v>27</v>
      </c>
      <c r="C24" s="126"/>
      <c r="D24" s="126"/>
      <c r="E24" s="40">
        <f>SUM(E19,E21,E23)</f>
        <v>61</v>
      </c>
      <c r="F24" s="166"/>
      <c r="G24" s="167"/>
      <c r="H24" s="168"/>
      <c r="I24" s="12" t="s">
        <v>28</v>
      </c>
      <c r="J24" s="35">
        <f>E24+ورقة3!J24</f>
        <v>282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7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D26+ورقة3!I26</f>
        <v>0</v>
      </c>
      <c r="J26" s="123"/>
    </row>
    <row r="27" spans="1:15" ht="27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98</v>
      </c>
      <c r="F27" s="117"/>
      <c r="G27" s="118"/>
      <c r="H27" s="12" t="s">
        <v>31</v>
      </c>
      <c r="I27" s="122">
        <f>D27+ورقة3!I27</f>
        <v>6</v>
      </c>
      <c r="J27" s="123"/>
    </row>
    <row r="28" spans="1:15" ht="21.7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C28+ورقة3!I28</f>
        <v>0</v>
      </c>
      <c r="J28" s="171"/>
    </row>
    <row r="29" spans="1:15" ht="21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4" customHeight="1" thickBot="1" x14ac:dyDescent="0.45">
      <c r="B30" s="119" t="s">
        <v>99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100</v>
      </c>
      <c r="C31" s="119"/>
      <c r="D31" s="119"/>
      <c r="E31" s="119"/>
      <c r="F31" s="119"/>
      <c r="G31" s="119" t="s">
        <v>101</v>
      </c>
      <c r="H31" s="119"/>
      <c r="I31" s="88" t="s">
        <v>76</v>
      </c>
      <c r="J31" s="83">
        <v>6596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13:L15 K7:N7 K11:L11 K12:N12 D11:D13 D9 K8:L9 D26:D27" name="نطاق1"/>
    <protectedRange sqref="K10:L10" name="نطاق1_1"/>
    <protectedRange sqref="E26:G26" name="نطاق1_1_1_3_2"/>
    <protectedRange sqref="E27:G27" name="نطاق1_1_1_1"/>
  </protectedRanges>
  <mergeCells count="34">
    <mergeCell ref="E25:G25"/>
    <mergeCell ref="H25:J25"/>
    <mergeCell ref="B21:C21"/>
    <mergeCell ref="B22:C23"/>
    <mergeCell ref="A1:J1"/>
    <mergeCell ref="A2:J2"/>
    <mergeCell ref="B4:G4"/>
    <mergeCell ref="H4:J4"/>
    <mergeCell ref="D3:E3"/>
    <mergeCell ref="G3:I3"/>
    <mergeCell ref="E26:G26"/>
    <mergeCell ref="I26:J26"/>
    <mergeCell ref="K4:L4"/>
    <mergeCell ref="M5:O5"/>
    <mergeCell ref="B19:C20"/>
    <mergeCell ref="D20:J20"/>
    <mergeCell ref="F19:H19"/>
    <mergeCell ref="B18:G18"/>
    <mergeCell ref="M14:O14"/>
    <mergeCell ref="M15:O15"/>
    <mergeCell ref="F23:H23"/>
    <mergeCell ref="D22:J22"/>
    <mergeCell ref="F24:H24"/>
    <mergeCell ref="M10:O10"/>
    <mergeCell ref="B24:D24"/>
    <mergeCell ref="F21:H21"/>
    <mergeCell ref="E27:G27"/>
    <mergeCell ref="I27:J27"/>
    <mergeCell ref="B30:F30"/>
    <mergeCell ref="G30:H30"/>
    <mergeCell ref="B31:F31"/>
    <mergeCell ref="G31:H31"/>
    <mergeCell ref="C28:D28"/>
    <mergeCell ref="I28:J28"/>
  </mergeCells>
  <phoneticPr fontId="3" type="noConversion"/>
  <printOptions horizontalCentered="1" verticalCentered="1"/>
  <pageMargins left="0" right="0.51181102362204722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5"/>
  <dimension ref="A1:O38"/>
  <sheetViews>
    <sheetView rightToLeft="1" view="pageBreakPreview" zoomScale="55" zoomScaleNormal="75" zoomScaleSheetLayoutView="55" workbookViewId="0">
      <selection activeCell="C27" sqref="C27"/>
    </sheetView>
  </sheetViews>
  <sheetFormatPr defaultColWidth="9.1796875" defaultRowHeight="12.5" x14ac:dyDescent="0.25"/>
  <cols>
    <col min="1" max="1" width="1.453125" style="2" customWidth="1"/>
    <col min="2" max="2" width="24.54296875" style="2" customWidth="1"/>
    <col min="3" max="3" width="19.453125" style="2" customWidth="1"/>
    <col min="4" max="4" width="19.1796875" style="2" customWidth="1"/>
    <col min="5" max="5" width="19.7265625" style="2" customWidth="1"/>
    <col min="6" max="6" width="18.26953125" style="2" customWidth="1"/>
    <col min="7" max="7" width="22.7265625" style="2" customWidth="1"/>
    <col min="8" max="8" width="26.81640625" style="2" customWidth="1"/>
    <col min="9" max="9" width="23.54296875" style="2" customWidth="1"/>
    <col min="10" max="10" width="21.1796875" style="2" customWidth="1"/>
    <col min="11" max="14" width="9.1796875" style="2"/>
    <col min="15" max="15" width="11.26953125" style="2" customWidth="1"/>
    <col min="16" max="16" width="13.54296875" style="2" customWidth="1"/>
    <col min="17" max="16384" width="9.1796875" style="2"/>
  </cols>
  <sheetData>
    <row r="1" spans="1:15" ht="20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1"/>
      <c r="L1" s="1"/>
      <c r="M1" s="1"/>
      <c r="N1" s="1"/>
    </row>
    <row r="2" spans="1:15" ht="20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1"/>
      <c r="L2" s="3"/>
      <c r="M2" s="3"/>
      <c r="N2" s="3"/>
    </row>
    <row r="3" spans="1:15" ht="20.5" thickBot="1" x14ac:dyDescent="0.45">
      <c r="A3" s="31">
        <f>DATE(ورقة1!B37,ورقة1!C37,ورقة1!D37+4)</f>
        <v>45417</v>
      </c>
      <c r="B3" s="32"/>
      <c r="C3" s="32"/>
      <c r="D3" s="139" t="s">
        <v>48</v>
      </c>
      <c r="E3" s="139"/>
      <c r="F3" s="31" t="str">
        <f>ورقة1!B45</f>
        <v>الاحد</v>
      </c>
      <c r="G3" s="140">
        <f>DATE(ورقة1!B37,ورقة1!C37,ورقة1!D37+4)</f>
        <v>45417</v>
      </c>
      <c r="H3" s="140"/>
      <c r="I3" s="140"/>
      <c r="J3" s="55"/>
      <c r="K3" s="3"/>
      <c r="L3" s="3"/>
      <c r="M3" s="3"/>
      <c r="N3" s="3"/>
    </row>
    <row r="4" spans="1:15" ht="26.25" customHeight="1" thickBot="1" x14ac:dyDescent="0.45">
      <c r="A4" s="33"/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72" t="s">
        <v>7</v>
      </c>
      <c r="L4" s="173"/>
    </row>
    <row r="5" spans="1:15" ht="26.25" customHeight="1" thickBot="1" x14ac:dyDescent="0.45">
      <c r="A5" s="33"/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" t="s">
        <v>42</v>
      </c>
      <c r="L5" s="4" t="s">
        <v>43</v>
      </c>
      <c r="M5" s="141" t="s">
        <v>38</v>
      </c>
      <c r="N5" s="142"/>
      <c r="O5" s="143"/>
    </row>
    <row r="6" spans="1:15" ht="24.75" customHeight="1" thickBot="1" x14ac:dyDescent="0.45">
      <c r="A6" s="33"/>
      <c r="B6" s="12" t="s">
        <v>10</v>
      </c>
      <c r="C6" s="35">
        <f>ورقة4!G6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D6+ورقة4!I6</f>
        <v>0</v>
      </c>
      <c r="J6" s="35">
        <f>F6+ورقة4!J6</f>
        <v>0</v>
      </c>
      <c r="K6" s="21">
        <v>0</v>
      </c>
      <c r="L6" s="21">
        <v>0</v>
      </c>
      <c r="M6" s="7" t="s">
        <v>39</v>
      </c>
      <c r="N6" s="7" t="s">
        <v>40</v>
      </c>
      <c r="O6" s="7" t="s">
        <v>41</v>
      </c>
    </row>
    <row r="7" spans="1:15" ht="29.25" customHeight="1" thickBot="1" x14ac:dyDescent="0.45">
      <c r="A7" s="33"/>
      <c r="B7" s="36" t="s">
        <v>11</v>
      </c>
      <c r="C7" s="37">
        <f>ورقة4!G7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D7+ورقة4!I7</f>
        <v>0</v>
      </c>
      <c r="J7" s="37">
        <f>F7+ورقة4!J7</f>
        <v>0</v>
      </c>
      <c r="K7" s="22">
        <v>0</v>
      </c>
      <c r="L7" s="22">
        <v>0</v>
      </c>
      <c r="M7" s="8">
        <v>120</v>
      </c>
      <c r="N7" s="8">
        <v>0</v>
      </c>
      <c r="O7" s="8">
        <f>M7*N7</f>
        <v>0</v>
      </c>
    </row>
    <row r="8" spans="1:15" ht="29.25" customHeight="1" thickBot="1" x14ac:dyDescent="0.45">
      <c r="A8" s="33"/>
      <c r="B8" s="12" t="s">
        <v>12</v>
      </c>
      <c r="C8" s="38">
        <f>ورقة4!G8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D8+ورقة4!I8</f>
        <v>0</v>
      </c>
      <c r="J8" s="39">
        <f>F8+ورقة4!J8</f>
        <v>0</v>
      </c>
      <c r="K8" s="21">
        <v>0</v>
      </c>
      <c r="L8" s="21">
        <v>0</v>
      </c>
    </row>
    <row r="9" spans="1:15" ht="30" customHeight="1" thickBot="1" x14ac:dyDescent="0.45">
      <c r="A9" s="33"/>
      <c r="B9" s="12" t="s">
        <v>59</v>
      </c>
      <c r="C9" s="35">
        <f>ورقة4!G9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D9+ورقة4!I9</f>
        <v>0</v>
      </c>
      <c r="J9" s="35">
        <f>F9+ورقة4!J9</f>
        <v>0</v>
      </c>
      <c r="K9" s="21">
        <v>0</v>
      </c>
      <c r="L9" s="21">
        <v>0</v>
      </c>
    </row>
    <row r="10" spans="1:15" ht="23.25" customHeight="1" thickBot="1" x14ac:dyDescent="0.45">
      <c r="A10" s="33"/>
      <c r="B10" s="12"/>
      <c r="C10" s="40"/>
      <c r="D10" s="40"/>
      <c r="E10" s="35"/>
      <c r="F10" s="40"/>
      <c r="G10" s="35"/>
      <c r="H10" s="12"/>
      <c r="I10" s="35"/>
      <c r="J10" s="35"/>
      <c r="K10" s="21">
        <v>0</v>
      </c>
      <c r="L10" s="21">
        <v>0</v>
      </c>
      <c r="M10" s="141" t="s">
        <v>31</v>
      </c>
      <c r="N10" s="142"/>
      <c r="O10" s="143"/>
    </row>
    <row r="11" spans="1:15" ht="25.5" customHeight="1" thickBot="1" x14ac:dyDescent="0.45">
      <c r="A11" s="33"/>
      <c r="B11" s="12" t="s">
        <v>13</v>
      </c>
      <c r="C11" s="35">
        <f>ورقة4!G11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D11+ورقة4!I11</f>
        <v>0</v>
      </c>
      <c r="J11" s="35">
        <f>F11+ورقة4!J11</f>
        <v>18</v>
      </c>
      <c r="K11" s="21">
        <v>0</v>
      </c>
      <c r="L11" s="21">
        <v>0</v>
      </c>
      <c r="M11" s="7" t="s">
        <v>39</v>
      </c>
      <c r="N11" s="7" t="s">
        <v>40</v>
      </c>
      <c r="O11" s="7" t="s">
        <v>41</v>
      </c>
    </row>
    <row r="12" spans="1:15" ht="27" customHeight="1" thickBot="1" x14ac:dyDescent="0.45">
      <c r="A12" s="33"/>
      <c r="B12" s="29" t="s">
        <v>54</v>
      </c>
      <c r="C12" s="35">
        <f>ورقة4!G12</f>
        <v>0</v>
      </c>
      <c r="D12" s="41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29" t="s">
        <v>54</v>
      </c>
      <c r="I12" s="35">
        <f>D12+ورقة4!I12</f>
        <v>0</v>
      </c>
      <c r="J12" s="35">
        <f>F12+ورقة4!J12</f>
        <v>0</v>
      </c>
      <c r="K12" s="21">
        <v>0</v>
      </c>
      <c r="L12" s="21">
        <v>0</v>
      </c>
      <c r="M12" s="9">
        <v>70</v>
      </c>
      <c r="N12" s="10">
        <v>0</v>
      </c>
      <c r="O12" s="11">
        <f>M12*N12</f>
        <v>0</v>
      </c>
    </row>
    <row r="13" spans="1:15" s="15" customFormat="1" ht="27" customHeight="1" thickBot="1" x14ac:dyDescent="0.45">
      <c r="A13" s="42"/>
      <c r="B13" s="12" t="s">
        <v>14</v>
      </c>
      <c r="C13" s="35">
        <f>ورقة4!G13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D13+ورقة4!I13</f>
        <v>0</v>
      </c>
      <c r="J13" s="35">
        <f>F13+ورقة4!J13</f>
        <v>432</v>
      </c>
      <c r="K13" s="21">
        <v>0</v>
      </c>
      <c r="L13" s="21">
        <v>0</v>
      </c>
    </row>
    <row r="14" spans="1:15" ht="27.75" customHeight="1" thickBot="1" x14ac:dyDescent="0.45">
      <c r="A14" s="33"/>
      <c r="B14" s="6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D14+ورقة4!I14</f>
        <v>0</v>
      </c>
      <c r="J14" s="35">
        <f>F13+ورقة4!J13</f>
        <v>432</v>
      </c>
      <c r="K14" s="21"/>
      <c r="L14" s="21"/>
      <c r="M14" s="141" t="s">
        <v>57</v>
      </c>
      <c r="N14" s="142"/>
      <c r="O14" s="143"/>
    </row>
    <row r="15" spans="1:15" ht="29.25" customHeight="1" thickBot="1" x14ac:dyDescent="0.45">
      <c r="A15" s="33"/>
      <c r="B15" s="12" t="s">
        <v>16</v>
      </c>
      <c r="C15" s="35">
        <f>ورقة4!G15</f>
        <v>7244</v>
      </c>
      <c r="D15" s="35">
        <f>O12</f>
        <v>0</v>
      </c>
      <c r="E15" s="35">
        <f>SUM(C15,D15)</f>
        <v>7244</v>
      </c>
      <c r="F15" s="35">
        <f>SUM(E19,E21,E23)</f>
        <v>65</v>
      </c>
      <c r="G15" s="35">
        <f>E15-F15+K15-L15+D16</f>
        <v>7179</v>
      </c>
      <c r="H15" s="12" t="s">
        <v>16</v>
      </c>
      <c r="I15" s="35">
        <f>D15+ورقة4!I15</f>
        <v>450</v>
      </c>
      <c r="J15" s="35">
        <f>F15+ورقة4!J15</f>
        <v>347</v>
      </c>
      <c r="K15" s="23">
        <v>0</v>
      </c>
      <c r="L15" s="24">
        <v>0</v>
      </c>
      <c r="M15" s="144">
        <v>640</v>
      </c>
      <c r="N15" s="145"/>
      <c r="O15" s="146"/>
    </row>
    <row r="16" spans="1:15" ht="24.75" customHeight="1" thickBot="1" x14ac:dyDescent="0.45">
      <c r="A16" s="33"/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D16+ورقة4!I16</f>
        <v>0</v>
      </c>
      <c r="J16" s="35"/>
      <c r="K16" s="25"/>
      <c r="L16" s="25"/>
    </row>
    <row r="17" spans="1:15" ht="26.25" customHeight="1" thickBot="1" x14ac:dyDescent="0.45">
      <c r="A17" s="33"/>
      <c r="B17" s="12" t="s">
        <v>60</v>
      </c>
      <c r="C17" s="43">
        <f>ورقة4!G17</f>
        <v>1072434.1999999997</v>
      </c>
      <c r="D17" s="35">
        <v>0</v>
      </c>
      <c r="E17" s="43">
        <f>SUM(C17,D17)</f>
        <v>1072434.1999999997</v>
      </c>
      <c r="F17" s="43">
        <f>E21*20+(M22)</f>
        <v>1304</v>
      </c>
      <c r="G17" s="43">
        <f>E17-F17+K17-L17</f>
        <v>1071130.1999999997</v>
      </c>
      <c r="H17" s="12" t="s">
        <v>60</v>
      </c>
      <c r="I17" s="35">
        <f>D17+ورقة4!I17</f>
        <v>0</v>
      </c>
      <c r="J17" s="44">
        <f>F17+ورقة4!J17</f>
        <v>2909.2</v>
      </c>
      <c r="K17" s="26">
        <v>0</v>
      </c>
      <c r="L17" s="27">
        <v>0</v>
      </c>
    </row>
    <row r="18" spans="1:15" ht="20.25" customHeight="1" thickBot="1" x14ac:dyDescent="0.45">
      <c r="A18" s="33"/>
      <c r="B18" s="113"/>
      <c r="C18" s="114"/>
      <c r="D18" s="114"/>
      <c r="E18" s="114"/>
      <c r="F18" s="114"/>
      <c r="G18" s="115"/>
      <c r="H18" s="6" t="s">
        <v>63</v>
      </c>
      <c r="I18" s="40">
        <v>0</v>
      </c>
      <c r="J18" s="40">
        <f>C28*2500+ورقة4!J18</f>
        <v>0</v>
      </c>
      <c r="K18" s="28"/>
      <c r="L18" s="28"/>
    </row>
    <row r="19" spans="1:15" ht="27.75" customHeight="1" thickBot="1" x14ac:dyDescent="0.45">
      <c r="A19" s="33"/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E19+ورقة4!J19</f>
        <v>202</v>
      </c>
      <c r="M19" s="16" t="s">
        <v>66</v>
      </c>
      <c r="N19" s="16"/>
      <c r="O19" s="16"/>
    </row>
    <row r="20" spans="1:15" ht="24.75" customHeight="1" thickBot="1" x14ac:dyDescent="0.45">
      <c r="A20" s="33"/>
      <c r="B20" s="130"/>
      <c r="C20" s="131"/>
      <c r="D20" s="113"/>
      <c r="E20" s="114"/>
      <c r="F20" s="114"/>
      <c r="G20" s="114"/>
      <c r="H20" s="114"/>
      <c r="I20" s="114"/>
      <c r="J20" s="115"/>
      <c r="M20" s="18" t="s">
        <v>64</v>
      </c>
      <c r="N20" s="18" t="s">
        <v>65</v>
      </c>
      <c r="O20" s="18"/>
    </row>
    <row r="21" spans="1:15" ht="31.5" customHeight="1" thickBot="1" x14ac:dyDescent="0.45">
      <c r="A21" s="33"/>
      <c r="B21" s="130" t="s">
        <v>26</v>
      </c>
      <c r="C21" s="131"/>
      <c r="D21" s="12" t="s">
        <v>21</v>
      </c>
      <c r="E21" s="40">
        <v>65</v>
      </c>
      <c r="F21" s="127" t="s">
        <v>102</v>
      </c>
      <c r="G21" s="128"/>
      <c r="H21" s="129"/>
      <c r="I21" s="6" t="s">
        <v>24</v>
      </c>
      <c r="J21" s="35">
        <f>E21+ورقة4!J21</f>
        <v>145</v>
      </c>
      <c r="M21" s="19">
        <f>E21</f>
        <v>65</v>
      </c>
      <c r="N21" s="19">
        <v>20</v>
      </c>
      <c r="O21" s="19">
        <f>N21*M21</f>
        <v>1300</v>
      </c>
    </row>
    <row r="22" spans="1:15" ht="25.5" customHeight="1" thickBot="1" x14ac:dyDescent="0.45">
      <c r="A22" s="33"/>
      <c r="B22" s="130"/>
      <c r="C22" s="131"/>
      <c r="D22" s="113"/>
      <c r="E22" s="114"/>
      <c r="F22" s="114"/>
      <c r="G22" s="114"/>
      <c r="H22" s="114"/>
      <c r="I22" s="114"/>
      <c r="J22" s="114"/>
      <c r="M22" s="20">
        <v>4</v>
      </c>
      <c r="N22" s="17"/>
      <c r="O22" s="17"/>
    </row>
    <row r="23" spans="1:15" ht="23.25" customHeight="1" thickBot="1" x14ac:dyDescent="0.45">
      <c r="A23" s="33"/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E23+ورقة4!J23</f>
        <v>0</v>
      </c>
    </row>
    <row r="24" spans="1:15" ht="22.5" customHeight="1" thickBot="1" x14ac:dyDescent="0.45">
      <c r="A24" s="33"/>
      <c r="B24" s="122" t="s">
        <v>27</v>
      </c>
      <c r="C24" s="126"/>
      <c r="D24" s="126"/>
      <c r="E24" s="40">
        <f>SUM(E19,E21,E23)</f>
        <v>65</v>
      </c>
      <c r="F24" s="166"/>
      <c r="G24" s="167"/>
      <c r="H24" s="168"/>
      <c r="I24" s="12" t="s">
        <v>28</v>
      </c>
      <c r="J24" s="35">
        <f>E24+ورقة4!J24</f>
        <v>347</v>
      </c>
    </row>
    <row r="25" spans="1:15" ht="23.25" customHeight="1" thickBot="1" x14ac:dyDescent="0.45">
      <c r="A25" s="33"/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4.7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D26+ورقة4!I26</f>
        <v>0</v>
      </c>
      <c r="J26" s="123"/>
    </row>
    <row r="27" spans="1:15" ht="24.75" customHeight="1" thickBot="1" x14ac:dyDescent="0.45">
      <c r="A27" s="33"/>
      <c r="B27" s="12" t="s">
        <v>31</v>
      </c>
      <c r="C27" s="35">
        <f>A26-D27</f>
        <v>24</v>
      </c>
      <c r="D27" s="41">
        <v>0</v>
      </c>
      <c r="E27" s="116" t="s">
        <v>98</v>
      </c>
      <c r="F27" s="117"/>
      <c r="G27" s="118"/>
      <c r="H27" s="12" t="s">
        <v>31</v>
      </c>
      <c r="I27" s="122">
        <f>D27+ورقة4!I27</f>
        <v>6</v>
      </c>
      <c r="J27" s="123"/>
    </row>
    <row r="28" spans="1:15" ht="25.5" customHeight="1" thickBot="1" x14ac:dyDescent="0.45">
      <c r="A28" s="33"/>
      <c r="B28" s="12" t="s">
        <v>61</v>
      </c>
      <c r="C28" s="120">
        <v>0</v>
      </c>
      <c r="D28" s="121"/>
      <c r="E28" s="45"/>
      <c r="F28" s="46"/>
      <c r="G28" s="47"/>
      <c r="H28" s="6" t="s">
        <v>62</v>
      </c>
      <c r="I28" s="170">
        <f>C28+ورقة4!I28</f>
        <v>0</v>
      </c>
      <c r="J28" s="171"/>
    </row>
    <row r="29" spans="1:15" ht="20.25" customHeight="1" thickBot="1" x14ac:dyDescent="0.45">
      <c r="A29" s="33"/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A30" s="33"/>
      <c r="B30" s="119" t="s">
        <v>103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9810</v>
      </c>
    </row>
    <row r="31" spans="1:15" ht="20.5" thickBot="1" x14ac:dyDescent="0.45">
      <c r="A31" s="33"/>
      <c r="B31" s="119" t="s">
        <v>104</v>
      </c>
      <c r="C31" s="119"/>
      <c r="D31" s="119"/>
      <c r="E31" s="119"/>
      <c r="F31" s="119"/>
      <c r="G31" s="119" t="s">
        <v>105</v>
      </c>
      <c r="H31" s="119"/>
      <c r="I31" s="88" t="s">
        <v>76</v>
      </c>
      <c r="J31" s="83">
        <v>6661</v>
      </c>
    </row>
    <row r="32" spans="1:15" ht="20" x14ac:dyDescent="0.4">
      <c r="A32" s="33"/>
      <c r="B32" s="48"/>
      <c r="C32" s="48"/>
      <c r="D32" s="48"/>
      <c r="E32" s="48"/>
      <c r="F32" s="48"/>
      <c r="G32" s="48"/>
      <c r="H32" s="48"/>
      <c r="I32" s="48"/>
      <c r="J32" s="48"/>
    </row>
    <row r="33" spans="2:10" ht="20" x14ac:dyDescent="0.4">
      <c r="B33" s="48"/>
      <c r="C33" s="48"/>
      <c r="D33" s="13"/>
      <c r="E33" s="13"/>
      <c r="F33" s="13"/>
      <c r="G33" s="13"/>
      <c r="H33" s="13"/>
      <c r="I33" s="13"/>
      <c r="J33" s="13"/>
    </row>
    <row r="34" spans="2:10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9 K6:L6 K12:N12 K7:N7 K13:L15 K11:L11 D11:D13 D9 D26:D27" name="نطاق1"/>
    <protectedRange sqref="K10:L10" name="نطاق1_1"/>
    <protectedRange sqref="E26:G26" name="نطاق1_1_1_3_2_1"/>
    <protectedRange sqref="E27:G27" name="نطاق1_1_1_1"/>
  </protectedRanges>
  <mergeCells count="34">
    <mergeCell ref="E25:G25"/>
    <mergeCell ref="H25:J25"/>
    <mergeCell ref="B21:C21"/>
    <mergeCell ref="B22:C23"/>
    <mergeCell ref="A1:J1"/>
    <mergeCell ref="A2:J2"/>
    <mergeCell ref="B4:G4"/>
    <mergeCell ref="H4:J4"/>
    <mergeCell ref="D3:E3"/>
    <mergeCell ref="G3:I3"/>
    <mergeCell ref="E26:G26"/>
    <mergeCell ref="I26:J26"/>
    <mergeCell ref="K4:L4"/>
    <mergeCell ref="M5:O5"/>
    <mergeCell ref="B19:C20"/>
    <mergeCell ref="D20:J20"/>
    <mergeCell ref="F19:H19"/>
    <mergeCell ref="B18:G18"/>
    <mergeCell ref="M14:O14"/>
    <mergeCell ref="M15:O15"/>
    <mergeCell ref="F23:H23"/>
    <mergeCell ref="D22:J22"/>
    <mergeCell ref="F24:H24"/>
    <mergeCell ref="M10:O10"/>
    <mergeCell ref="B24:D24"/>
    <mergeCell ref="F21:H21"/>
    <mergeCell ref="E27:G27"/>
    <mergeCell ref="I27:J27"/>
    <mergeCell ref="B30:F30"/>
    <mergeCell ref="G30:H30"/>
    <mergeCell ref="B31:F31"/>
    <mergeCell ref="G31:H31"/>
    <mergeCell ref="C28:D28"/>
    <mergeCell ref="I28:J28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6"/>
  <dimension ref="A1:O38"/>
  <sheetViews>
    <sheetView rightToLeft="1" view="pageBreakPreview" topLeftCell="A6" zoomScale="75" zoomScaleNormal="75" zoomScaleSheetLayoutView="75" workbookViewId="0">
      <selection activeCell="K25" sqref="K25"/>
    </sheetView>
  </sheetViews>
  <sheetFormatPr defaultColWidth="9.1796875" defaultRowHeight="20" x14ac:dyDescent="0.4"/>
  <cols>
    <col min="1" max="1" width="1.453125" style="33" customWidth="1"/>
    <col min="2" max="2" width="26.7265625" style="33" customWidth="1"/>
    <col min="3" max="3" width="20.81640625" style="33" customWidth="1"/>
    <col min="4" max="4" width="19.1796875" style="33" customWidth="1"/>
    <col min="5" max="5" width="20.26953125" style="33" customWidth="1"/>
    <col min="6" max="6" width="17.81640625" style="33" customWidth="1"/>
    <col min="7" max="7" width="20.26953125" style="33" customWidth="1"/>
    <col min="8" max="8" width="25.453125" style="33" customWidth="1"/>
    <col min="9" max="9" width="23.7265625" style="33" customWidth="1"/>
    <col min="10" max="10" width="23.453125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DATE(ورقة1!B37,ورقة1!C37,ورقة1!D37+5)</f>
        <v>45418</v>
      </c>
      <c r="B3" s="32"/>
      <c r="C3" s="32"/>
      <c r="D3" s="139" t="s">
        <v>48</v>
      </c>
      <c r="E3" s="139"/>
      <c r="F3" s="31" t="str">
        <f>ورقة1!B46</f>
        <v>الاثنين</v>
      </c>
      <c r="G3" s="140">
        <f>DATE(ورقة1!B37,ورقة1!C37,ورقة1!D37+5)</f>
        <v>45418</v>
      </c>
      <c r="H3" s="140"/>
      <c r="I3" s="140"/>
      <c r="J3" s="55"/>
      <c r="K3" s="54"/>
      <c r="L3" s="54"/>
      <c r="M3" s="54"/>
      <c r="N3" s="54"/>
    </row>
    <row r="4" spans="1:15" ht="30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7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30" customHeight="1" thickBot="1" x14ac:dyDescent="0.45">
      <c r="B6" s="12" t="s">
        <v>10</v>
      </c>
      <c r="C6" s="35">
        <f>ورقة5!G6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D6+ورقة5!I6</f>
        <v>0</v>
      </c>
      <c r="J6" s="35">
        <f>F6+ورقة5!J6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4.75" customHeight="1" thickBot="1" x14ac:dyDescent="0.45">
      <c r="B7" s="36" t="s">
        <v>11</v>
      </c>
      <c r="C7" s="37">
        <f>ورقة5!G7</f>
        <v>0</v>
      </c>
      <c r="D7" s="37">
        <v>0</v>
      </c>
      <c r="E7" s="37">
        <f t="shared" si="0"/>
        <v>0</v>
      </c>
      <c r="F7" s="37">
        <f>O7*0.25</f>
        <v>0</v>
      </c>
      <c r="G7" s="37">
        <f t="shared" ref="G7:G12" si="1">E7-F7+K7-L7</f>
        <v>0</v>
      </c>
      <c r="H7" s="36" t="s">
        <v>11</v>
      </c>
      <c r="I7" s="37">
        <f>D7+ورقة5!I7</f>
        <v>0</v>
      </c>
      <c r="J7" s="37">
        <f>F7+ورقة5!J7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ورقة5!G8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D8+ورقة5!I8</f>
        <v>0</v>
      </c>
      <c r="J8" s="39">
        <f>F8+ورقة5!J8</f>
        <v>0</v>
      </c>
      <c r="K8" s="35">
        <v>0</v>
      </c>
      <c r="L8" s="35">
        <v>0</v>
      </c>
    </row>
    <row r="9" spans="1:15" ht="30" customHeight="1" thickBot="1" x14ac:dyDescent="0.45">
      <c r="B9" s="12" t="s">
        <v>58</v>
      </c>
      <c r="C9" s="35">
        <f>ورقة5!G9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D9+ورقة5!I9</f>
        <v>0</v>
      </c>
      <c r="J9" s="35">
        <f>F9+ورقة5!J9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ورقة5!G11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D11+ورقة5!I11</f>
        <v>0</v>
      </c>
      <c r="J11" s="35">
        <f>F11+ورقة5!J11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.75" customHeight="1" thickBot="1" x14ac:dyDescent="0.45">
      <c r="B12" s="29" t="s">
        <v>54</v>
      </c>
      <c r="C12" s="35">
        <f>ورقة5!G12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D12+ورقة5!I12</f>
        <v>0</v>
      </c>
      <c r="J12" s="35">
        <f>F12+ورقة5!J12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9.25" customHeight="1" thickBot="1" x14ac:dyDescent="0.45">
      <c r="B13" s="12" t="s">
        <v>14</v>
      </c>
      <c r="C13" s="35">
        <f>ورقة5!G13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D13+ورقة5!I13</f>
        <v>0</v>
      </c>
      <c r="J13" s="35">
        <f>F13+ورقة5!J13</f>
        <v>432</v>
      </c>
      <c r="K13" s="35">
        <v>0</v>
      </c>
      <c r="L13" s="35">
        <v>0</v>
      </c>
    </row>
    <row r="14" spans="1:15" ht="29.2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D14+ورقة5!I14</f>
        <v>0</v>
      </c>
      <c r="J14" s="35">
        <f>F13+ورقة5!J14</f>
        <v>432</v>
      </c>
      <c r="K14" s="35"/>
      <c r="L14" s="35"/>
      <c r="M14" s="141" t="s">
        <v>57</v>
      </c>
      <c r="N14" s="142"/>
      <c r="O14" s="143"/>
    </row>
    <row r="15" spans="1:15" ht="24.75" customHeight="1" thickBot="1" x14ac:dyDescent="0.45">
      <c r="B15" s="12" t="s">
        <v>16</v>
      </c>
      <c r="C15" s="35">
        <f>ورقة5!G15</f>
        <v>7179</v>
      </c>
      <c r="D15" s="35">
        <f>O12</f>
        <v>0</v>
      </c>
      <c r="E15" s="35">
        <f>SUM(C15,D15)</f>
        <v>7179</v>
      </c>
      <c r="F15" s="35">
        <f>SUM(E19,E21,E23)</f>
        <v>60</v>
      </c>
      <c r="G15" s="35">
        <f>E15-F15+K15-L15+D16</f>
        <v>7119</v>
      </c>
      <c r="H15" s="12" t="s">
        <v>16</v>
      </c>
      <c r="I15" s="35">
        <f>D15+ورقة5!I15</f>
        <v>450</v>
      </c>
      <c r="J15" s="35">
        <f>F15+ورقة5!J15</f>
        <v>407</v>
      </c>
      <c r="K15" s="81">
        <v>0</v>
      </c>
      <c r="L15" s="82">
        <v>0</v>
      </c>
      <c r="M15" s="144">
        <v>600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83"/>
      <c r="F16" s="35"/>
      <c r="G16" s="35"/>
      <c r="H16" s="12" t="s">
        <v>68</v>
      </c>
      <c r="I16" s="35">
        <f>D16+ورقة5!I16</f>
        <v>0</v>
      </c>
      <c r="J16" s="35"/>
      <c r="K16" s="59"/>
      <c r="L16" s="59"/>
    </row>
    <row r="17" spans="1:15" ht="24.75" customHeight="1" thickBot="1" x14ac:dyDescent="0.45">
      <c r="B17" s="12" t="s">
        <v>60</v>
      </c>
      <c r="C17" s="43">
        <f>ورقة5!G17</f>
        <v>1071130.1999999997</v>
      </c>
      <c r="D17" s="35">
        <v>0</v>
      </c>
      <c r="E17" s="43">
        <f>SUM(C17,D17)</f>
        <v>1071130.1999999997</v>
      </c>
      <c r="F17" s="43">
        <f>E21*20+(M22)</f>
        <v>1203.5999999999999</v>
      </c>
      <c r="G17" s="43">
        <f>E17-F17+K17-L17</f>
        <v>1069926.5999999996</v>
      </c>
      <c r="H17" s="12" t="s">
        <v>60</v>
      </c>
      <c r="I17" s="35">
        <f>D17+ورقة5!I17</f>
        <v>0</v>
      </c>
      <c r="J17" s="44">
        <f>F17+ورقة5!J17</f>
        <v>4112.7999999999993</v>
      </c>
      <c r="K17" s="61">
        <v>0</v>
      </c>
      <c r="L17" s="51">
        <v>0</v>
      </c>
    </row>
    <row r="18" spans="1:15" ht="21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C28*2000+ورقة5!J18</f>
        <v>0</v>
      </c>
    </row>
    <row r="19" spans="1:15" ht="27" customHeight="1" thickBot="1" x14ac:dyDescent="0.45">
      <c r="B19" s="134"/>
      <c r="C19" s="135"/>
      <c r="D19" s="12" t="s">
        <v>20</v>
      </c>
      <c r="E19" s="40">
        <v>0</v>
      </c>
      <c r="F19" s="127"/>
      <c r="G19" s="128"/>
      <c r="H19" s="129"/>
      <c r="I19" s="12" t="s">
        <v>23</v>
      </c>
      <c r="J19" s="35">
        <f>E19+ورقة5!J19</f>
        <v>202</v>
      </c>
      <c r="M19" s="62" t="s">
        <v>66</v>
      </c>
      <c r="N19" s="62"/>
      <c r="O19" s="62"/>
    </row>
    <row r="20" spans="1:15" ht="23.2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9.25" customHeight="1" thickBot="1" x14ac:dyDescent="0.45">
      <c r="B21" s="130" t="s">
        <v>26</v>
      </c>
      <c r="C21" s="131"/>
      <c r="D21" s="12" t="s">
        <v>21</v>
      </c>
      <c r="E21" s="40">
        <v>60</v>
      </c>
      <c r="F21" s="174" t="s">
        <v>102</v>
      </c>
      <c r="G21" s="175"/>
      <c r="H21" s="176"/>
      <c r="I21" s="12" t="s">
        <v>24</v>
      </c>
      <c r="J21" s="35">
        <f>E21+ورقة5!J21</f>
        <v>205</v>
      </c>
      <c r="M21" s="64">
        <f>E21</f>
        <v>60</v>
      </c>
      <c r="N21" s="64">
        <v>20</v>
      </c>
      <c r="O21" s="64">
        <f>N21*M21</f>
        <v>1200</v>
      </c>
    </row>
    <row r="22" spans="1:15" ht="27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3.6</v>
      </c>
      <c r="N22" s="66"/>
      <c r="O22" s="66"/>
    </row>
    <row r="23" spans="1:15" ht="26.2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E23+ورقة5!J23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60</v>
      </c>
      <c r="F24" s="166"/>
      <c r="G24" s="167"/>
      <c r="H24" s="168"/>
      <c r="I24" s="12" t="s">
        <v>28</v>
      </c>
      <c r="J24" s="35">
        <f>E24+ورقة5!J24</f>
        <v>407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D26+ورقة5!I26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D27+ورقة5!I27</f>
        <v>6</v>
      </c>
      <c r="J27" s="123"/>
    </row>
    <row r="28" spans="1:15" ht="28.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C28+ورقة5!I28</f>
        <v>0</v>
      </c>
      <c r="J28" s="171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" customHeight="1" thickBot="1" x14ac:dyDescent="0.45">
      <c r="B30" s="119" t="s">
        <v>106</v>
      </c>
      <c r="C30" s="119"/>
      <c r="D30" s="119"/>
      <c r="E30" s="119"/>
      <c r="F30" s="119"/>
      <c r="G30" s="119" t="s">
        <v>37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100</v>
      </c>
      <c r="C31" s="119"/>
      <c r="D31" s="119"/>
      <c r="E31" s="119"/>
      <c r="F31" s="119"/>
      <c r="G31" s="119" t="s">
        <v>88</v>
      </c>
      <c r="H31" s="119"/>
      <c r="I31" s="88" t="s">
        <v>76</v>
      </c>
      <c r="J31" s="83">
        <v>6721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8:L9 K6:L6 K12:N12 K7:N7 K13:L15 K11:L11 D11:D13 D9 D26:D27" name="نطاق1"/>
    <protectedRange sqref="K10:L10" name="نطاق1_1"/>
    <protectedRange sqref="E26:G26" name="نطاق1_1_1_3_2_1"/>
    <protectedRange sqref="E27:G27" name="نطاق1_1_1_1"/>
  </protectedRanges>
  <mergeCells count="34">
    <mergeCell ref="C28:D28"/>
    <mergeCell ref="I28:J28"/>
    <mergeCell ref="B18:G18"/>
    <mergeCell ref="K4:L4"/>
    <mergeCell ref="B22:C23"/>
    <mergeCell ref="F21:H21"/>
    <mergeCell ref="B19:C20"/>
    <mergeCell ref="B24:D24"/>
    <mergeCell ref="B21:C21"/>
    <mergeCell ref="M5:O5"/>
    <mergeCell ref="A1:J1"/>
    <mergeCell ref="A2:J2"/>
    <mergeCell ref="B4:G4"/>
    <mergeCell ref="H4:J4"/>
    <mergeCell ref="D3:E3"/>
    <mergeCell ref="G3:I3"/>
    <mergeCell ref="M14:O14"/>
    <mergeCell ref="M15:O15"/>
    <mergeCell ref="H25:J25"/>
    <mergeCell ref="E27:G27"/>
    <mergeCell ref="F19:H19"/>
    <mergeCell ref="D20:J20"/>
    <mergeCell ref="D22:J22"/>
    <mergeCell ref="F24:H24"/>
    <mergeCell ref="M10:O10"/>
    <mergeCell ref="B30:F30"/>
    <mergeCell ref="G30:H30"/>
    <mergeCell ref="B31:F31"/>
    <mergeCell ref="G31:H31"/>
    <mergeCell ref="F23:H23"/>
    <mergeCell ref="E26:G26"/>
    <mergeCell ref="I26:J26"/>
    <mergeCell ref="I27:J27"/>
    <mergeCell ref="E25:G25"/>
  </mergeCells>
  <phoneticPr fontId="3" type="noConversion"/>
  <pageMargins left="0" right="0.5" top="0" bottom="0" header="0" footer="0"/>
  <pageSetup paperSize="9" scale="69" orientation="landscape" r:id="rId1"/>
  <headerFooter alignWithMargins="0"/>
  <colBreaks count="1" manualBreakCount="1">
    <brk id="10" max="32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7"/>
  <dimension ref="A1:O38"/>
  <sheetViews>
    <sheetView rightToLeft="1" view="pageBreakPreview" topLeftCell="A14" zoomScale="75" zoomScaleNormal="75" zoomScaleSheetLayoutView="75" workbookViewId="0">
      <selection activeCell="J31" sqref="I29:J31"/>
    </sheetView>
  </sheetViews>
  <sheetFormatPr defaultColWidth="9.1796875" defaultRowHeight="20" x14ac:dyDescent="0.4"/>
  <cols>
    <col min="1" max="1" width="1.453125" style="33" customWidth="1"/>
    <col min="2" max="2" width="25.453125" style="33" customWidth="1"/>
    <col min="3" max="3" width="21.453125" style="33" customWidth="1"/>
    <col min="4" max="4" width="17.7265625" style="33" customWidth="1"/>
    <col min="5" max="5" width="19.1796875" style="33" customWidth="1"/>
    <col min="6" max="6" width="18.26953125" style="33" customWidth="1"/>
    <col min="7" max="7" width="20.1796875" style="33" customWidth="1"/>
    <col min="8" max="8" width="27.1796875" style="33" customWidth="1"/>
    <col min="9" max="9" width="23.54296875" style="33" customWidth="1"/>
    <col min="10" max="10" width="23.453125" style="33" customWidth="1"/>
    <col min="11" max="11" width="9.1796875" style="33"/>
    <col min="12" max="12" width="10.26953125" style="33" bestFit="1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73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DATE(ورقة1!B37,ورقة1!C37,ورقة1!D37+6)</f>
        <v>45419</v>
      </c>
      <c r="B3" s="32"/>
      <c r="C3" s="32"/>
      <c r="D3" s="139" t="s">
        <v>48</v>
      </c>
      <c r="E3" s="139"/>
      <c r="F3" s="31" t="str">
        <f>ورقة1!B47</f>
        <v>الثلاثاء</v>
      </c>
      <c r="G3" s="140">
        <f>DATE(ورقة1!B37,ورقة1!C37,ورقة1!D37+6)</f>
        <v>45419</v>
      </c>
      <c r="H3" s="140"/>
      <c r="I3" s="140"/>
      <c r="J3" s="55"/>
      <c r="K3" s="54"/>
      <c r="L3" s="54"/>
      <c r="M3" s="54"/>
      <c r="N3" s="54"/>
    </row>
    <row r="4" spans="1:15" ht="26.2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4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6.25" customHeight="1" thickBot="1" x14ac:dyDescent="0.45">
      <c r="B6" s="12" t="s">
        <v>10</v>
      </c>
      <c r="C6" s="35">
        <f>ورقة6!G6</f>
        <v>0</v>
      </c>
      <c r="D6" s="35">
        <v>0</v>
      </c>
      <c r="E6" s="35">
        <f t="shared" ref="E6:E12" si="0">SUM(C6,D6)</f>
        <v>0</v>
      </c>
      <c r="F6" s="35">
        <f>O7*0.75</f>
        <v>0</v>
      </c>
      <c r="G6" s="35">
        <f>E6-F6-K6+L6</f>
        <v>0</v>
      </c>
      <c r="H6" s="12" t="s">
        <v>10</v>
      </c>
      <c r="I6" s="35">
        <f>D6+ورقة6!I6</f>
        <v>0</v>
      </c>
      <c r="J6" s="35">
        <f>F6+ورقة6!J6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ورقة6!G7</f>
        <v>0</v>
      </c>
      <c r="D7" s="37">
        <v>0</v>
      </c>
      <c r="E7" s="37">
        <f>SUM(C7,D7)</f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D7+ورقة6!I7</f>
        <v>0</v>
      </c>
      <c r="J7" s="37">
        <f>F7+ورقة6!J7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31.5" customHeight="1" thickBot="1" x14ac:dyDescent="0.45">
      <c r="B8" s="12" t="s">
        <v>12</v>
      </c>
      <c r="C8" s="38">
        <f>ورقة6!G8</f>
        <v>0</v>
      </c>
      <c r="D8" s="35">
        <f>O7</f>
        <v>0</v>
      </c>
      <c r="E8" s="38">
        <f>SUM(C8,D8)</f>
        <v>0</v>
      </c>
      <c r="F8" s="43">
        <f>D13/57.47*100</f>
        <v>0</v>
      </c>
      <c r="G8" s="38">
        <f t="shared" si="1"/>
        <v>0</v>
      </c>
      <c r="H8" s="12" t="s">
        <v>12</v>
      </c>
      <c r="I8" s="35">
        <f>D8+ورقة6!I8</f>
        <v>0</v>
      </c>
      <c r="J8" s="39">
        <f>F8+ورقة6!J8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ورقة6!G9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D9+ورقة6!I9</f>
        <v>0</v>
      </c>
      <c r="J9" s="35">
        <f>F9+ورقة6!J9</f>
        <v>0</v>
      </c>
      <c r="K9" s="35">
        <v>0</v>
      </c>
      <c r="L9" s="35">
        <v>0</v>
      </c>
    </row>
    <row r="10" spans="1:15" ht="24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5.5" customHeight="1" thickBot="1" x14ac:dyDescent="0.45">
      <c r="B11" s="12" t="s">
        <v>13</v>
      </c>
      <c r="C11" s="35">
        <f>ورقة6!G11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D11+ورقة6!I11</f>
        <v>0</v>
      </c>
      <c r="J11" s="35">
        <f>F11+ورقة6!J11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5.5" customHeight="1" thickBot="1" x14ac:dyDescent="0.45">
      <c r="B12" s="29" t="s">
        <v>54</v>
      </c>
      <c r="C12" s="35">
        <f>ورقة6!G12</f>
        <v>0</v>
      </c>
      <c r="D12" s="41">
        <v>0</v>
      </c>
      <c r="E12" s="35">
        <f t="shared" si="0"/>
        <v>0</v>
      </c>
      <c r="F12" s="41">
        <f>O7*0.05</f>
        <v>0</v>
      </c>
      <c r="G12" s="35">
        <f t="shared" si="1"/>
        <v>0</v>
      </c>
      <c r="H12" s="52" t="s">
        <v>54</v>
      </c>
      <c r="I12" s="35">
        <f>D12+ورقة6!I12</f>
        <v>0</v>
      </c>
      <c r="J12" s="35">
        <f>F12+ورقة6!J12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6.25" customHeight="1" thickBot="1" x14ac:dyDescent="0.45">
      <c r="B13" s="12" t="s">
        <v>14</v>
      </c>
      <c r="C13" s="35">
        <f>ورقة6!G13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D13+ورقة6!I13</f>
        <v>0</v>
      </c>
      <c r="J13" s="35">
        <f>F13+ورقة6!J13</f>
        <v>432</v>
      </c>
      <c r="K13" s="35">
        <v>0</v>
      </c>
      <c r="L13" s="35">
        <v>0</v>
      </c>
    </row>
    <row r="14" spans="1:15" ht="24.7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D14+ورقة6!I14</f>
        <v>0</v>
      </c>
      <c r="J14" s="35">
        <f>F13+ورقة6!J14</f>
        <v>432</v>
      </c>
      <c r="K14" s="35"/>
      <c r="L14" s="35"/>
      <c r="M14" s="141" t="s">
        <v>57</v>
      </c>
      <c r="N14" s="142"/>
      <c r="O14" s="143"/>
    </row>
    <row r="15" spans="1:15" ht="22.5" customHeight="1" thickBot="1" x14ac:dyDescent="0.45">
      <c r="B15" s="12" t="s">
        <v>16</v>
      </c>
      <c r="C15" s="35">
        <f>ورقة6!G15</f>
        <v>7119</v>
      </c>
      <c r="D15" s="35">
        <f>O12</f>
        <v>0</v>
      </c>
      <c r="E15" s="35">
        <f>SUM(C15,D15)</f>
        <v>7119</v>
      </c>
      <c r="F15" s="35">
        <f>SUM(E19,E21,E23)</f>
        <v>112</v>
      </c>
      <c r="G15" s="35">
        <f>E15-F15+K15-L15+D16</f>
        <v>7007</v>
      </c>
      <c r="H15" s="12" t="s">
        <v>16</v>
      </c>
      <c r="I15" s="35">
        <f>D15+ورقة6!I15</f>
        <v>450</v>
      </c>
      <c r="J15" s="35">
        <f>F15+ورقة6!J15</f>
        <v>519</v>
      </c>
      <c r="K15" s="81">
        <v>0</v>
      </c>
      <c r="L15" s="82">
        <v>0</v>
      </c>
      <c r="M15" s="144">
        <v>400</v>
      </c>
      <c r="N15" s="145"/>
      <c r="O15" s="146"/>
    </row>
    <row r="16" spans="1:15" ht="24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D16+ورقة6!I16</f>
        <v>0</v>
      </c>
      <c r="J16" s="35"/>
      <c r="K16" s="59"/>
      <c r="L16" s="59"/>
    </row>
    <row r="17" spans="1:15" ht="27" customHeight="1" thickBot="1" x14ac:dyDescent="0.45">
      <c r="B17" s="12" t="s">
        <v>60</v>
      </c>
      <c r="C17" s="43">
        <f>ورقة6!G17</f>
        <v>1069926.5999999996</v>
      </c>
      <c r="D17" s="35">
        <v>0</v>
      </c>
      <c r="E17" s="43">
        <f>SUM(C17,D17)</f>
        <v>1069926.5999999996</v>
      </c>
      <c r="F17" s="43">
        <f>E21*20+(M22)</f>
        <v>1404.2</v>
      </c>
      <c r="G17" s="43">
        <f>E17-F17+K17-L17</f>
        <v>1068522.3999999997</v>
      </c>
      <c r="H17" s="12" t="s">
        <v>60</v>
      </c>
      <c r="I17" s="35">
        <f>D17+ورقة6!I17</f>
        <v>0</v>
      </c>
      <c r="J17" s="44">
        <f>F17+ورقة6!J17</f>
        <v>5516.9999999999991</v>
      </c>
      <c r="K17" s="61">
        <v>0</v>
      </c>
      <c r="L17" s="51">
        <v>0</v>
      </c>
    </row>
    <row r="18" spans="1:15" ht="26.2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C28*2500+ورقة6!J18</f>
        <v>0</v>
      </c>
    </row>
    <row r="19" spans="1:15" ht="25.5" customHeight="1" thickBot="1" x14ac:dyDescent="0.45">
      <c r="B19" s="134"/>
      <c r="C19" s="135"/>
      <c r="D19" s="12" t="s">
        <v>20</v>
      </c>
      <c r="E19" s="40">
        <v>42</v>
      </c>
      <c r="F19" s="127" t="s">
        <v>90</v>
      </c>
      <c r="G19" s="128"/>
      <c r="H19" s="129"/>
      <c r="I19" s="12" t="s">
        <v>23</v>
      </c>
      <c r="J19" s="35">
        <f>E19+ورقة6!J19</f>
        <v>244</v>
      </c>
      <c r="M19" s="62" t="s">
        <v>66</v>
      </c>
      <c r="N19" s="62"/>
      <c r="O19" s="62"/>
    </row>
    <row r="20" spans="1:15" ht="24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30" customHeight="1" thickBot="1" x14ac:dyDescent="0.45">
      <c r="B21" s="130" t="s">
        <v>26</v>
      </c>
      <c r="C21" s="131"/>
      <c r="D21" s="12" t="s">
        <v>21</v>
      </c>
      <c r="E21" s="40">
        <v>70</v>
      </c>
      <c r="F21" s="127" t="s">
        <v>91</v>
      </c>
      <c r="G21" s="128"/>
      <c r="H21" s="129"/>
      <c r="I21" s="12" t="s">
        <v>24</v>
      </c>
      <c r="J21" s="35">
        <f>E21+ورقة6!J21</f>
        <v>275</v>
      </c>
      <c r="M21" s="64">
        <f>E21</f>
        <v>70</v>
      </c>
      <c r="N21" s="64">
        <v>20</v>
      </c>
      <c r="O21" s="64">
        <f>N21*M21</f>
        <v>1400</v>
      </c>
    </row>
    <row r="22" spans="1:15" ht="27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4.2</v>
      </c>
      <c r="N22" s="66"/>
      <c r="O22" s="66"/>
    </row>
    <row r="23" spans="1:15" ht="24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E23+ورقة6!J23</f>
        <v>0</v>
      </c>
    </row>
    <row r="24" spans="1:15" ht="27" customHeight="1" thickBot="1" x14ac:dyDescent="0.45">
      <c r="B24" s="122" t="s">
        <v>27</v>
      </c>
      <c r="C24" s="126"/>
      <c r="D24" s="126"/>
      <c r="E24" s="40">
        <f>SUM(E19,E21,E23)</f>
        <v>112</v>
      </c>
      <c r="F24" s="166"/>
      <c r="G24" s="167"/>
      <c r="H24" s="168"/>
      <c r="I24" s="12" t="s">
        <v>28</v>
      </c>
      <c r="J24" s="35">
        <f>E24+ورقة6!J24</f>
        <v>519</v>
      </c>
    </row>
    <row r="25" spans="1:15" ht="27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6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D26+ورقة6!I26</f>
        <v>0</v>
      </c>
      <c r="J26" s="123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92</v>
      </c>
      <c r="F27" s="117"/>
      <c r="G27" s="118"/>
      <c r="H27" s="12" t="s">
        <v>31</v>
      </c>
      <c r="I27" s="122">
        <f>D27+ورقة6!I27</f>
        <v>6</v>
      </c>
      <c r="J27" s="123"/>
    </row>
    <row r="28" spans="1:15" ht="26.25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C28+ورقة6!I28</f>
        <v>0</v>
      </c>
      <c r="J28" s="171"/>
    </row>
    <row r="29" spans="1:15" ht="24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1" customHeight="1" thickBot="1" x14ac:dyDescent="0.45">
      <c r="B30" s="119" t="s">
        <v>106</v>
      </c>
      <c r="C30" s="119"/>
      <c r="D30" s="119"/>
      <c r="E30" s="119"/>
      <c r="F30" s="119"/>
      <c r="G30" s="119" t="s">
        <v>77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107</v>
      </c>
      <c r="C31" s="119"/>
      <c r="D31" s="119"/>
      <c r="E31" s="119"/>
      <c r="F31" s="119"/>
      <c r="G31" s="119" t="s">
        <v>95</v>
      </c>
      <c r="H31" s="119"/>
      <c r="I31" s="88" t="s">
        <v>76</v>
      </c>
      <c r="J31" s="83">
        <v>6833</v>
      </c>
    </row>
    <row r="32" spans="1:15" x14ac:dyDescent="0.4">
      <c r="B32" s="178"/>
      <c r="C32" s="178"/>
      <c r="D32" s="178"/>
      <c r="E32" s="178"/>
      <c r="F32" s="17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177"/>
      <c r="C35" s="177"/>
      <c r="D35" s="177"/>
      <c r="E35" s="177"/>
      <c r="F35" s="177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K8:L9 K13:L15 K7:N7 K11:L11 K12:N12 D11:D13 D9 D26:D27" name="نطاق1"/>
    <protectedRange sqref="K10:L10" name="نطاق1_1"/>
    <protectedRange sqref="E26:G26" name="نطاق1_1_1_3_2_1_1"/>
    <protectedRange sqref="E27:G27" name="نطاق1_1_1_1"/>
  </protectedRanges>
  <mergeCells count="36">
    <mergeCell ref="I28:J28"/>
    <mergeCell ref="B30:F30"/>
    <mergeCell ref="B19:C20"/>
    <mergeCell ref="B21:C21"/>
    <mergeCell ref="B22:C23"/>
    <mergeCell ref="F21:H21"/>
    <mergeCell ref="F23:H23"/>
    <mergeCell ref="G30:H30"/>
    <mergeCell ref="C28:D28"/>
    <mergeCell ref="E25:G25"/>
    <mergeCell ref="A1:J1"/>
    <mergeCell ref="A2:J2"/>
    <mergeCell ref="B4:G4"/>
    <mergeCell ref="H4:J4"/>
    <mergeCell ref="D3:E3"/>
    <mergeCell ref="G3:I3"/>
    <mergeCell ref="B18:G18"/>
    <mergeCell ref="E27:G27"/>
    <mergeCell ref="B35:F35"/>
    <mergeCell ref="B31:F31"/>
    <mergeCell ref="B32:F32"/>
    <mergeCell ref="K4:L4"/>
    <mergeCell ref="I27:J27"/>
    <mergeCell ref="D20:J20"/>
    <mergeCell ref="F19:H19"/>
    <mergeCell ref="B24:D24"/>
    <mergeCell ref="G31:H31"/>
    <mergeCell ref="M5:O5"/>
    <mergeCell ref="M10:O10"/>
    <mergeCell ref="I26:J26"/>
    <mergeCell ref="H25:J25"/>
    <mergeCell ref="F24:H24"/>
    <mergeCell ref="E26:G26"/>
    <mergeCell ref="M14:O14"/>
    <mergeCell ref="M15:O15"/>
    <mergeCell ref="D22:J22"/>
  </mergeCells>
  <phoneticPr fontId="3" type="noConversion"/>
  <printOptions horizontalCentered="1" verticalCentered="1"/>
  <pageMargins left="0" right="0.51181102362204722" top="0" bottom="0" header="0" footer="0"/>
  <pageSetup paperSize="9" scale="67" orientation="landscape" r:id="rId1"/>
  <headerFooter alignWithMargins="0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8"/>
  <dimension ref="A1:O38"/>
  <sheetViews>
    <sheetView rightToLeft="1" topLeftCell="A12" zoomScale="73" zoomScaleNormal="73" zoomScaleSheetLayoutView="75" workbookViewId="0">
      <selection sqref="A1:J1"/>
    </sheetView>
  </sheetViews>
  <sheetFormatPr defaultColWidth="9.1796875" defaultRowHeight="20" x14ac:dyDescent="0.4"/>
  <cols>
    <col min="1" max="1" width="1.453125" style="33" customWidth="1"/>
    <col min="2" max="2" width="26.7265625" style="33" customWidth="1"/>
    <col min="3" max="3" width="21.453125" style="33" customWidth="1"/>
    <col min="4" max="4" width="19" style="33" customWidth="1"/>
    <col min="5" max="5" width="20" style="33" customWidth="1"/>
    <col min="6" max="6" width="18.7265625" style="33" customWidth="1"/>
    <col min="7" max="7" width="20.81640625" style="33" customWidth="1"/>
    <col min="8" max="8" width="24.54296875" style="33" customWidth="1"/>
    <col min="9" max="9" width="22.453125" style="33" customWidth="1"/>
    <col min="10" max="10" width="22" style="33" customWidth="1"/>
    <col min="11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112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DATE(ورقة1!B37,ورقة1!C37,ورقة1!D37+7)</f>
        <v>45420</v>
      </c>
      <c r="B3" s="32"/>
      <c r="C3" s="32"/>
      <c r="D3" s="139" t="s">
        <v>48</v>
      </c>
      <c r="E3" s="139"/>
      <c r="F3" s="31" t="str">
        <f>ورقة1!B48</f>
        <v>الاربعاء</v>
      </c>
      <c r="G3" s="140">
        <f>DATE(ورقة1!B37,ورقة1!C37,ورقة1!D37+7)</f>
        <v>45420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6.2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30" customHeight="1" thickBot="1" x14ac:dyDescent="0.45">
      <c r="B6" s="12" t="s">
        <v>10</v>
      </c>
      <c r="C6" s="35">
        <f>ورقة7!G6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D6+ورقة7!I6</f>
        <v>0</v>
      </c>
      <c r="J6" s="35">
        <f>F6+ورقة7!J6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8.5" customHeight="1" thickBot="1" x14ac:dyDescent="0.45">
      <c r="B7" s="36" t="s">
        <v>11</v>
      </c>
      <c r="C7" s="37">
        <f>ورقة7!G7</f>
        <v>0</v>
      </c>
      <c r="D7" s="37">
        <v>0</v>
      </c>
      <c r="E7" s="37">
        <f t="shared" si="0"/>
        <v>0</v>
      </c>
      <c r="F7" s="37">
        <f>O7*0.2</f>
        <v>0</v>
      </c>
      <c r="G7" s="37">
        <f>E7-F7+K7-L7</f>
        <v>0</v>
      </c>
      <c r="H7" s="36" t="s">
        <v>11</v>
      </c>
      <c r="I7" s="37">
        <f>D7+ورقة7!I7</f>
        <v>0</v>
      </c>
      <c r="J7" s="37">
        <f>F7+ورقة7!J7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6.25" customHeight="1" thickBot="1" x14ac:dyDescent="0.45">
      <c r="B8" s="12" t="s">
        <v>12</v>
      </c>
      <c r="C8" s="38">
        <f>ورقة7!G8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>E8-F8+K8-L8</f>
        <v>0</v>
      </c>
      <c r="H8" s="12" t="s">
        <v>12</v>
      </c>
      <c r="I8" s="35">
        <f>D8+ورقة7!I8</f>
        <v>0</v>
      </c>
      <c r="J8" s="39">
        <f>F8+ورقة7!J8</f>
        <v>0</v>
      </c>
      <c r="K8" s="35">
        <v>0</v>
      </c>
      <c r="L8" s="35">
        <v>0</v>
      </c>
    </row>
    <row r="9" spans="1:15" ht="24.75" customHeight="1" thickBot="1" x14ac:dyDescent="0.45">
      <c r="B9" s="12" t="s">
        <v>58</v>
      </c>
      <c r="C9" s="35">
        <f>ورقة7!G9</f>
        <v>0</v>
      </c>
      <c r="D9" s="35">
        <v>0</v>
      </c>
      <c r="E9" s="35">
        <f t="shared" si="0"/>
        <v>0</v>
      </c>
      <c r="F9" s="35">
        <v>0</v>
      </c>
      <c r="G9" s="35">
        <f>E9-F9+K9-L9</f>
        <v>0</v>
      </c>
      <c r="H9" s="12" t="s">
        <v>58</v>
      </c>
      <c r="I9" s="35">
        <f>D9+ورقة7!I9</f>
        <v>0</v>
      </c>
      <c r="J9" s="35">
        <f>F9+ورقة7!J9</f>
        <v>0</v>
      </c>
      <c r="K9" s="35">
        <v>0</v>
      </c>
      <c r="L9" s="35">
        <v>0</v>
      </c>
    </row>
    <row r="10" spans="1:15" ht="22.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8.5" customHeight="1" thickBot="1" x14ac:dyDescent="0.45">
      <c r="B11" s="12" t="s">
        <v>13</v>
      </c>
      <c r="C11" s="35">
        <f>ورقة7!G11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D11+ورقة7!I11</f>
        <v>0</v>
      </c>
      <c r="J11" s="35">
        <f>F11+ورقة7!J11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6.25" customHeight="1" thickBot="1" x14ac:dyDescent="0.45">
      <c r="B12" s="29" t="s">
        <v>54</v>
      </c>
      <c r="C12" s="35">
        <f>ورقة7!G12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>E12-F12+K12-L10</f>
        <v>0</v>
      </c>
      <c r="H12" s="29" t="s">
        <v>54</v>
      </c>
      <c r="I12" s="35">
        <f>D12+ورقة7!I12</f>
        <v>0</v>
      </c>
      <c r="J12" s="35">
        <f>F12+ورقة7!J12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7" customHeight="1" thickBot="1" x14ac:dyDescent="0.45">
      <c r="B13" s="12" t="s">
        <v>14</v>
      </c>
      <c r="C13" s="35">
        <f>ورقة7!G13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E13-F13+K13-L12</f>
        <v>34197.420000000006</v>
      </c>
      <c r="H13" s="12" t="s">
        <v>14</v>
      </c>
      <c r="I13" s="35">
        <f>D13+ورقة7!I13</f>
        <v>0</v>
      </c>
      <c r="J13" s="35">
        <f>F13+ورقة7!J13</f>
        <v>432</v>
      </c>
      <c r="K13" s="35">
        <v>0</v>
      </c>
      <c r="L13" s="35">
        <v>0</v>
      </c>
    </row>
    <row r="14" spans="1:15" ht="25.5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D14+ورقة7!I14</f>
        <v>0</v>
      </c>
      <c r="J14" s="35">
        <f>F13+ورقة7!J14</f>
        <v>432</v>
      </c>
      <c r="K14" s="35"/>
      <c r="L14" s="35"/>
      <c r="M14" s="141" t="s">
        <v>57</v>
      </c>
      <c r="N14" s="142"/>
      <c r="O14" s="143"/>
    </row>
    <row r="15" spans="1:15" ht="27.75" customHeight="1" thickBot="1" x14ac:dyDescent="0.45">
      <c r="B15" s="12" t="s">
        <v>16</v>
      </c>
      <c r="C15" s="35">
        <f>ورقة7!G15</f>
        <v>7007</v>
      </c>
      <c r="D15" s="35">
        <f>O12</f>
        <v>0</v>
      </c>
      <c r="E15" s="35">
        <f>SUM(C15,D15)</f>
        <v>7007</v>
      </c>
      <c r="F15" s="35">
        <f>SUM(E19,E21,E23)</f>
        <v>274</v>
      </c>
      <c r="G15" s="35">
        <f>E15-F15+K15-L15+D16</f>
        <v>6733</v>
      </c>
      <c r="H15" s="12" t="s">
        <v>16</v>
      </c>
      <c r="I15" s="35">
        <f>D15+ورقة7!I15</f>
        <v>450</v>
      </c>
      <c r="J15" s="35">
        <f>F15+ورقة7!J15</f>
        <v>793</v>
      </c>
      <c r="K15" s="81">
        <v>0</v>
      </c>
      <c r="L15" s="82">
        <v>0</v>
      </c>
      <c r="M15" s="144">
        <v>400</v>
      </c>
      <c r="N15" s="145"/>
      <c r="O15" s="146"/>
    </row>
    <row r="16" spans="1:15" ht="25.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D16+ورقة7!I16</f>
        <v>0</v>
      </c>
      <c r="J16" s="35"/>
      <c r="K16" s="59"/>
      <c r="L16" s="59"/>
    </row>
    <row r="17" spans="1:15" ht="25.5" customHeight="1" thickBot="1" x14ac:dyDescent="0.45">
      <c r="B17" s="12" t="s">
        <v>60</v>
      </c>
      <c r="C17" s="43">
        <f>ورقة7!G17</f>
        <v>1068522.3999999997</v>
      </c>
      <c r="D17" s="35">
        <v>0</v>
      </c>
      <c r="E17" s="43">
        <f>SUM(C17,D17)</f>
        <v>1068522.3999999997</v>
      </c>
      <c r="F17" s="43">
        <f>E21*20+(M22)</f>
        <v>1504.5</v>
      </c>
      <c r="G17" s="43">
        <f>E17-F17+K17-L17</f>
        <v>1067017.8999999997</v>
      </c>
      <c r="H17" s="12" t="s">
        <v>60</v>
      </c>
      <c r="I17" s="35">
        <f>D17+ورقة7!I17</f>
        <v>0</v>
      </c>
      <c r="J17" s="44">
        <f>F17+ورقة7!J17</f>
        <v>7021.4999999999991</v>
      </c>
      <c r="K17" s="61">
        <v>0</v>
      </c>
      <c r="L17" s="51">
        <v>0</v>
      </c>
    </row>
    <row r="18" spans="1:15" ht="24.75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C28*2500+ورقة7!J18</f>
        <v>0</v>
      </c>
    </row>
    <row r="19" spans="1:15" ht="27" customHeight="1" thickBot="1" x14ac:dyDescent="0.45">
      <c r="B19" s="134"/>
      <c r="C19" s="135"/>
      <c r="D19" s="12" t="s">
        <v>20</v>
      </c>
      <c r="E19" s="40">
        <v>199</v>
      </c>
      <c r="F19" s="127" t="s">
        <v>109</v>
      </c>
      <c r="G19" s="128"/>
      <c r="H19" s="129"/>
      <c r="I19" s="12" t="s">
        <v>23</v>
      </c>
      <c r="J19" s="35">
        <f>E19+ورقة7!J19</f>
        <v>443</v>
      </c>
      <c r="M19" s="62" t="s">
        <v>66</v>
      </c>
      <c r="N19" s="62"/>
      <c r="O19" s="62"/>
    </row>
    <row r="20" spans="1:15" ht="21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" customHeight="1" thickBot="1" x14ac:dyDescent="0.45">
      <c r="B21" s="130" t="s">
        <v>26</v>
      </c>
      <c r="C21" s="131"/>
      <c r="D21" s="12" t="s">
        <v>21</v>
      </c>
      <c r="E21" s="40">
        <v>75</v>
      </c>
      <c r="F21" s="174" t="s">
        <v>108</v>
      </c>
      <c r="G21" s="175"/>
      <c r="H21" s="176"/>
      <c r="I21" s="12" t="s">
        <v>24</v>
      </c>
      <c r="J21" s="35">
        <f>E21+ورقة7!J21</f>
        <v>350</v>
      </c>
      <c r="M21" s="64">
        <f>E21</f>
        <v>75</v>
      </c>
      <c r="N21" s="64">
        <v>20</v>
      </c>
      <c r="O21" s="64">
        <f>N21*M21</f>
        <v>1500</v>
      </c>
    </row>
    <row r="22" spans="1:15" ht="27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4.5</v>
      </c>
      <c r="N22" s="66"/>
      <c r="O22" s="66"/>
    </row>
    <row r="23" spans="1:15" ht="27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E23+ورقة7!J23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274</v>
      </c>
      <c r="F24" s="166"/>
      <c r="G24" s="167"/>
      <c r="H24" s="168"/>
      <c r="I24" s="12" t="s">
        <v>28</v>
      </c>
      <c r="J24" s="35">
        <f>E24+ورقة7!J24</f>
        <v>793</v>
      </c>
    </row>
    <row r="25" spans="1:15" ht="24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5.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D26+ورقة7!I26</f>
        <v>0</v>
      </c>
      <c r="J26" s="123"/>
    </row>
    <row r="27" spans="1:15" ht="26.2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111</v>
      </c>
      <c r="F27" s="117"/>
      <c r="G27" s="118"/>
      <c r="H27" s="12" t="s">
        <v>31</v>
      </c>
      <c r="I27" s="122">
        <f>D27+ورقة7!I27</f>
        <v>6</v>
      </c>
      <c r="J27" s="123"/>
    </row>
    <row r="28" spans="1:15" ht="24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9">
        <f>C28+ورقة7!I28</f>
        <v>0</v>
      </c>
      <c r="J28" s="180"/>
    </row>
    <row r="29" spans="1:15" ht="20.25" customHeight="1" x14ac:dyDescent="0.4">
      <c r="B29" s="48"/>
      <c r="C29" s="49"/>
      <c r="D29" s="49"/>
      <c r="E29" s="49"/>
      <c r="F29" s="49"/>
      <c r="G29" s="48"/>
      <c r="H29" s="48"/>
      <c r="I29" s="89" t="s">
        <v>74</v>
      </c>
      <c r="J29" s="90">
        <v>0</v>
      </c>
    </row>
    <row r="30" spans="1:15" ht="22.5" customHeight="1" x14ac:dyDescent="0.4">
      <c r="B30" s="119" t="s">
        <v>69</v>
      </c>
      <c r="C30" s="119"/>
      <c r="D30" s="119"/>
      <c r="E30" s="119"/>
      <c r="F30" s="119"/>
      <c r="G30" s="119" t="s">
        <v>79</v>
      </c>
      <c r="H30" s="119"/>
      <c r="I30" s="91" t="s">
        <v>75</v>
      </c>
      <c r="J30" s="90">
        <v>9810</v>
      </c>
    </row>
    <row r="31" spans="1:15" x14ac:dyDescent="0.4">
      <c r="B31" s="119" t="s">
        <v>110</v>
      </c>
      <c r="C31" s="119"/>
      <c r="D31" s="119"/>
      <c r="E31" s="119"/>
      <c r="F31" s="119"/>
      <c r="G31" s="119" t="s">
        <v>95</v>
      </c>
      <c r="H31" s="119"/>
      <c r="I31" s="91" t="s">
        <v>76</v>
      </c>
      <c r="J31" s="90">
        <v>7107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48"/>
      <c r="C34" s="48"/>
      <c r="D34" s="48"/>
      <c r="E34" s="48"/>
      <c r="F34" s="48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  <row r="38" spans="2:10" x14ac:dyDescent="0.4">
      <c r="B38" s="70"/>
      <c r="C38" s="70"/>
      <c r="D38" s="70"/>
      <c r="E38" s="70"/>
      <c r="F38" s="70"/>
      <c r="G38" s="70"/>
      <c r="H38" s="70"/>
      <c r="I38" s="70"/>
      <c r="J38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K6:L6 D26:D27 K13:L15 K7:N7 K12:N12 D11:D13 D9 K8:L11" name="نطاق1"/>
    <protectedRange sqref="E26:G26" name="نطاق1_1_1_3_2_1_1"/>
    <protectedRange sqref="E27:G27" name="نطاق1_1_1_1"/>
  </protectedRanges>
  <mergeCells count="34">
    <mergeCell ref="K4:L4"/>
    <mergeCell ref="M5:O5"/>
    <mergeCell ref="A1:J1"/>
    <mergeCell ref="A2:J2"/>
    <mergeCell ref="B4:G4"/>
    <mergeCell ref="H4:J4"/>
    <mergeCell ref="D3:E3"/>
    <mergeCell ref="G3:I3"/>
    <mergeCell ref="F24:H24"/>
    <mergeCell ref="B19:C20"/>
    <mergeCell ref="D20:J20"/>
    <mergeCell ref="F19:H19"/>
    <mergeCell ref="M14:O14"/>
    <mergeCell ref="M15:O15"/>
    <mergeCell ref="B30:F30"/>
    <mergeCell ref="G30:H30"/>
    <mergeCell ref="B31:F31"/>
    <mergeCell ref="G31:H31"/>
    <mergeCell ref="H25:J25"/>
    <mergeCell ref="B21:C21"/>
    <mergeCell ref="B22:C23"/>
    <mergeCell ref="F21:H21"/>
    <mergeCell ref="F23:H23"/>
    <mergeCell ref="D22:J22"/>
    <mergeCell ref="C28:D28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</mergeCells>
  <phoneticPr fontId="3" type="noConversion"/>
  <pageMargins left="0" right="0.5" top="0" bottom="0" header="0" footer="0"/>
  <pageSetup paperSize="9" scale="70" orientation="landscape" r:id="rId1"/>
  <headerFooter alignWithMargins="0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9"/>
  <dimension ref="A1:O36"/>
  <sheetViews>
    <sheetView rightToLeft="1" view="pageBreakPreview" topLeftCell="A16" zoomScale="75" zoomScaleNormal="75" zoomScaleSheetLayoutView="75" workbookViewId="0">
      <selection activeCell="L19" sqref="L19"/>
    </sheetView>
  </sheetViews>
  <sheetFormatPr defaultColWidth="9.1796875" defaultRowHeight="20" x14ac:dyDescent="0.4"/>
  <cols>
    <col min="1" max="1" width="1.453125" style="33" customWidth="1"/>
    <col min="2" max="2" width="25.7265625" style="33" customWidth="1"/>
    <col min="3" max="3" width="21.26953125" style="33" customWidth="1"/>
    <col min="4" max="4" width="18.1796875" style="33" customWidth="1"/>
    <col min="5" max="5" width="20.26953125" style="33" customWidth="1"/>
    <col min="6" max="6" width="18.7265625" style="33" customWidth="1"/>
    <col min="7" max="7" width="21.54296875" style="33" customWidth="1"/>
    <col min="8" max="8" width="25.453125" style="33" customWidth="1"/>
    <col min="9" max="9" width="22.7265625" style="33" customWidth="1"/>
    <col min="10" max="10" width="22.1796875" style="33" customWidth="1"/>
    <col min="11" max="11" width="10.81640625" style="33" customWidth="1"/>
    <col min="12" max="12" width="12.453125" style="33" customWidth="1"/>
    <col min="13" max="14" width="9.1796875" style="33"/>
    <col min="15" max="15" width="11.26953125" style="33" customWidth="1"/>
    <col min="16" max="16" width="13.54296875" style="33" customWidth="1"/>
    <col min="17" max="16384" width="9.1796875" style="33"/>
  </cols>
  <sheetData>
    <row r="1" spans="1:15" x14ac:dyDescent="0.4">
      <c r="A1" s="137" t="s">
        <v>70</v>
      </c>
      <c r="B1" s="137"/>
      <c r="C1" s="137"/>
      <c r="D1" s="137"/>
      <c r="E1" s="137"/>
      <c r="F1" s="137"/>
      <c r="G1" s="137"/>
      <c r="H1" s="137"/>
      <c r="I1" s="137"/>
      <c r="J1" s="137"/>
      <c r="K1" s="53"/>
      <c r="L1" s="53"/>
      <c r="M1" s="53"/>
      <c r="N1" s="53"/>
    </row>
    <row r="2" spans="1:15" x14ac:dyDescent="0.4">
      <c r="A2" s="138" t="s">
        <v>1</v>
      </c>
      <c r="B2" s="138"/>
      <c r="C2" s="138"/>
      <c r="D2" s="138"/>
      <c r="E2" s="138"/>
      <c r="F2" s="138"/>
      <c r="G2" s="138"/>
      <c r="H2" s="138"/>
      <c r="I2" s="138"/>
      <c r="J2" s="138"/>
      <c r="K2" s="53"/>
      <c r="L2" s="54"/>
      <c r="M2" s="54"/>
      <c r="N2" s="54"/>
    </row>
    <row r="3" spans="1:15" ht="20.5" thickBot="1" x14ac:dyDescent="0.45">
      <c r="A3" s="31">
        <f>DATE(ورقة1!B37,ورقة1!C37,ورقة1!D37+8)</f>
        <v>45421</v>
      </c>
      <c r="B3" s="32"/>
      <c r="C3" s="32"/>
      <c r="D3" s="139" t="s">
        <v>48</v>
      </c>
      <c r="E3" s="139"/>
      <c r="F3" s="31" t="str">
        <f>ورقة1!B49</f>
        <v>الخميس</v>
      </c>
      <c r="G3" s="140">
        <f>DATE(ورقة1!B37,ورقة1!C37,ورقة1!D37+8)</f>
        <v>45421</v>
      </c>
      <c r="H3" s="140"/>
      <c r="I3" s="140"/>
      <c r="J3" s="55"/>
      <c r="K3" s="54"/>
      <c r="L3" s="54"/>
      <c r="M3" s="54"/>
      <c r="N3" s="54"/>
    </row>
    <row r="4" spans="1:15" ht="24.75" customHeight="1" thickBot="1" x14ac:dyDescent="0.45">
      <c r="B4" s="124" t="s">
        <v>17</v>
      </c>
      <c r="C4" s="136"/>
      <c r="D4" s="136"/>
      <c r="E4" s="136"/>
      <c r="F4" s="136"/>
      <c r="G4" s="125"/>
      <c r="H4" s="136" t="s">
        <v>18</v>
      </c>
      <c r="I4" s="136"/>
      <c r="J4" s="125"/>
      <c r="K4" s="124" t="s">
        <v>7</v>
      </c>
      <c r="L4" s="125"/>
    </row>
    <row r="5" spans="1:15" ht="24.75" customHeight="1" thickBot="1" x14ac:dyDescent="0.45">
      <c r="B5" s="30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2</v>
      </c>
      <c r="I5" s="34" t="s">
        <v>8</v>
      </c>
      <c r="J5" s="34" t="s">
        <v>9</v>
      </c>
      <c r="K5" s="57" t="s">
        <v>42</v>
      </c>
      <c r="L5" s="34" t="s">
        <v>43</v>
      </c>
      <c r="M5" s="141" t="s">
        <v>38</v>
      </c>
      <c r="N5" s="142"/>
      <c r="O5" s="143"/>
    </row>
    <row r="6" spans="1:15" ht="26.25" customHeight="1" thickBot="1" x14ac:dyDescent="0.45">
      <c r="B6" s="12" t="s">
        <v>10</v>
      </c>
      <c r="C6" s="35">
        <f>ورقة8!G6</f>
        <v>0</v>
      </c>
      <c r="D6" s="35">
        <v>0</v>
      </c>
      <c r="E6" s="35">
        <f t="shared" ref="E6:E12" si="0">SUM(C6,D6)</f>
        <v>0</v>
      </c>
      <c r="F6" s="35">
        <f>O7*0.8</f>
        <v>0</v>
      </c>
      <c r="G6" s="35">
        <f>E6-F6-K6+L6</f>
        <v>0</v>
      </c>
      <c r="H6" s="12" t="s">
        <v>10</v>
      </c>
      <c r="I6" s="35">
        <f>D6+ورقة8!I6</f>
        <v>0</v>
      </c>
      <c r="J6" s="35">
        <f>F6+ورقة8!J6</f>
        <v>0</v>
      </c>
      <c r="K6" s="35">
        <v>0</v>
      </c>
      <c r="L6" s="35">
        <v>0</v>
      </c>
      <c r="M6" s="7" t="s">
        <v>39</v>
      </c>
      <c r="N6" s="7" t="s">
        <v>40</v>
      </c>
      <c r="O6" s="7" t="s">
        <v>41</v>
      </c>
    </row>
    <row r="7" spans="1:15" ht="26.25" customHeight="1" thickBot="1" x14ac:dyDescent="0.45">
      <c r="B7" s="36" t="s">
        <v>11</v>
      </c>
      <c r="C7" s="37">
        <f>ورقة8!G7</f>
        <v>0</v>
      </c>
      <c r="D7" s="37">
        <v>0</v>
      </c>
      <c r="E7" s="37">
        <f t="shared" si="0"/>
        <v>0</v>
      </c>
      <c r="F7" s="37">
        <f>O7*0.2</f>
        <v>0</v>
      </c>
      <c r="G7" s="37">
        <f t="shared" ref="G7:G12" si="1">E7-F7+K7-L7</f>
        <v>0</v>
      </c>
      <c r="H7" s="36" t="s">
        <v>11</v>
      </c>
      <c r="I7" s="37">
        <f>D7+ورقة8!I7</f>
        <v>0</v>
      </c>
      <c r="J7" s="37">
        <f>F7+ورقة8!J7</f>
        <v>0</v>
      </c>
      <c r="K7" s="37">
        <v>0</v>
      </c>
      <c r="L7" s="37">
        <v>0</v>
      </c>
      <c r="M7" s="8">
        <v>120</v>
      </c>
      <c r="N7" s="8">
        <v>0</v>
      </c>
      <c r="O7" s="8">
        <f>M7*N7</f>
        <v>0</v>
      </c>
    </row>
    <row r="8" spans="1:15" ht="24.75" customHeight="1" thickBot="1" x14ac:dyDescent="0.45">
      <c r="B8" s="12" t="s">
        <v>12</v>
      </c>
      <c r="C8" s="38">
        <f>ورقة8!G8</f>
        <v>0</v>
      </c>
      <c r="D8" s="35">
        <f>O7</f>
        <v>0</v>
      </c>
      <c r="E8" s="38">
        <f t="shared" si="0"/>
        <v>0</v>
      </c>
      <c r="F8" s="39">
        <f>D13/57.47*100</f>
        <v>0</v>
      </c>
      <c r="G8" s="38">
        <f t="shared" si="1"/>
        <v>0</v>
      </c>
      <c r="H8" s="12" t="s">
        <v>12</v>
      </c>
      <c r="I8" s="35">
        <f>D8+ورقة8!I8</f>
        <v>0</v>
      </c>
      <c r="J8" s="39">
        <f>F8+ورقة8!J8</f>
        <v>0</v>
      </c>
      <c r="K8" s="35">
        <v>0</v>
      </c>
      <c r="L8" s="35">
        <v>0</v>
      </c>
    </row>
    <row r="9" spans="1:15" ht="25.5" customHeight="1" thickBot="1" x14ac:dyDescent="0.45">
      <c r="B9" s="12" t="s">
        <v>58</v>
      </c>
      <c r="C9" s="35">
        <f>ورقة8!G9</f>
        <v>0</v>
      </c>
      <c r="D9" s="35">
        <v>0</v>
      </c>
      <c r="E9" s="35">
        <f t="shared" si="0"/>
        <v>0</v>
      </c>
      <c r="F9" s="35">
        <v>0</v>
      </c>
      <c r="G9" s="35">
        <f t="shared" si="1"/>
        <v>0</v>
      </c>
      <c r="H9" s="12" t="s">
        <v>58</v>
      </c>
      <c r="I9" s="35">
        <f>D9+ورقة8!I9</f>
        <v>0</v>
      </c>
      <c r="J9" s="35">
        <f>F9+ورقة8!J9</f>
        <v>0</v>
      </c>
      <c r="K9" s="35">
        <v>0</v>
      </c>
      <c r="L9" s="35">
        <v>0</v>
      </c>
    </row>
    <row r="10" spans="1:15" ht="21.75" customHeight="1" thickBot="1" x14ac:dyDescent="0.45">
      <c r="B10" s="12"/>
      <c r="C10" s="40"/>
      <c r="D10" s="40"/>
      <c r="E10" s="35"/>
      <c r="F10" s="40"/>
      <c r="G10" s="35"/>
      <c r="H10" s="12"/>
      <c r="I10" s="35"/>
      <c r="J10" s="35"/>
      <c r="K10" s="35">
        <v>0</v>
      </c>
      <c r="L10" s="35">
        <v>0</v>
      </c>
      <c r="M10" s="141" t="s">
        <v>31</v>
      </c>
      <c r="N10" s="142"/>
      <c r="O10" s="143"/>
    </row>
    <row r="11" spans="1:15" ht="24" customHeight="1" thickBot="1" x14ac:dyDescent="0.45">
      <c r="B11" s="12" t="s">
        <v>13</v>
      </c>
      <c r="C11" s="35">
        <f>ورقة8!G11</f>
        <v>943.05999999999972</v>
      </c>
      <c r="D11" s="35">
        <v>0</v>
      </c>
      <c r="E11" s="35">
        <f>SUM(C11,D11)</f>
        <v>943.05999999999972</v>
      </c>
      <c r="F11" s="35">
        <f>D15*0.04</f>
        <v>0</v>
      </c>
      <c r="G11" s="35">
        <f>E11-F11+K11-L11</f>
        <v>943.05999999999972</v>
      </c>
      <c r="H11" s="12" t="s">
        <v>13</v>
      </c>
      <c r="I11" s="35">
        <f>D11+ورقة8!I11</f>
        <v>0</v>
      </c>
      <c r="J11" s="35">
        <f>F11+ورقة8!J11</f>
        <v>18</v>
      </c>
      <c r="K11" s="35">
        <v>0</v>
      </c>
      <c r="L11" s="35">
        <v>0</v>
      </c>
      <c r="M11" s="7" t="s">
        <v>39</v>
      </c>
      <c r="N11" s="7" t="s">
        <v>40</v>
      </c>
      <c r="O11" s="7" t="s">
        <v>41</v>
      </c>
    </row>
    <row r="12" spans="1:15" ht="24" customHeight="1" thickBot="1" x14ac:dyDescent="0.45">
      <c r="B12" s="29" t="s">
        <v>54</v>
      </c>
      <c r="C12" s="35">
        <f>ورقة8!G12</f>
        <v>0</v>
      </c>
      <c r="D12" s="41">
        <v>0</v>
      </c>
      <c r="E12" s="35">
        <f t="shared" si="0"/>
        <v>0</v>
      </c>
      <c r="F12" s="41">
        <f>O7*0</f>
        <v>0</v>
      </c>
      <c r="G12" s="35">
        <f t="shared" si="1"/>
        <v>0</v>
      </c>
      <c r="H12" s="52" t="s">
        <v>54</v>
      </c>
      <c r="I12" s="35">
        <f>D12+ورقة8!I12</f>
        <v>0</v>
      </c>
      <c r="J12" s="35">
        <f>F12+ورقة8!J12</f>
        <v>0</v>
      </c>
      <c r="K12" s="35">
        <v>0</v>
      </c>
      <c r="L12" s="35">
        <v>0</v>
      </c>
      <c r="M12" s="9">
        <v>70</v>
      </c>
      <c r="N12" s="10">
        <v>0</v>
      </c>
      <c r="O12" s="11">
        <f>M12*N12</f>
        <v>0</v>
      </c>
    </row>
    <row r="13" spans="1:15" s="42" customFormat="1" ht="24" customHeight="1" thickBot="1" x14ac:dyDescent="0.45">
      <c r="B13" s="12" t="s">
        <v>14</v>
      </c>
      <c r="C13" s="35">
        <f>ورقة8!G13</f>
        <v>34197.420000000006</v>
      </c>
      <c r="D13" s="35">
        <v>0</v>
      </c>
      <c r="E13" s="35">
        <f>SUM(C13,D13)</f>
        <v>34197.420000000006</v>
      </c>
      <c r="F13" s="35">
        <f>D15-F11</f>
        <v>0</v>
      </c>
      <c r="G13" s="35">
        <f>E13-F13+K13-L13</f>
        <v>34197.420000000006</v>
      </c>
      <c r="H13" s="12" t="s">
        <v>14</v>
      </c>
      <c r="I13" s="35">
        <f>D13+ورقة8!I13</f>
        <v>0</v>
      </c>
      <c r="J13" s="35">
        <f>F13+ورقة8!J13</f>
        <v>432</v>
      </c>
      <c r="K13" s="35">
        <v>0</v>
      </c>
      <c r="L13" s="35">
        <v>0</v>
      </c>
    </row>
    <row r="14" spans="1:15" ht="24" customHeight="1" thickBot="1" x14ac:dyDescent="0.45">
      <c r="B14" s="12" t="s">
        <v>15</v>
      </c>
      <c r="C14" s="35"/>
      <c r="D14" s="35">
        <f>D13</f>
        <v>0</v>
      </c>
      <c r="E14" s="35"/>
      <c r="F14" s="35"/>
      <c r="G14" s="35"/>
      <c r="H14" s="12" t="s">
        <v>19</v>
      </c>
      <c r="I14" s="35">
        <f>D14+ورقة8!I14</f>
        <v>0</v>
      </c>
      <c r="J14" s="35">
        <f>F13+ورقة8!J14</f>
        <v>432</v>
      </c>
      <c r="K14" s="35">
        <v>0</v>
      </c>
      <c r="L14" s="35">
        <v>0</v>
      </c>
      <c r="M14" s="141" t="s">
        <v>57</v>
      </c>
      <c r="N14" s="142"/>
      <c r="O14" s="143"/>
    </row>
    <row r="15" spans="1:15" ht="27" customHeight="1" thickBot="1" x14ac:dyDescent="0.45">
      <c r="B15" s="12" t="s">
        <v>16</v>
      </c>
      <c r="C15" s="35">
        <f>ورقة8!G15</f>
        <v>6733</v>
      </c>
      <c r="D15" s="35">
        <f>O12</f>
        <v>0</v>
      </c>
      <c r="E15" s="35">
        <f>SUM(C15,D15)</f>
        <v>6733</v>
      </c>
      <c r="F15" s="35">
        <f>SUM(E19,E21,E23)</f>
        <v>216</v>
      </c>
      <c r="G15" s="35">
        <f>E15-F15+K15-L15+D16</f>
        <v>6517</v>
      </c>
      <c r="H15" s="12" t="s">
        <v>16</v>
      </c>
      <c r="I15" s="35">
        <f>D15+ورقة8!I15</f>
        <v>450</v>
      </c>
      <c r="J15" s="35">
        <f>F15+ورقة8!J15</f>
        <v>1009</v>
      </c>
      <c r="K15" s="35">
        <v>0</v>
      </c>
      <c r="L15" s="35">
        <v>0</v>
      </c>
      <c r="M15" s="144">
        <v>400</v>
      </c>
      <c r="N15" s="145"/>
      <c r="O15" s="146"/>
    </row>
    <row r="16" spans="1:15" ht="24.75" customHeight="1" thickBot="1" x14ac:dyDescent="0.45">
      <c r="B16" s="12" t="s">
        <v>67</v>
      </c>
      <c r="C16" s="35"/>
      <c r="D16" s="35">
        <v>0</v>
      </c>
      <c r="E16" s="35"/>
      <c r="F16" s="35"/>
      <c r="G16" s="35"/>
      <c r="H16" s="12" t="s">
        <v>68</v>
      </c>
      <c r="I16" s="35">
        <f>D16+ورقة8!I16</f>
        <v>0</v>
      </c>
      <c r="J16" s="35"/>
      <c r="K16" s="35">
        <v>0</v>
      </c>
      <c r="L16" s="35">
        <v>0</v>
      </c>
    </row>
    <row r="17" spans="1:15" ht="27" customHeight="1" thickBot="1" x14ac:dyDescent="0.45">
      <c r="B17" s="12" t="s">
        <v>60</v>
      </c>
      <c r="C17" s="43">
        <f>ورقة8!G17</f>
        <v>1067017.8999999997</v>
      </c>
      <c r="D17" s="35">
        <v>0</v>
      </c>
      <c r="E17" s="43">
        <f>SUM(C17,D17)</f>
        <v>1067017.8999999997</v>
      </c>
      <c r="F17" s="43">
        <f>E21*20+(M22)</f>
        <v>1203.5999999999999</v>
      </c>
      <c r="G17" s="43">
        <f>E17-F17+K17-L17</f>
        <v>1065814.2999999996</v>
      </c>
      <c r="H17" s="12" t="s">
        <v>60</v>
      </c>
      <c r="I17" s="35">
        <f>D17+ورقة8!I17</f>
        <v>0</v>
      </c>
      <c r="J17" s="44">
        <f>F17+ورقة8!J17</f>
        <v>8225.0999999999985</v>
      </c>
      <c r="K17" s="35">
        <v>0</v>
      </c>
      <c r="L17" s="58">
        <v>0</v>
      </c>
    </row>
    <row r="18" spans="1:15" ht="24" customHeight="1" thickBot="1" x14ac:dyDescent="0.45">
      <c r="B18" s="113"/>
      <c r="C18" s="114"/>
      <c r="D18" s="114"/>
      <c r="E18" s="114"/>
      <c r="F18" s="114"/>
      <c r="G18" s="115"/>
      <c r="H18" s="12" t="s">
        <v>63</v>
      </c>
      <c r="I18" s="40">
        <v>0</v>
      </c>
      <c r="J18" s="40">
        <f>C28*2500+ورقة8!J18</f>
        <v>0</v>
      </c>
    </row>
    <row r="19" spans="1:15" ht="25.5" customHeight="1" thickBot="1" x14ac:dyDescent="0.45">
      <c r="B19" s="134"/>
      <c r="C19" s="135"/>
      <c r="D19" s="12" t="s">
        <v>20</v>
      </c>
      <c r="E19" s="40">
        <v>156</v>
      </c>
      <c r="F19" s="127" t="s">
        <v>90</v>
      </c>
      <c r="G19" s="128"/>
      <c r="H19" s="129"/>
      <c r="I19" s="12" t="s">
        <v>23</v>
      </c>
      <c r="J19" s="35">
        <f>E19+ورقة8!J19</f>
        <v>599</v>
      </c>
      <c r="M19" s="62" t="s">
        <v>66</v>
      </c>
      <c r="N19" s="62"/>
      <c r="O19" s="62"/>
    </row>
    <row r="20" spans="1:15" ht="24.75" customHeight="1" thickBot="1" x14ac:dyDescent="0.45">
      <c r="B20" s="130"/>
      <c r="C20" s="131"/>
      <c r="D20" s="113"/>
      <c r="E20" s="114"/>
      <c r="F20" s="114"/>
      <c r="G20" s="114"/>
      <c r="H20" s="114"/>
      <c r="I20" s="114"/>
      <c r="J20" s="115"/>
      <c r="M20" s="63" t="s">
        <v>64</v>
      </c>
      <c r="N20" s="63" t="s">
        <v>65</v>
      </c>
      <c r="O20" s="63"/>
    </row>
    <row r="21" spans="1:15" ht="27" customHeight="1" thickBot="1" x14ac:dyDescent="0.45">
      <c r="B21" s="130" t="s">
        <v>26</v>
      </c>
      <c r="C21" s="131"/>
      <c r="D21" s="12" t="s">
        <v>21</v>
      </c>
      <c r="E21" s="40">
        <v>60</v>
      </c>
      <c r="F21" s="174" t="s">
        <v>91</v>
      </c>
      <c r="G21" s="175"/>
      <c r="H21" s="176"/>
      <c r="I21" s="12" t="s">
        <v>24</v>
      </c>
      <c r="J21" s="35">
        <f>E21+ورقة8!J21</f>
        <v>410</v>
      </c>
      <c r="M21" s="64">
        <f>E21</f>
        <v>60</v>
      </c>
      <c r="N21" s="64">
        <v>20</v>
      </c>
      <c r="O21" s="64">
        <f>N21*M21</f>
        <v>1200</v>
      </c>
    </row>
    <row r="22" spans="1:15" ht="24" customHeight="1" thickBot="1" x14ac:dyDescent="0.45">
      <c r="B22" s="130"/>
      <c r="C22" s="131"/>
      <c r="D22" s="113"/>
      <c r="E22" s="114"/>
      <c r="F22" s="114"/>
      <c r="G22" s="114"/>
      <c r="H22" s="114"/>
      <c r="I22" s="114"/>
      <c r="J22" s="114"/>
      <c r="M22" s="65">
        <f>O21*0.003</f>
        <v>3.6</v>
      </c>
      <c r="N22" s="66"/>
      <c r="O22" s="66"/>
    </row>
    <row r="23" spans="1:15" ht="22.5" customHeight="1" thickBot="1" x14ac:dyDescent="0.45">
      <c r="B23" s="132"/>
      <c r="C23" s="133"/>
      <c r="D23" s="12" t="s">
        <v>22</v>
      </c>
      <c r="E23" s="40">
        <v>0</v>
      </c>
      <c r="F23" s="127"/>
      <c r="G23" s="128"/>
      <c r="H23" s="129"/>
      <c r="I23" s="12" t="s">
        <v>25</v>
      </c>
      <c r="J23" s="35">
        <f>E23+ورقة8!J23</f>
        <v>0</v>
      </c>
    </row>
    <row r="24" spans="1:15" ht="24" customHeight="1" thickBot="1" x14ac:dyDescent="0.45">
      <c r="B24" s="122" t="s">
        <v>27</v>
      </c>
      <c r="C24" s="126"/>
      <c r="D24" s="126"/>
      <c r="E24" s="40">
        <f>SUM(E19,E21,E23)</f>
        <v>216</v>
      </c>
      <c r="F24" s="166"/>
      <c r="G24" s="167"/>
      <c r="H24" s="168"/>
      <c r="I24" s="12" t="s">
        <v>28</v>
      </c>
      <c r="J24" s="35">
        <f>E24+ورقة8!J24</f>
        <v>1009</v>
      </c>
    </row>
    <row r="25" spans="1:15" ht="22.5" customHeight="1" thickBot="1" x14ac:dyDescent="0.45">
      <c r="B25" s="34" t="s">
        <v>29</v>
      </c>
      <c r="C25" s="34" t="s">
        <v>32</v>
      </c>
      <c r="D25" s="34" t="s">
        <v>33</v>
      </c>
      <c r="E25" s="148" t="s">
        <v>34</v>
      </c>
      <c r="F25" s="149"/>
      <c r="G25" s="150"/>
      <c r="H25" s="148" t="s">
        <v>35</v>
      </c>
      <c r="I25" s="149"/>
      <c r="J25" s="150"/>
    </row>
    <row r="26" spans="1:15" ht="23.25" customHeight="1" thickBot="1" x14ac:dyDescent="0.45">
      <c r="A26" s="33">
        <v>24</v>
      </c>
      <c r="B26" s="12" t="s">
        <v>30</v>
      </c>
      <c r="C26" s="35">
        <f>A26-D26</f>
        <v>24</v>
      </c>
      <c r="D26" s="41">
        <v>0</v>
      </c>
      <c r="E26" s="116" t="s">
        <v>73</v>
      </c>
      <c r="F26" s="117"/>
      <c r="G26" s="118"/>
      <c r="H26" s="12" t="s">
        <v>36</v>
      </c>
      <c r="I26" s="122">
        <f>D26+ورقة8!I26</f>
        <v>0</v>
      </c>
      <c r="J26" s="123"/>
    </row>
    <row r="27" spans="1:15" ht="24.75" customHeight="1" thickBot="1" x14ac:dyDescent="0.45">
      <c r="B27" s="12" t="s">
        <v>31</v>
      </c>
      <c r="C27" s="35">
        <f>A26-D27</f>
        <v>24</v>
      </c>
      <c r="D27" s="41">
        <v>0</v>
      </c>
      <c r="E27" s="116" t="s">
        <v>98</v>
      </c>
      <c r="F27" s="117"/>
      <c r="G27" s="118"/>
      <c r="H27" s="12" t="s">
        <v>31</v>
      </c>
      <c r="I27" s="122">
        <f>D27+ورقة8!I27</f>
        <v>6</v>
      </c>
      <c r="J27" s="123"/>
    </row>
    <row r="28" spans="1:15" ht="24" customHeight="1" thickBot="1" x14ac:dyDescent="0.45">
      <c r="B28" s="12" t="s">
        <v>61</v>
      </c>
      <c r="C28" s="120">
        <v>0</v>
      </c>
      <c r="D28" s="121"/>
      <c r="E28" s="45"/>
      <c r="F28" s="46"/>
      <c r="G28" s="47"/>
      <c r="H28" s="12" t="s">
        <v>62</v>
      </c>
      <c r="I28" s="170">
        <f>C28+ورقة8!I28</f>
        <v>0</v>
      </c>
      <c r="J28" s="171"/>
    </row>
    <row r="29" spans="1:15" ht="18.75" customHeight="1" thickBot="1" x14ac:dyDescent="0.45">
      <c r="B29" s="48"/>
      <c r="C29" s="49"/>
      <c r="D29" s="49"/>
      <c r="E29" s="49"/>
      <c r="F29" s="49"/>
      <c r="G29" s="48"/>
      <c r="H29" s="48"/>
      <c r="I29" s="87" t="s">
        <v>74</v>
      </c>
      <c r="J29" s="83">
        <f>I13+0</f>
        <v>0</v>
      </c>
    </row>
    <row r="30" spans="1:15" ht="22.5" customHeight="1" thickBot="1" x14ac:dyDescent="0.45">
      <c r="B30" s="119" t="s">
        <v>113</v>
      </c>
      <c r="C30" s="119"/>
      <c r="D30" s="119"/>
      <c r="E30" s="119"/>
      <c r="F30" s="119"/>
      <c r="G30" s="119" t="s">
        <v>79</v>
      </c>
      <c r="H30" s="119"/>
      <c r="I30" s="88" t="s">
        <v>75</v>
      </c>
      <c r="J30" s="50">
        <v>9810</v>
      </c>
    </row>
    <row r="31" spans="1:15" ht="20.5" thickBot="1" x14ac:dyDescent="0.45">
      <c r="B31" s="119" t="s">
        <v>114</v>
      </c>
      <c r="C31" s="119"/>
      <c r="D31" s="119"/>
      <c r="E31" s="119"/>
      <c r="F31" s="119"/>
      <c r="G31" s="119" t="s">
        <v>95</v>
      </c>
      <c r="H31" s="119"/>
      <c r="I31" s="88" t="s">
        <v>76</v>
      </c>
      <c r="J31" s="83">
        <v>7323</v>
      </c>
    </row>
    <row r="32" spans="1:15" x14ac:dyDescent="0.4">
      <c r="B32" s="48"/>
      <c r="C32" s="48"/>
      <c r="D32" s="48"/>
      <c r="E32" s="48"/>
      <c r="F32" s="48"/>
      <c r="G32" s="48"/>
      <c r="H32" s="48"/>
      <c r="I32" s="48"/>
      <c r="J32" s="48"/>
    </row>
    <row r="33" spans="2:10" x14ac:dyDescent="0.4">
      <c r="B33" s="48"/>
      <c r="C33" s="48"/>
      <c r="D33" s="48"/>
      <c r="E33" s="48"/>
      <c r="F33" s="48"/>
      <c r="G33" s="48"/>
      <c r="H33" s="48"/>
      <c r="I33" s="48"/>
      <c r="J33" s="48"/>
    </row>
    <row r="34" spans="2:10" x14ac:dyDescent="0.4">
      <c r="B34" s="119"/>
      <c r="C34" s="119"/>
      <c r="D34" s="119"/>
      <c r="E34" s="119"/>
      <c r="F34" s="119"/>
      <c r="G34" s="48"/>
      <c r="H34" s="48"/>
      <c r="I34" s="48"/>
      <c r="J34" s="48"/>
    </row>
    <row r="35" spans="2:10" x14ac:dyDescent="0.4">
      <c r="B35" s="70"/>
      <c r="C35" s="70"/>
      <c r="D35" s="70"/>
      <c r="E35" s="70"/>
      <c r="F35" s="70"/>
      <c r="G35" s="70"/>
      <c r="H35" s="70"/>
      <c r="I35" s="70"/>
      <c r="J35" s="70"/>
    </row>
    <row r="36" spans="2:10" x14ac:dyDescent="0.4">
      <c r="B36" s="70"/>
      <c r="C36" s="70"/>
      <c r="D36" s="70"/>
      <c r="E36" s="70"/>
      <c r="F36" s="70"/>
      <c r="G36" s="70"/>
      <c r="H36" s="70"/>
      <c r="I36" s="70"/>
      <c r="J36" s="70"/>
    </row>
  </sheetData>
  <sheetProtection formatCells="0" formatColumns="0" formatRows="0" insertColumns="0" insertRows="0" insertHyperlinks="0" deleteColumns="0" deleteRows="0" sort="0" autoFilter="0" pivotTables="0"/>
  <protectedRanges>
    <protectedRange sqref="D6:D7 E19:H19 E21:H21 E23:H23 D9 K6:L6 K7:N7 K8:L11 K12:N12 D11:D13 K13:K17 L13:L16 D26:D27" name="نطاق1"/>
    <protectedRange sqref="E26:G26" name="نطاق1_1_1_3_2_1_1_1"/>
    <protectedRange sqref="E27:G27" name="نطاق1_1_1_1_1"/>
  </protectedRanges>
  <mergeCells count="35">
    <mergeCell ref="A1:J1"/>
    <mergeCell ref="A2:J2"/>
    <mergeCell ref="B4:G4"/>
    <mergeCell ref="H4:J4"/>
    <mergeCell ref="D3:E3"/>
    <mergeCell ref="G3:I3"/>
    <mergeCell ref="M15:O15"/>
    <mergeCell ref="K4:L4"/>
    <mergeCell ref="M5:O5"/>
    <mergeCell ref="B34:F34"/>
    <mergeCell ref="F24:H24"/>
    <mergeCell ref="B19:C20"/>
    <mergeCell ref="D20:J20"/>
    <mergeCell ref="G30:H30"/>
    <mergeCell ref="B30:F30"/>
    <mergeCell ref="G31:H31"/>
    <mergeCell ref="C28:D28"/>
    <mergeCell ref="B31:F31"/>
    <mergeCell ref="F19:H19"/>
    <mergeCell ref="B21:C21"/>
    <mergeCell ref="B22:C23"/>
    <mergeCell ref="F21:H21"/>
    <mergeCell ref="F23:H23"/>
    <mergeCell ref="D22:J22"/>
    <mergeCell ref="I28:J28"/>
    <mergeCell ref="B18:G18"/>
    <mergeCell ref="M10:O10"/>
    <mergeCell ref="E26:G26"/>
    <mergeCell ref="I26:J26"/>
    <mergeCell ref="E27:G27"/>
    <mergeCell ref="I27:J27"/>
    <mergeCell ref="B24:D24"/>
    <mergeCell ref="E25:G25"/>
    <mergeCell ref="H25:J25"/>
    <mergeCell ref="M14:O14"/>
  </mergeCells>
  <phoneticPr fontId="3" type="noConversion"/>
  <pageMargins left="0" right="0.5" top="0" bottom="0" header="0" footer="0"/>
  <pageSetup paperSize="9" scale="71" orientation="landscape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30</vt:i4>
      </vt:variant>
    </vt:vector>
  </HeadingPairs>
  <TitlesOfParts>
    <vt:vector size="62" baseType="lpstr">
      <vt:lpstr>ورقة1</vt:lpstr>
      <vt:lpstr>ورقة2</vt:lpstr>
      <vt:lpstr>ورقة3</vt:lpstr>
      <vt:lpstr>ورقة4</vt:lpstr>
      <vt:lpstr>ورقة5</vt:lpstr>
      <vt:lpstr>ورقة6</vt:lpstr>
      <vt:lpstr>ورقة7</vt:lpstr>
      <vt:lpstr>ورقة8</vt:lpstr>
      <vt:lpstr>ورقة9</vt:lpstr>
      <vt:lpstr>ورقة10</vt:lpstr>
      <vt:lpstr>ورقة11</vt:lpstr>
      <vt:lpstr>ورقة12</vt:lpstr>
      <vt:lpstr>ورقة13</vt:lpstr>
      <vt:lpstr>ورقة32</vt:lpstr>
      <vt:lpstr>ورقة14</vt:lpstr>
      <vt:lpstr>ورقة15</vt:lpstr>
      <vt:lpstr>ورقة16</vt:lpstr>
      <vt:lpstr>ورقة17</vt:lpstr>
      <vt:lpstr>ورقة18</vt:lpstr>
      <vt:lpstr>ورقة19</vt:lpstr>
      <vt:lpstr>ورقة20</vt:lpstr>
      <vt:lpstr>ورقة21</vt:lpstr>
      <vt:lpstr>ورقة22</vt:lpstr>
      <vt:lpstr>ورقة23</vt:lpstr>
      <vt:lpstr>ورقة24</vt:lpstr>
      <vt:lpstr>ورقة25</vt:lpstr>
      <vt:lpstr>ورقة26</vt:lpstr>
      <vt:lpstr>ورقة27</vt:lpstr>
      <vt:lpstr>ورقة28</vt:lpstr>
      <vt:lpstr>ورقة29</vt:lpstr>
      <vt:lpstr>ورقة30</vt:lpstr>
      <vt:lpstr>ورقة31</vt:lpstr>
      <vt:lpstr>ورقة1!Print_Area</vt:lpstr>
      <vt:lpstr>ورقة10!Print_Area</vt:lpstr>
      <vt:lpstr>ورقة11!Print_Area</vt:lpstr>
      <vt:lpstr>ورقة12!Print_Area</vt:lpstr>
      <vt:lpstr>ورقة14!Print_Area</vt:lpstr>
      <vt:lpstr>ورقة15!Print_Area</vt:lpstr>
      <vt:lpstr>ورقة16!Print_Area</vt:lpstr>
      <vt:lpstr>ورقة17!Print_Area</vt:lpstr>
      <vt:lpstr>ورقة18!Print_Area</vt:lpstr>
      <vt:lpstr>ورقة19!Print_Area</vt:lpstr>
      <vt:lpstr>ورقة2!Print_Area</vt:lpstr>
      <vt:lpstr>ورقة20!Print_Area</vt:lpstr>
      <vt:lpstr>ورقة21!Print_Area</vt:lpstr>
      <vt:lpstr>ورقة22!Print_Area</vt:lpstr>
      <vt:lpstr>ورقة23!Print_Area</vt:lpstr>
      <vt:lpstr>ورقة24!Print_Area</vt:lpstr>
      <vt:lpstr>ورقة25!Print_Area</vt:lpstr>
      <vt:lpstr>ورقة26!Print_Area</vt:lpstr>
      <vt:lpstr>ورقة27!Print_Area</vt:lpstr>
      <vt:lpstr>ورقة28!Print_Area</vt:lpstr>
      <vt:lpstr>ورقة29!Print_Area</vt:lpstr>
      <vt:lpstr>ورقة3!Print_Area</vt:lpstr>
      <vt:lpstr>ورقة30!Print_Area</vt:lpstr>
      <vt:lpstr>ورقة31!Print_Area</vt:lpstr>
      <vt:lpstr>ورقة4!Print_Area</vt:lpstr>
      <vt:lpstr>ورقة5!Print_Area</vt:lpstr>
      <vt:lpstr>ورقة6!Print_Area</vt:lpstr>
      <vt:lpstr>ورقة7!Print_Area</vt:lpstr>
      <vt:lpstr>ورقة8!Print_Area</vt:lpstr>
      <vt:lpstr>ورقة9!Print_Area</vt:lpstr>
    </vt:vector>
  </TitlesOfParts>
  <Company>2006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zead</dc:creator>
  <cp:lastModifiedBy>WIN10</cp:lastModifiedBy>
  <cp:lastPrinted>2024-05-30T04:19:10Z</cp:lastPrinted>
  <dcterms:created xsi:type="dcterms:W3CDTF">2006-10-14T19:27:25Z</dcterms:created>
  <dcterms:modified xsi:type="dcterms:W3CDTF">2025-03-26T19:37:36Z</dcterms:modified>
</cp:coreProperties>
</file>