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esults" r:id="rId3" sheetId="1"/>
  </sheets>
</workbook>
</file>

<file path=xl/sharedStrings.xml><?xml version="1.0" encoding="utf-8"?>
<sst xmlns="http://schemas.openxmlformats.org/spreadsheetml/2006/main" count="4360" uniqueCount="501">
  <si>
    <t/>
  </si>
  <si>
    <t>Search Criteria:</t>
  </si>
  <si>
    <t xml:space="preserve">   Search in: Projects     AdminIC: All, FOA: RM17-025,RM17-027,RM18-001,RM19-002,RM20-001,RM20-002, Exclude Subprojects: Yes.   Fiscal Year: All Fiscal Years  </t>
  </si>
  <si>
    <t>NIH Spending Categorization</t>
  </si>
  <si>
    <t>Project Terms</t>
  </si>
  <si>
    <t>Project Title</t>
  </si>
  <si>
    <t>Public Health Relevance</t>
  </si>
  <si>
    <t>Administering  IC</t>
  </si>
  <si>
    <t>Application ID</t>
  </si>
  <si>
    <t>Award Notice Date</t>
  </si>
  <si>
    <t>FOA</t>
  </si>
  <si>
    <t>Project Number</t>
  </si>
  <si>
    <t>Type</t>
  </si>
  <si>
    <t>Activity</t>
  </si>
  <si>
    <t>IC</t>
  </si>
  <si>
    <t>Serial Number</t>
  </si>
  <si>
    <t>Support Year</t>
  </si>
  <si>
    <t>Suffix</t>
  </si>
  <si>
    <t xml:space="preserve">Program Official Information </t>
  </si>
  <si>
    <t>Project Start Date</t>
  </si>
  <si>
    <t>Project End Date</t>
  </si>
  <si>
    <t>Study Section</t>
  </si>
  <si>
    <t xml:space="preserve">Subproject Number </t>
  </si>
  <si>
    <t>Contact PI  Person ID</t>
  </si>
  <si>
    <t>Contact PI / Project Leader</t>
  </si>
  <si>
    <t>Other PI or Project Leader(s)</t>
  </si>
  <si>
    <t>Congressional District</t>
  </si>
  <si>
    <t>Department</t>
  </si>
  <si>
    <t>DUNS Number</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</si>
  <si>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</si>
  <si>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</si>
  <si>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</si>
  <si>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</si>
  <si>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</si>
  <si>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</si>
  <si>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</si>
  <si>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</si>
  <si>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</si>
  <si>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</si>
  <si>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</si>
  <si>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</si>
  <si>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</si>
  <si>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</si>
  <si>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</si>
  <si>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FY</t>
  </si>
  <si>
    <t>Funding IC</t>
  </si>
  <si>
    <t>FY Direct Costs</t>
  </si>
  <si>
    <t>FY Indirect Costs</t>
  </si>
  <si>
    <t>FY Total Cost by IC</t>
  </si>
  <si>
    <t>FY Total Cost (Sub Projects)</t>
  </si>
  <si>
    <t>Aging;Bioengineering;Biomedical Imaging;Data Science;Machine Learning and Artificial Intelligence;Networking and Information Technology R&amp;D (NITRD)</t>
  </si>
  <si>
    <t>3-Dimensional;Address;Age;age effect;age group;Aging;Algorithmic Analysis;Algorithmic Software;Algorithms;analysis pipeline;Architecture;Area;Artificial Intelligence;Atlases;Back;Biological Markers;Biopsy;California;Cells;Cellular biology;Chemistry;Clinical;Collaborations;Computer software;Coupled;Data;Data Collection;data integration;data visualization;Disease;Environment;Environmental Risk Factor;experience;Exposure to;extracellular;Extracellular Matrix;Funding;Generations;Genome;Goals;Government;high dimensionality;Human body;Image;Image Analysis;image visualization;Imagery;imaging platform;imaging Segmentation;Imaging technology;Individual;innovation;Institutes;Lead;Link;Location;Machine Learning;Maps;Measures;member;Methods;Modeling;Molecular;Molecular Structure;multidimensional data;multidisciplinary;Multiomic Data;multiple omics;multiplexed imaging;Normal tissue morphology;open source;Optics;Organ;Organ Model;Outcome;Pathogenicity;programs;Proteomics;reconstruction;Recording of previous events;Research;Resolution;RNA;sample collection;Sampling;single cell analysis;Skin;Skin Aging;Skin Tissue;software development;Software Tools;Solid;task analysis;Technology;Three-Dimensional Image;TimeLine;Tissue imaging;Tissue Sample;Tissues;tomography;tool;Traction;United States National Institutes of Health;Universities;UV Radiation Exposure;Work;</t>
  </si>
  <si>
    <t>PROJECT NARRATIVE Composition and organization of cells and the extracellular matrix (ECM) they are embedded in, controls the function of different organs in human body. Alterations in any of these can lead to onset and progression of var- ious diseases. The proposed project will develop image analytics algorithms and open source software for high- resolution 3-D mapping of skin, the largest organ in the human body, and evaluate molecular and architectural changes due to aging and UV exposure.</t>
  </si>
  <si>
    <t>NCI</t>
  </si>
  <si>
    <t>15-SEP-2019</t>
  </si>
  <si>
    <t>RFA-RM-19-002</t>
  </si>
  <si>
    <t>UH3</t>
  </si>
  <si>
    <t>CA</t>
  </si>
  <si>
    <t>246594</t>
  </si>
  <si>
    <t>01</t>
  </si>
  <si>
    <t>LI, JERRY</t>
  </si>
  <si>
    <t>31-AUG-2022</t>
  </si>
  <si>
    <t>Special Emphasis Panel (ZRG1-BST-U (70)R)</t>
  </si>
  <si>
    <t xml:space="preserve">AL-KOFAHI, YOUSEF </t>
  </si>
  <si>
    <t>Not Applicable</t>
  </si>
  <si>
    <t>20</t>
  </si>
  <si>
    <t>Unavailable</t>
  </si>
  <si>
    <t>086188401</t>
  </si>
  <si>
    <t>US</t>
  </si>
  <si>
    <t>685602</t>
  </si>
  <si>
    <t>GENERAL ELECTRIC GLOBAL RESEARCH CTR</t>
  </si>
  <si>
    <t>NISKAYUNA</t>
  </si>
  <si>
    <t>NY</t>
  </si>
  <si>
    <t>Domestic For-Profits</t>
  </si>
  <si>
    <t>12309-1027</t>
  </si>
  <si>
    <t>UNITED STATES</t>
  </si>
  <si>
    <t xml:space="preserve"> </t>
  </si>
  <si>
    <t>31-AUG-2020</t>
  </si>
  <si>
    <t>310</t>
  </si>
  <si>
    <t>Research Projects</t>
  </si>
  <si>
    <t>OD</t>
  </si>
  <si>
    <t>No NIH Category available.</t>
  </si>
  <si>
    <t>Allergic;Antibodies;Archives;Area;Back;Basic Science;Biopsy;cancer immunotherapy;Cell Nucleus;Cells;Clinical;Cloud Computing;cohort;Communities;computational pipelines;computational platform;computerized tools;Data;Data Set;Decidua;design;Development;Disease;Equipment;Event;Extramural Activities;feature extraction;Feedback;First Pregnancy Trimester;Formalin;Foundations;Freeze Drying;Funding;Goals;Granuloma;graphical user interface;Health;high dimensionality;high resolution imaging;Hippocampus (Brain);Histologic;Hour;Human;Human BioMolecular Atlas Program;human imaging;human tissue;Image;imaging modality;imaging platform;imaging Segmentation;Imaging Techniques;Imaging technology;Immune;Immunosuppression;Individual;insight;Institutes;instrumentation;ion source;Ions;Letters;Link;Machine Learning;machine learning method;Medical center;Messenger RNA;Metals;Morphology;multiplexed imaging;Multiplexed Ion Beam Imaging;new technology;next generation;Noninfiltrating Intraductal Carcinoma;Optics;Organ;Paraffin Embedding;Pathology;Peer Review;Phenotype;Population;protein expression;Proteins;Proteomics;Protocols documentation;Pulmonary Tuberculosis;quantitative imaging;Readiness;Reagent;reagent standardization;Reproducibility;Resolution;Resources;Sampling;Scanning;Signal Transduction;Site;Spectrometry, Mass, Secondary Ion;Stains;Standardization;Structure;Technology;technology validation;Three-Dimensional Image;Time;Tissue Embedding;Tissues;tool;Translational Research;tumor microenvironment;United States National Institutes of Health;user-friendly;virtual;Work;</t>
  </si>
  <si>
    <t>Project Narrative Multiplexed ion beam imaging by time of flight (MIBI-TOF) is a new technology for visualizing dozens of proteins in standard clinical tissue biopsies at high resolution. The work outlined here will create a standardized, high throughput, and user-friendly workflow for using MIBI-TOF in basic and translational research to gain insight into how single cell phenotype and tissue structure are functionally-linked in health and disease.</t>
  </si>
  <si>
    <t>25-AUG-2020</t>
  </si>
  <si>
    <t>246633</t>
  </si>
  <si>
    <t>02</t>
  </si>
  <si>
    <t>11-SEP-2019</t>
  </si>
  <si>
    <t xml:space="preserve">ANGELO, ROBERT MICHAEL </t>
  </si>
  <si>
    <t>BENDALL, SEAN CURTIS</t>
  </si>
  <si>
    <t>18</t>
  </si>
  <si>
    <t>PATHOLOGY</t>
  </si>
  <si>
    <t>009214214</t>
  </si>
  <si>
    <t>8046501</t>
  </si>
  <si>
    <t>STANFORD UNIVERSITY</t>
  </si>
  <si>
    <t>STANFORD</t>
  </si>
  <si>
    <t>SCHOOLS OF MEDICINE</t>
  </si>
  <si>
    <t>94305-2004</t>
  </si>
  <si>
    <t>1-SEP-2020</t>
  </si>
  <si>
    <t>31-AUG-2021</t>
  </si>
  <si>
    <t>396</t>
  </si>
  <si>
    <t>Bioengineering;Biomedical Imaging;Biotechnology;Cancer;Immunotherapy;Machine Learning and Artificial Intelligence;Networking and Information Technology R&amp;D (NITRD)</t>
  </si>
  <si>
    <t>Allergic;Antibodies;Archives;Area;Atlases;Back;Basic Science;Biopsy;cancer immunotherapy;Cell Nucleus;Cells;Clinical;Cloud Computing;cohort;Communities;computational platform;computerized tools;Data;Data Set;Decidua;design;Development;Disease;Equipment;Event;Extramural Activities;Feedback;First Pregnancy Trimester;Formalin;Foundations;Freeze Drying;Funding;Goals;Granuloma;graphical user interface;Health;high dimensionality;high resolution imaging;Hippocampus (Brain);Histologic;Hour;Human;human imaging;human tissue;Image;Image Analysis;imaging modality;imaging platform;imaging Segmentation;Imaging Techniques;Imaging technology;Immune;Immunosuppression;Individual;insight;Institutes;instrumentation;ion source;Ions;learning strategy;Letters;Link;Machine Learning;Medical center;Messenger RNA;Metals;Morphology;multiplexed imaging;Multiplexed Ion Beam Imaging;new technology;next generation;Noninfiltrating Intraductal Carcinoma;Optics;Organ;Paraffin Embedding;Pathology;Peer Review;Phenotype;Population;programs;protein expression;Proteins;Proteomics;Protocols documentation;Pulmonary Tuberculosis;quantitative imaging;Readiness;Reagent;reagent standardization;Reproducibility;Resolution;Resources;Sampling;Scanning;Signal Transduction;Site;Spectrometry, Mass, Secondary Ion;Stains;Standardization;Structure;Technology;technology validation;Three-Dimensional Image;Time;Tissue Embedding;Tissues;tool;Translational Research;tumor microenvironment;United States National Institutes of Health;user-friendly;virtual;Work;</t>
  </si>
  <si>
    <t>3-Dimensional;Antibodies;Architecture;Atlases;base;biobank;Biological Assay;Biology;Cells;Communities;Complement;Computer software;Cytometry;Data Set;Detection;Diabetes Mellitus;Disease;experience;Gene Expression;Goals;Health;Human;Human BioMolecular Atlas Program;human tissue;Image;In Situ;innovation;insight;interest;Knowledge;Light;Lipids;Malignant neoplasm of pancreas;Maps;Mass Spectrum Analysis;Metabolic;Methods;Microscopy;Molecular;multidisciplinary;multiple omics;nano-string;Nature;novel;Oligonucleotides;open source;Organ;Organ Procurements;Pancreas;Performance;Phase;Phosphorylation;Post-Translational Protein Processing;Process;protein expression;Proteins;reconstruction;Resolution;RNA;Sampling;Spectrometry, Mass, Matrix-Assisted Laser Desorption-Ionization;subcellular targeting;success;Technology;Tissue Sample;Tissues;tool;</t>
  </si>
  <si>
    <t>PROJECT NARRATIVE High resolution molecular maps of human organs hold great promise for transforming our understanding of how organs function in health and disease states. The insights obtained from generating molecular maps of the pancreas will have significant impact in understanding diseases of significant burden associated with this organ such as diabetes and pancreatic cancer.</t>
  </si>
  <si>
    <t>NIDDK</t>
  </si>
  <si>
    <t>8-SEP-2020</t>
  </si>
  <si>
    <t>RFA-RM-20-002</t>
  </si>
  <si>
    <t>U54</t>
  </si>
  <si>
    <t>DK</t>
  </si>
  <si>
    <t>127823</t>
  </si>
  <si>
    <t>BRUNSKILL, ERIC WAYNE</t>
  </si>
  <si>
    <t>10-SEP-2020</t>
  </si>
  <si>
    <t>31-AUG-2024</t>
  </si>
  <si>
    <t>Special Emphasis Panel (ZRG1-BST-U (50)R)</t>
  </si>
  <si>
    <t xml:space="preserve">ANSONG, CHARLES K </t>
  </si>
  <si>
    <t xml:space="preserve">CARSON, JAMES PAUL;MATHEWS, CLAYTON E;QIAN, WEI-JUN </t>
  </si>
  <si>
    <t>04</t>
  </si>
  <si>
    <t>032987476</t>
  </si>
  <si>
    <t>685903</t>
  </si>
  <si>
    <t>BATTELLE PACIFIC NORTHWEST LABORATORIES</t>
  </si>
  <si>
    <t>RICHLAND</t>
  </si>
  <si>
    <t>WA</t>
  </si>
  <si>
    <t>Research Institutes</t>
  </si>
  <si>
    <t>99352-0999</t>
  </si>
  <si>
    <t>Research Centers</t>
  </si>
  <si>
    <t>3-Dimensional;absorption;Address;Advisory Committees;Aging;Algorithms;Anatomy;Antigen-Presenting Cells;Architecture;arteriole;Atlases;Autoimmune Process;autoinflammatory;B-Lymphocytes;Back;base;Biological Assay;Blood;Blood Circulation;blood filter;blood filtration;Body fat;Body Fluids;cancer cell;Cardiovascular system;cDNA Library;Cell Separation;Cells;Chromium;Chyle;Clinical Data;Collaborations;combat;Communities;Confocal Microscopy;Consultations;Coupled;Cytometry;Data;Data Analyses;Data Files;data sharing;daughter cell;Dendritic Cells;Diabetes Mellitus;Discontinuous Capillary;Disease;Dissection;Drainage procedure;Erythrocytes;Excision;Exclusion Criteria;experience;fatty acid transport;file format;Florida;Flow Cytometry;Fluorescence Microscopy;Fluorescence-Activated Cell Sorting;Fluorescent in Situ Hybridization;Formalin;Fostering;Generations;Goals;Housing;Human;Human BioMolecular Atlas Program;Human body;IgG2;Image;imaging modality;Immune;Immune response;Immune system;Immunity;Immunoglobulin M;Immunohistochemistry;Immunologic Surveillance;improved;In Situ Hybridization;Infection;insight;Invaded;Knowledge;Laboratories;Leukocytes;Life;Light;Link;Lobular;Longevity;Lymph;lymph nodes;Lymphatic System;lymphatic vessel;Lymphocyte;lymphoid organ;macrophage;magnetic field;Magnetic Resonance Imaging;Malignant Neoplasms;Malpighian corpuscles;Maps;member;Messenger RNA;Microscopy;millimeter;Morphology;mRNA Expression;multidisciplinary;nanometer;new technology;Normalcy;novel;Online Systems;operation;optical imaging;Optics;Organ;Organ Donor;Organ Procurements;Organism;Pancreas;Paraffin Embedding;particle;Pathologist;Patients;Periarteriolar Lymphoid Sheath;Peripheral;Physiological;Positioning Attribute;Pregnancy;Procedures;Production;programs;Proliferating;protein expression;Protocols documentation;Publishing;Quality Control;reconstruction;Recording of previous events;Reproducibility;Research;Research Personnel;Resolution;Reticular Cell;Rodent;Role;scale up;secondary lymphoid organ;Series;single molecule;single-cell RNA sequencing;Site;Specimen;spectroscopic imaging;Spleen;Splenic Red Pulp;Stains;Stretching;Structure;Structure of germinal center of lymph node;Structure of thymic cortex;synergism;System;T-Cell Development;T-Lymphocyte;Temperature;Thymus Gland;tissue processing;Tissues;trafficking;transcriptome sequencing;Transplantation;United States National Institutes of Health;Universities;Vascular blood supply;Veins;Visualization;web site;Work;</t>
  </si>
  <si>
    <t>With similarities to the circulation, the organization and function of the lymphatic system stretches across the entire human body. It is critical in controlling body fluids, blood filtration, mounting a defense against infections and cancer, as well as regulating immune cells to protect against autoimmune/autoinflammatory diseases. Tissue organization and function are directly linked in spleen (blood filtration), thymus (T lymphocyte development) and lymph nodes (immune cell priming and activation for local/peripheral immunity) Developing three-dimensional (3D) tissue maps of these normal immune organs, across decades of the human life span, would provide novel insights that would improve our understanding of the immune system structure and function including the trafficking of white blood cells and the immune surveillance mechanisms toward combating infectious insults. We plan to obtain a macro image of each tissue with high-resolution magnetic resonance imaging (MRI) to serve as the guide on which our optical microscopy pipeline will provide a detailed microanatomical description of each tissue, from nanometer to millimeter resolution. We will then co-register the expression of proteins and mRNAs onto our 3D tissue maps with state of the art imaging mass cytometry and multiplexed, high throughput in situ hybridization. All of our optical imaging modalities and biomolecule co- registration studies will utilize a common file format for 3D reconstruction which will facilitate streamlined data sharing with the HuBMAP Integration, Visualization, and Engagement (HIVE), other HuBMAP Tissue Mapping Centers (TMCs), and the broader research community.</t>
  </si>
  <si>
    <t>NIAID</t>
  </si>
  <si>
    <t>6-JUL-2020</t>
  </si>
  <si>
    <t>RFA-RM-17-027</t>
  </si>
  <si>
    <t>AI</t>
  </si>
  <si>
    <t>142766</t>
  </si>
  <si>
    <t>03</t>
  </si>
  <si>
    <t>SINGLETON, KENTNER L</t>
  </si>
  <si>
    <t>14-SEP-2018</t>
  </si>
  <si>
    <t>30-JUN-2022</t>
  </si>
  <si>
    <t>Special Emphasis Panel (ZRG1-BST-J (50)R)</t>
  </si>
  <si>
    <t xml:space="preserve">ATKINSON, MARK A. </t>
  </si>
  <si>
    <t>BODENMILLER, BERND ;NICK, HARRY S</t>
  </si>
  <si>
    <t>969663814</t>
  </si>
  <si>
    <t>513806</t>
  </si>
  <si>
    <t>UNIVERSITY OF FLORIDA</t>
  </si>
  <si>
    <t>GAINESVILLE</t>
  </si>
  <si>
    <t>FL</t>
  </si>
  <si>
    <t>32611-5500</t>
  </si>
  <si>
    <t>1-JUL-2020</t>
  </si>
  <si>
    <t>30-JUN-2021</t>
  </si>
  <si>
    <t>3-Dimensional;absorption;Address;Advisory Committees;Aging;Algorithms;Anatomy;Antigen-Presenting Cells;Architecture;arteriole;Atlases;Autoimmune Process;autoinflammatory;B-Lymphocytes;Back;base;Biological Assay;Blood;Blood Circulation;blood filter;blood filtration;Body fat;Body Fluids;cancer cell;Cardiovascular system;cDNA Library;Cell Separation;Cells;Chromium;Chyle;Clinical Data;Collaborations;combat;Communities;Confocal Microscopy;Consultations;Coupled;Cytometry;Data;Data Analyses;Data Files;data sharing;daughter cell;Dendritic Cells;Diabetes Mellitus;Dimensions;Discontinuous Capillary;Disease;Dissection;Drainage procedure;Erythrocytes;Excision;Exclusion Criteria;experience;fatty acid transport;file format;Florida;Flow Cytometry;Fluorescence Microscopy;Fluorescence-Activated Cell Sorting;Fluorescent in Situ Hybridization;Formalin;Fostering;Generations;Goals;Housing;Human;Human body;IgG2;Image;Imagery;imaging modality;Immune;Immune response;Immune system;Immunity;Immunoglobulin M;Immunohistochemistry;Immunologic Surveillance;improved;In Situ Hybridization;Infection;insight;Invaded;Knowledge;Laboratories;Leukocytes;Life;Light;Link;Lobular;Longevity;Lymph;lymph nodes;Lymphatic;Lymphatic System;lymphatic vessel;Lymphocyte;Lymphoid;macrophage;magnetic field;Magnetic Resonance Imaging;Malignant Neoplasms;Malpighian corpuscles;Maps;member;Messenger RNA;Microscopy;millimeter;Morphology;mRNA Expression;multidisciplinary;nanometer;new technology;Normalcy;novel;Online Systems;operation;optical imaging;Optics;Organ;Organ Donor;Organ Procurements;Organism;Pancreas;Paraffin Embedding;particle;Pathologist;Patients;Periarteriolar Lymphoid Sheath;Peripheral;Physiological;Positioning Attribute;Pregnancy;Procedures;Production;programs;Proliferating;protein expression;Protocols documentation;Publishing;Quality Control;reconstruction;Recording of previous events;Reproducibility;Research;Research Personnel;Resolution;Reticular Cell;Rodent;Role;scale up;Series;single molecule;single-cell RNA sequencing;Site;Specimen;spectroscopic imaging;Spleen;Splenic Red Pulp;Stains;Stretching;Structure;Structure of germinal center of lymph node;Structure of thymic cortex;synergism;System;T-Cell Development;T-Lymphocyte;Temperature;Thymus Gland;tissue processing;Tissues;trafficking;transcriptome sequencing;Transplantation;United States National Institutes of Health;Universities;Vascular blood supply;Veins;web site;Work;</t>
  </si>
  <si>
    <t>1-JUL-2019</t>
  </si>
  <si>
    <t>RICE, JEFFREY S</t>
  </si>
  <si>
    <t>30-JUN-2020</t>
  </si>
  <si>
    <t>absorption;Address;Advisory Committees;Aging;Algorithms;Anatomy;Antigen-Presenting Cells;Architecture;arteriole;Atlases;Autoimmune Process;autoinflammatory;B-Lymphocytes;Back;base;Biological Assay;Blood;Blood Circulation;blood filter;blood filtration;Body fat;Body Fluids;cancer cell;Cardiovascular system;cDNA Library;Cell Separation;Cells;Chromium;Chyle;Clinical Data;Collaborations;combat;Communities;Confocal Microscopy;Consultations;Coupled;Cytometry;Data;Data Analyses;Data Files;data sharing;daughter cell;Dendritic Cells;Diabetes Mellitus;Dimensions;Discontinuous Capillary;Disease;Dissection;Drainage procedure;Erythrocytes;Excision;Exclusion Criteria;experience;fatty acid transport;file format;Florida;Flow Cytometry;Fluorescence Microscopy;Fluorescence-Activated Cell Sorting;Fluorescent in Situ Hybridization;Formalin;Fostering;Generations;Goals;Housing;Human;Human body;IgG2;Image;Imagery;imaging modality;Immune;Immune response;Immune system;Immunity;Immunoglobulin M;Immunohistochemistry;Immunologic Surveillance;improved;In Situ Hybridization;Infection;insight;Invaded;Knowledge;Laboratories;Leukocytes;Life;Light;Link;Lobular;Longevity;Lymph;lymph nodes;Lymphatic;Lymphatic System;lymphatic vessel;Lymphocyte;Lymphoid;macrophage;magnetic field;Magnetic Resonance Imaging;Malignant Neoplasms;Malpighian corpuscles;Maps;member;Messenger RNA;Microscopy;millimeter;Morphology;mRNA Expression;multidisciplinary;nanometer;new technology;Normalcy;novel;Online Systems;operation;optical imaging;Optics;Organ;Organ Donor;Organ Procurements;Organism;Pancreas;Paraffin Embedding;particle;Pathologist;Patients;Periarteriolar Lymphoid Sheath;Peripheral;Physiological;Positioning Attribute;Pregnancy;Procedures;Production;programs;Proliferating;protein expression;Protocols documentation;Publishing;Quality Control;reconstruction;Recording of previous events;Reproducibility;Research;Research Personnel;Resolution;Reticular Cell;Rodent;Role;scale up;Series;single molecule;single-cell RNA sequencing;Site;Specimen;spectroscopic imaging;Spleen;Splenic Red Pulp;Stains;Stretching;Structure;Structure of germinal center of lymph node;Structure of thymic cortex;synergism;System;T-Cell Development;T-Lymphocyte;Temperature;Thymus Gland;tissue processing;Tissues;trafficking;transcriptome sequencing;Transplantation;United States National Institutes of Health;Universities;Vascular blood supply;Veins;web site;Work;</t>
  </si>
  <si>
    <t>BOURCIER, KATARZYNA</t>
  </si>
  <si>
    <t>30-JUN-2019</t>
  </si>
  <si>
    <t>Bioengineering;Data Science;Networking and Information Technology R&amp;D (NITRD)</t>
  </si>
  <si>
    <t>Academia;Address;Anatomy;Atlases;Biological Availability;Brain;Cells;Collaborations;Communities;Community Developments;community involvement;computer science;Computer software;computerized tools;Computing Methodologies;Cost Sharing;Data;data integration;Development;Ensure;Environment;experience;FAIR principles;flexibility;follow-up;Funding;Histologic;Human;Human body;Human Resources;Image Analysis;Imagery;improved;Industry;Infrastructure;innovation;Institutes;Institution;International;Joints;Lead;Letters;Libraries;Measurement;method development;Methods;Modeling;Molecular;novel;open source;Participant;Privacy;Process;programs;repository;Research;Research Personnel;Resolution;Schools;Side;software development;sound;synergism;Technology;Testing;Tissues;tool;tool development;United States National Institutes of Health;Validation;Vision;Work;working group;</t>
  </si>
  <si>
    <t>The Human BioMolecular Atlas Program (HuBMAP) will redefine our understanding of the human body by recovering multi-scale tissue organization -- anatomical, histological, and molecular, at unprecedented resolution. We propose to develop efficient, scalable, and easy to use computational tools to enable the use of HuBMAP collected data by consortium participants, the international research community and the large software and method development community.</t>
  </si>
  <si>
    <t>RFA-RM-18-001</t>
  </si>
  <si>
    <t>OT2</t>
  </si>
  <si>
    <t>026682</t>
  </si>
  <si>
    <t>S2</t>
  </si>
  <si>
    <t>BEST, TYLER KORY</t>
  </si>
  <si>
    <t>21-JUN-2019</t>
  </si>
  <si>
    <t>20-JUN-2020</t>
  </si>
  <si>
    <t xml:space="preserve">HuBMAP Integration, VIsualization, and Engagement (HIVE) </t>
  </si>
  <si>
    <t xml:space="preserve">BAR-JOSEPH, ZIV  </t>
  </si>
  <si>
    <t xml:space="preserve">PATEN, BENEDICT ;TEICHMANN, SARAH </t>
  </si>
  <si>
    <t>BIOSTATISTICS &amp; OTHER MATH SCI</t>
  </si>
  <si>
    <t>052184116</t>
  </si>
  <si>
    <t>247601</t>
  </si>
  <si>
    <t>CARNEGIE-MELLON UNIVERSITY</t>
  </si>
  <si>
    <t>PITTSBURGH</t>
  </si>
  <si>
    <t>PA</t>
  </si>
  <si>
    <t>SCHOOLS OF ARTS AND SCIENCES</t>
  </si>
  <si>
    <t>15213-3815</t>
  </si>
  <si>
    <t>Others</t>
  </si>
  <si>
    <t>Bioengineering;Networking and Information Technology R&amp;D</t>
  </si>
  <si>
    <t>Academia;Address;Anatomy;Atlases;Biological Availability;Brain;Cells;Collaborations;Communities;Community Developments;computer science;Computer software;computerized tools;Computing Methodologies;Cost Sharing;Data;data integration;Development;Ensure;Environment;experience;FAIR principles;flexibility;follow-up;Funding;Histologic;Human;Human body;Human Resources;Image Analysis;Imagery;improved;Industry;innovation;Institutes;Institution;International;Joints;Lead;Letters;Libraries;Measurement;method development;Methods;Modeling;Molecular;novel;open source;Participant;Privacy;Process;programs;repository;Research;Research Infrastructure;Research Personnel;Resolution;Schools;Side;software development;sound;synergism;Technology;Testing;Tissues;tool;tool development;United States National Institutes of Health;Validation;Vision;Work;working group;</t>
  </si>
  <si>
    <t>21-SEP-2018</t>
  </si>
  <si>
    <t>20-SEP-2022</t>
  </si>
  <si>
    <t>20-JUN-2021</t>
  </si>
  <si>
    <t>3-Dimensional;Architecture;Atlases;Award;base;Blood;Brain imaging;BRAIN initiative;Budgets;Cancer Research Network;Cells;Censuses;Centers for Disease Control and Prevention (U.S.);Chicago;Cloud Computing;collaboratory;Collection;Complex;Computer software;computing resources;cost;cyber infrastructure;Data;data management;data resource;Data Science;Data Set;data sharing;data tools;Deposition;design;Ensure;experience;FaceBase;FAIR principles;flexibility;Goals;Grant;Health Technology;Human;Human BioMolecular Atlas Program;Human body;Hybrids;Image;image archival system;imaging scientist;Informatics;Infrastructure;Institutes;Lead;Leadership;Licensing;Maps;National Heart, Lung, and Blood Institute;National Institute of Dental and Craniofacial Research;National Institute of General Medical Sciences;open data;Output;Participant;peer networks;Philosophy;Process;programs;Recording of previous events;Reproducibility;Research;Resources;Role;Running;Scientist;Security;Services;Site;Site Visit;social;software development;Solid;Structure;Supercomputing;System;Technology;Time;Tissues;tool;tumor;United States National Institutes of Health;Universities;usability;user centered design;virtual;Vision;Visualization;Work;</t>
  </si>
  <si>
    <t>To provide for the Infrastructure Component (IC) of the HuBMAP HIVE, Pittsburgh Supercomputing Center (PSC) and the University of Pittsburgh (Pitt) will create a flexible and scalable hybrid cloud infrastructure in close coordination with the HIVE Collaboratory, the HuBMAP Consortium, and stakeholders world wide. This proposed IC will seamlessly connect HuBMAP with storage and co-located compute resources for depositing, accessing, querying, searching, analyzing, and visualizing both raw and processed HuBMAP data. The IC will provide the open data platform for study of tissue organization and function through 3D biomolecular tissue maps in the spatial framework of the human body envisioned by HuBMAP.</t>
  </si>
  <si>
    <t>16-SEP-2020</t>
  </si>
  <si>
    <t>026675</t>
  </si>
  <si>
    <t>S5</t>
  </si>
  <si>
    <t xml:space="preserve">BLOOD, PHILIP D. </t>
  </si>
  <si>
    <t>SILVERSTEIN, JONATHAN C.</t>
  </si>
  <si>
    <t>NONE</t>
  </si>
  <si>
    <t>OTHER DOMESTIC HIGHER EDUCATION</t>
  </si>
  <si>
    <t>Networking and Information Technology R&amp;D</t>
  </si>
  <si>
    <t>Architecture;Atlases;Award;base;Blood;Brain imaging;BRAIN initiative;Budgets;Cancer Research Network;Cells;Censuses;Centers for Disease Control and Prevention (U.S.);Chicago;Cloud Computing;collaboratory;Collection;Complex;Computer software;computing resources;cost;cyber infrastructure;Data;data management;data resource;Data Science;Data Set;data sharing;Deposition;design;Ensure;experience;FaceBase;FAIR principles;flexibility;Goals;Grant;Healthcare;Human;Human body;Hybrids;Image;image archival system;Imagery;imaging scientist;Institutes;Lead;Leadership;Licensing;Maps;National Heart, Lung, and Blood Institute;National Institute of Dental and Craniofacial Research;National Institute of General Medical Sciences;open data;Output;Participant;peer networks;Philosophy;Process;programs;Recording of previous events;Reproducibility;Research;Research Infrastructure;Resources;Role;Running;Scientist;Security;Services;Site;Site Visit;social;software development;Solid;Structure;Supercomputing;System;Technology;Time;Tissues;tool;tumor;United States National Institutes of Health;Universities;usability;user centered design;virtual;Vision;Work;</t>
  </si>
  <si>
    <t>Bioengineering;Machine Learning and Artificial Intelligence;Networking and Information Technology R&amp;D (NITRD)</t>
  </si>
  <si>
    <t>Address;Anatomy;Artificial Intelligence;Atlases;base;Biometry;Cataloging;Catalogs;cell type;Cells;Classification;Clinical;Code;Communication;Communities;Computer Simulation;Computer software;computing resources;Data;data integration;data mining;Data Set;data visualization;design;Ecosystem;Educational workshop;Effectiveness;Endocrine system;Future;Genetic;Goals;hackathon;Human;Human body;human imaging;Image;Imagery;Individual;Infrastructure;interoperability;Investigation;Knowledge;Machine Learning;Maps;Mathematical Biology;member;Metadata;Methods;Modeling;Molecular;Ontology;Organ;Participant;Physiological;Physiology;Positioning Attribute;Production;Publications;Resolution;Resources;Running;Services;System;systematic review;Tissues;Update;usability;Vascular System;vector;Visual;Visualization software;Work;</t>
  </si>
  <si>
    <t>Project Narrative This project will create a high-resolution, functional mapping of voxel, vector, and meta datasets in support of integration, interoperability, and visualization of biomedical HuBMAP data and models. We will create an ex- tensible common coordinate framework (CCF) to facilitate the integration of diverse image-based data at spa- tial scales ranging from the molecular to the anatomical. This project will work in close coordination with the HuBMAP consortium to help drive an ecosystem of useful resources for understanding and leveraging high- resolution human image data and to compile a human body atlas.</t>
  </si>
  <si>
    <t>026671</t>
  </si>
  <si>
    <t xml:space="preserve">BORNER, KATY </t>
  </si>
  <si>
    <t>09</t>
  </si>
  <si>
    <t>006046700</t>
  </si>
  <si>
    <t>577805</t>
  </si>
  <si>
    <t>INDIANA UNIVERSITY BLOOMINGTON</t>
  </si>
  <si>
    <t>BLOOMINGTON</t>
  </si>
  <si>
    <t>IN</t>
  </si>
  <si>
    <t>47401-3654</t>
  </si>
  <si>
    <t>Address;Anatomy;Artificial Intelligence;Atlases;base;Biometry;Cataloging;Catalogs;cell type;Cells;Classification;Clinical;Code;Communication;Communities;Computer Simulation;Computer software;computing resources;Data;data integration;data mining;Data Set;data visualization;design;Ecosystem;Educational workshop;Effectiveness;Endocrine system;Future;Genetic;Goals;hackathon;Human;Human body;human imaging;Image;Imagery;Individual;interoperability;Investigation;Knowledge;Machine Learning;Maps;Mathematical Biology;member;Metadata;Methods;Modeling;Molecular;Ontology;Organ;Participant;Physiological;Physiology;Positioning Attribute;Production;Publications;Research Infrastructure;Resolution;Resources;Running;Services;System;systematic review;Tissues;Update;usability;Vascular System;vector;Visual;Visualization software;Work;</t>
  </si>
  <si>
    <t>Algorithms;Animals;Atlases;Bar Codes;base;Biology;Biopsy Specimen;Brain;Breast;Cell Differentiation process;cell type;Cells;Cities;combinatorial;computerized tools;Data;Data Set;dentate gyrus;Development;Disease;Ductal Epithelial Cell;Epigenetic Process;Epithelial;Epithelial-Stromal Communication;Epithelium;Expression Profiling;Fluorescent in Situ Hybridization;Future;Gene Expression;Genes;genomic data;Goals;granule cell;Hippocampus (Brain);Human;Human BioMolecular Atlas Program;Human body;human tissue;Image;Image Analysis;imaging system;Immunofluorescence Immunologic;In Situ;in situ imaging;insight;internal control;Introns;Letters;Machine Learning;mammary epithelium;Mammary gland;Mammary Gland Parenchyma;Maps;markov model;Measurement;Messenger RNA;Methods;Mus;Natural regeneration;Neuroglia;Neurons;Nuclear Structure;Pattern;Phase;Play;Positioning Attribute;Process;programs;Proteins;Protocols documentation;Publications;Publishing;Radial;Reaction;Role;sample fixation;scale up;Signal Transduction;single molecule;single-cell RNA sequencing;Slice;Speed;Stains;Standardization;System;Techniques;Technology;Time;Tissue imaging;Tissue Sample;Tissues;tool;Transcript;transcriptome;Translating;Translations;Validation;Weight;Work;</t>
  </si>
  <si>
    <t>Narrative Transcriptome profiling in situ at the single cell level has transformative potential for understanding healthy versus diseased tissues in the human body. We propose an integrative approach profiling the nascent transcriptome as well as hundreds of mature transcripts in single cells in tissues. We will generate million cell spatial atlas for the mouse hippocampus as well as the human mammary tissue. We will gain unprecedented insight into the developmental of neurons in the brain as well as the duct cells in the breast. At the same time we will develop the computational tools to analyze the spatial genomics data.</t>
  </si>
  <si>
    <t>13-JUL-2020</t>
  </si>
  <si>
    <t>RFA-RM-17-025</t>
  </si>
  <si>
    <t>255134</t>
  </si>
  <si>
    <t>SRINIVAS, POTHUR R</t>
  </si>
  <si>
    <t>25-SEP-2018</t>
  </si>
  <si>
    <t>Special Emphasis Panel (ZRG1-IMST-H (50)R)</t>
  </si>
  <si>
    <t xml:space="preserve">CAI, LONG  </t>
  </si>
  <si>
    <t xml:space="preserve">YUAN, GUO-CHENG </t>
  </si>
  <si>
    <t>27</t>
  </si>
  <si>
    <t>009584210</t>
  </si>
  <si>
    <t>1073501</t>
  </si>
  <si>
    <t>CALIFORNIA INSTITUTE OF TECHNOLOGY</t>
  </si>
  <si>
    <t>PASADENA</t>
  </si>
  <si>
    <t>91125-0001</t>
  </si>
  <si>
    <t>Bioengineering;Genetics;Human Genome;Neurosciences;Women's Health</t>
  </si>
  <si>
    <t>Algorithms;Animals;Atlases;base;Biology;Biopsy Specimen;Brain;Breast;Cell Differentiation process;cell type;Cells;Cities;combinatorial;computerized tools;Data;data quality;Data Set;dentate gyrus;Development;Disease;Ductal Epithelial Cell;Epigenetic Process;Epithelium;Expression Profiling;Fluorescent in Situ Hybridization;Future;Gene Expression;Genes;genomic data;Goals;granule cell;Hippocampus (Brain);Human;Human body;human tissue;Image;Image Analysis;imaging system;Immunofluorescence Immunologic;In Situ;in situ imaging;insight;internal control;Introns;Letters;Machine Learning;mammary epithelium;Mammary gland;Mammary Gland Parenchyma;Maps;markov model;Measurement;Messenger RNA;Methods;Mus;Natural regeneration;Neuroglia;Neurons;Nuclear Structure;Pattern;Phase;Play;Positioning Attribute;Process;programs;Proteins;Protocols documentation;Publications;Publishing;Radial;Reaction;Role;sample fixation;scale up;Signal Transduction;single molecule;Slice;Speed;Stains;Standardization;System;Techniques;Technology;Time;Tissue imaging;Tissue Sample;Tissues;tool;Transcript;transcriptome;transcriptome sequencing;Translating;Translations;Validation;Weight;Work;</t>
  </si>
  <si>
    <t>NHLBI</t>
  </si>
  <si>
    <t>24-JUL-2019</t>
  </si>
  <si>
    <t>UG3</t>
  </si>
  <si>
    <t>HL</t>
  </si>
  <si>
    <t>145609</t>
  </si>
  <si>
    <t>22-SEP-2018</t>
  </si>
  <si>
    <t>3-Dimensional;Age;age related;Algorithms;analytical tool;Anatomy;Architecture;Arteries;ATAC-seq;Atlases;base;Benchmarking;Blood;Blood capillaries;Blood Vessels;body system;Brain;Brain Death;brain tissue;Cardiovascular system;cell type;Cells;Chromatin;Classification;Collection;combinatorial;Consent;Data;Data Set;data sharing;Disease;diverse data;Drug or chemical Tissue Distribution;Endothelial Cells;Endothelium;Exhibits;experimental study;Expression Profiling;Foundations;Gene Expression;Gene Expression Profile;Gene Expression Regulation;Gene Proteins;Genes;Genome;Genomics;Goals;Heart;Heterogeneity;Homeostasis;hormonal signals;Hormones;Human;Human BioMolecular Atlas Program;Human body;human tissue;Hypertension;Image;imaging approach;Imaging Techniques;Immunity;improved;interactive tool;Knowledge;Lymphatic;Maps;Measurement;member;Messenger RNA;Metabolism;Metadata;Methods;Molecular;multiplexed imaging;Myocardial Infarction;Nutrient;Organ;Organ Donor;oxygen transport;Pathogenesis;Pattern;Portraits;preservation;programs;Proteins;Research;Research Personnel;Resolution;Respiration;RNA;Role;Sampling;scale up;single cell sequencing;single molecule;Surveys;Technology;Tissues;transcriptome;transcriptome sequencing;transcriptomics;United States National Institutes of Health;Variant;vascular bed;Vascular System;Veins;Venous;Work;XCL1 gene;</t>
  </si>
  <si>
    <t>NARRATIVE The vascular or circulatory system consists of the arteries and veins that use blood to transport oxygen, nutrients and hormones throughout the body. We propose to map the organization and function of the circulatory system, including exploring molecular differences between the vascular systems of different organs such as the brain and heart. These maps will serve as the foundation for studying vascular-related diseases such as hypertension and heart attacks.</t>
  </si>
  <si>
    <t>17-JUN-2020</t>
  </si>
  <si>
    <t>145611</t>
  </si>
  <si>
    <t>CHARETTE, MARC F</t>
  </si>
  <si>
    <t>20-SEP-2018</t>
  </si>
  <si>
    <t>SHENDURE, JAY ASHOK;TRAPNELL, BRUCE COLSTON</t>
  </si>
  <si>
    <t>CHEMISTRY</t>
  </si>
  <si>
    <t>3-Dimensional;Age;age related;Algorithms;analytical tool;Anatomy;Architecture;Arteries;ATAC-seq;Atlases;base;Benchmarking;Blood;Blood capillaries;Blood Vessels;body system;Brain;Brain Death;brain tissue;Cardiovascular system;cell type;Cells;Chromatin;Classification;Collection;combinatorial;Consent;Data;Data Set;data sharing;Disease;Drug or chemical Tissue Distribution;Endothelial Cells;Endothelium;Exhibits;experimental study;Expression Profiling;Foundations;Gene Expression;Gene Expression Profile;Gene Expression Regulation;Gene Proteins;Genes;Genome;Genomics;Goals;Heart;Heterogeneity;Homeostasis;hormonal signals;Hormones;Human;Human body;human tissue;Hypertension;Image;imaging approach;Imaging Techniques;Immunity;improved;interactive tool;Knowledge;Lymphatic;Maps;Measurement;member;Messenger RNA;Metabolism;Metadata;Methods;Molecular;multiplexed imaging;Myocardial Infarction;Nutrient;Organ;Organ Donor;oxygen transport;Pathogenesis;Pattern;Portraits;preservation;programs;Proteins;Research;Research Personnel;Resolution;Respiration;RNA;Role;Sampling;scale up;single cell sequencing;single molecule;Surveys;Technology;Tissues;transcriptome;transcriptome sequencing;transcriptomics;United States National Institutes of Health;Variant;vascular bed;Vascular System;Veins;Venous;Work;XCL1 gene;</t>
  </si>
  <si>
    <t>26-JUN-2019</t>
  </si>
  <si>
    <t>Age;age related;Algorithms;analytical tool;Anatomy;Architecture;Arteries;ATAC-seq;Atlases;base;Benchmarking;Blood;Blood capillaries;Blood Vessels;body system;Brain;Brain Death;brain tissue;Cardiovascular system;cell type;Cells;Chromatin;Classification;Collection;combinatorial;Consent;Data;Data Set;data sharing;Disease;Drug or chemical Tissue Distribution;Endothelial Cells;Endothelium;Exhibits;experimental study;Expression Profiling;Foundations;Gene Expression;Gene Expression Profile;Gene Expression Regulation;Gene Proteins;Genes;Genome;Genomics;Goals;Heart;Heterogeneity;Homeostasis;hormonal signals;Hormones;Human;Human body;human tissue;Hypertension;Image;imaging approach;Imaging Techniques;Immunity;improved;interactive tool;Knowledge;Lymphatic;Maps;Measurement;member;Messenger RNA;Metabolism;Metadata;Methods;Molecular;Myocardial Infarction;Nutrient;Organ;Organ Donor;oxygen transport;Pathogenesis;Pattern;Portraits;programs;Proteins;Research;Research Personnel;Resolution;Respiration;RNA;Role;Sampling;scale up;single cell sequencing;single molecule;Surveys;Technology;Tissues;transcriptome;transcriptome sequencing;transcriptomics;United States National Institutes of Health;Variant;vascular bed;Vascular System;Veins;Venous;Work;XCL1 gene;</t>
  </si>
  <si>
    <t>3-Dimensional;Academic Medical Centers;Applications Grants;Atlases;body system;bone;Cells;Clinical;Clinical Data;Collection;computing resources;Data;data acquisition;Data Set;Development;Dimensions;Disease;Ensure;Environment;ex vivo imaging;Excision;Freezing;Funding;Generations;Health;High Resolution Computed Tomography;Histologic;Histology;Human;Human BioMolecular Atlas Program;human tissue;Image;imaging modality;Imaging technology;in vivo;innovation;insight;Kidney;Laboratories;Lipids;Magnetic Resonance Imaging;Mass Spectrum Analysis;Medical center;Medical Imaging;member;Microscopy;Mission;Modality;Molecular;Molecular Analysis;Monitor;Multimodal Imaging;Normal tissue morphology;Operative Surgical Procedures;Organ;Pancreas;Participant;Performance;Physicians;Positioning Attribute;Preparation;preservation;Procedures;Process;programs;Proteins;quality assurance;Quality Control;Research;Research Personnel;Resources;Sampling;Scientist;Source;Specimen;Standardization;Surface;System;Technical Expertise;Techniques;Technology;Testing;Three-Dimensional Imaging;Tissues;United States National Institutes of Health;Universities;X-Ray Computed Tomography;</t>
  </si>
  <si>
    <t>PROJECT NARRATIVE - Overall This application proposes the founding of the BIOmolecular Multimodal Imaging Center (BIOMIC) at Vanderbilt University, a Tissue Mapping Center associated with the Human BioMolecular Atlas Program (HuBMAP). The mission of BIOMIC is to build a platform of integrated technologies for imaging and molecular analysis that enables the construction of comprehensive 3-dimensional molecular atlases of human tissues. BIOMIC leverages the unique analytical and computational resources of the Mass Spectrometry Research Center and the National Research Resource for Imaging Mass Spectrometry at Vanderbilt University along with the world- class clinical environment of the Vanderbilt University Medical Center and unique technical expertise at Delft University of Technology to create a capability to characterize human tissues at a level of understanding unrivaled by current technologies.</t>
  </si>
  <si>
    <t>23-JUN-2020</t>
  </si>
  <si>
    <t>120058</t>
  </si>
  <si>
    <t>24-SEP-2018</t>
  </si>
  <si>
    <t xml:space="preserve">CAPRIOLI, RICHARD M </t>
  </si>
  <si>
    <t>SPRAGGINS, JEFFREY M</t>
  </si>
  <si>
    <t>05</t>
  </si>
  <si>
    <t>BIOCHEMISTRY</t>
  </si>
  <si>
    <t>965717143</t>
  </si>
  <si>
    <t>8721001</t>
  </si>
  <si>
    <t>VANDERBILT UNIVERSITY</t>
  </si>
  <si>
    <t>Nashville</t>
  </si>
  <si>
    <t>TN</t>
  </si>
  <si>
    <t>37203</t>
  </si>
  <si>
    <t>3-Dimensional;Academic Medical Centers;Applications Grants;Atlases;body system;bone;Cells;Clinical;Clinical Data;Collection;computing resources;Data;data acquisition;data quality;Data Set;Development;Dimensions;Disease;Ensure;Environment;ex vivo imaging;Excision;Freezing;Funding;Generations;Health;High Resolution Computed Tomography;Histologic;Histology;Human;human tissue;Image;Image Analysis;imaging modality;Imaging technology;in vivo;innovation;insight;Kidney;Laboratories;Lipids;Magnetic Resonance Imaging;Mass Spectrum Analysis;Medical center;Medical Imaging;member;Microscopy;Mission;Modality;Molecular;Molecular Analysis;Monitor;Multimodal Imaging;Normal tissue morphology;Operative Surgical Procedures;Organ;Pancreas;Participant;Performance;Physicians;Positioning Attribute;Preparation;preservation;Procedures;Process;programs;Proteins;quality assurance;Quality Control;Research;Research Personnel;Resources;Sampling;Scientist;Source;Specimen;Standardization;Surface;System;Technical Expertise;Techniques;Technology;Testing;Three-Dimensional Imaging;Tissues;United States National Institutes of Health;Universities;X-Ray Computed Tomography;</t>
  </si>
  <si>
    <t>30-JUL-2019</t>
  </si>
  <si>
    <t>HOSHIZAKI, DEBORAH K</t>
  </si>
  <si>
    <t>3-Dimensional;Academic Medical Centers;Applications Grants;Atlases;body system;bone;Cells;Clinical;Clinical Data;Collection;computing resources;Data;data acquisition;data quality;Data Set;Development;Dimensions;Disease;Ensure;Environment;ex vivo imaging;Excision;Freezing;Funding;Generations;Health;High Resolution Computed Tomography;Histologic;Histology;Human;human tissue;Image;Image Analysis;imaging modality;Imaging technology;in vivo;innovation;insight;Kidney;Laboratories;Lipids;Magnetic Resonance Imaging;Mass Spectrum Analysis;Medical center;Medical Imaging;member;Microscopy;Mission;Modality;Molecular;Molecular Analysis;Monitor;Multimodal Imaging;Normal tissue morphology;Operative Surgical Procedures;Organ;Pancreas;Participant;Performance;Physicians;Positioning Attribute;Preparation;Procedures;Process;programs;Proteins;quality assurance;Quality Control;Research;Research Personnel;Resources;Sampling;Scientist;Source;Specimen;Standardization;Surface;System;Technical Expertise;Techniques;Technology;Testing;Three-Dimensional Imaging;Tissues;United States National Institutes of Health;Universities;X-Ray Computed Tomography;</t>
  </si>
  <si>
    <t>19-SEP-2018</t>
  </si>
  <si>
    <t>3-Dimensional;Adopted;Adoption;Aging;Antibodies;Aorta;Area;Atlases;Automation;Bar Codes;base;Biomedical Engineering;Cardiac;Cardiovascular system;Cells;Communities;Computer Analysis;cost;Data;Data Set;Databases;Development;Devices;Discrimination;Disease;DNA;Embryo;Environment;extracellular;Extracellular Matrix;Extracellular Matrix Proteins;Fluorescent in Situ Hybridization;Formalin;Freezing;Generations;Genes;genome-wide;Genomic approach;Glass;Head;Health;Heart;high throughput technology;Histology;Human;Human BioMolecular Atlas Program;Human body;human data;human tissue;Image;improved;In Situ;Individual;Injections;interest;Kidney;Longevity;Manuals;Measurement;Messenger RNA;Methods;Microfluidics;Molecular;molecular imaging;monolayer;Morphology;Motivation;multiple omics;Mus;Nature;next generation sequencing;novel;novel strategies;Organ;Organogenesis;Paraffin Embedding;paraform;Phase;Physiology;Preparation;Procedures;Process;process optimization;Proteins;Proteome;Protocols documentation;Public Health;Research;Research Personnel;Resolution;rheumatologist;RNA;Role;Sampling;scale up;single molecule;single-cell RNA sequencing;Skin;Slide;Solid;Specimen;Spottings;Surgeon;synergism;System;Technology;Tissue Embedding;Tissue imaging;tissue mosaicism;Tissue Sample;Tissues;transcriptome;transcriptome sequencing;transcriptomics;Validation;Variant;</t>
  </si>
  <si>
    <t>PROJECT NARRATIVE This project aims to develop a transformative technology for high-throughput, high-spatial-resolution, and high- content co-mapping of transcriptome and proteome in human PFA or FFPE tissue samples prepared using standard tissue histology process. It can be applied to a wide range of human tissues to generate the reference biomolecular atlas of human tissues and organs rapidly and cost-effectively. It will improve our understanding of aging or disease development throughput the life span and the health-disease continuum in the areas of significant public health interest.</t>
  </si>
  <si>
    <t>RFA-RM-20-001</t>
  </si>
  <si>
    <t>257393</t>
  </si>
  <si>
    <t>Special Emphasis Panel (ZRG1-IMST-M (50)R)</t>
  </si>
  <si>
    <t xml:space="preserve">FAN, RONG </t>
  </si>
  <si>
    <t>ENGINEERING (ALL TYPES)</t>
  </si>
  <si>
    <t>043207562</t>
  </si>
  <si>
    <t>9420201</t>
  </si>
  <si>
    <t>YALE UNIVERSITY</t>
  </si>
  <si>
    <t>NEW HAVEN</t>
  </si>
  <si>
    <t>CT</t>
  </si>
  <si>
    <t>SCHOOLS OF ENGINEERING</t>
  </si>
  <si>
    <t>06520-8327</t>
  </si>
  <si>
    <t>Atlases;base;Bioinformatics;biomedical informatics;Biomedical Research;Cells;cloud based;Cognitive;Collaborations;Communication;Communities;Data;Data Analyses;Data Provenance;data quality;Data Set;data space;data visualization;data warehouse;design;Disease;experience;experimental study;FAIR principles;Funding;Generations;genomic data;Goals;Health;Human;Image;Individual;Knowledge;member;Metadata;Molecular;Monitor;Ontology;Organ;outreach;preservation;Process;programs;Proteomics;Reproducibility;Research;Research Personnel;Resources;Retrieval;stem cells;success;synergism;System;Text;The Cancer Genome Atlas;TimeLine;Tissues;tool;tool development;transcriptomics;United States National Institutes of Health;usability;Variant;Vision;Visual;Visualization software;Work;</t>
  </si>
  <si>
    <t>PROJECT NARRATIVE To gain a better understanding of variation in organ function that inﬂuences health and disease, it is critical to have access to an atlas of molecular tissue organization. We will contribute to the Human BioMolecular Atlas Program (HuBMAP) by developing tools for visualization and exploration of HuBMAP data. The proposed tools will align with the FAIR principles and maximize the beneﬁt of data sets generated by the consortium for researchers and the public.</t>
  </si>
  <si>
    <t>026677</t>
  </si>
  <si>
    <t xml:space="preserve">GEHLENBORG, NILS </t>
  </si>
  <si>
    <t>07</t>
  </si>
  <si>
    <t>MISCELLANEOUS</t>
  </si>
  <si>
    <t>047006379</t>
  </si>
  <si>
    <t>3212902</t>
  </si>
  <si>
    <t>HARVARD MEDICAL SCHOOL</t>
  </si>
  <si>
    <t>BOSTON</t>
  </si>
  <si>
    <t>MA</t>
  </si>
  <si>
    <t>02115-6027</t>
  </si>
  <si>
    <t>Atlases;base;Bioinformatics;biomedical informatics;Biomedical Research;Cells;cloud based;Cognitive;Collaborations;Communication;Communities;Data;Data Analyses;Data Provenance;data quality;Data Set;data space;data visualization;data warehouse;design;Disease;experience;experimental study;FAIR principles;Funding;Generations;genomic data;Goals;Health;Human;Image;Individual;Knowledge;member;Metadata;Molecular;Monitor;Ontology;Organ;outreach;Process;programs;Proteomics;Reproducibility;Research;Research Personnel;Resources;Retrieval;stem cells;success;synergism;System;Text;The Cancer Genome Atlas;TimeLine;Tissues;tool;tool development;transcriptomics;United States National Institutes of Health;usability;Variant;Vision;Visual;Visualization software;Work;</t>
  </si>
  <si>
    <t>3-Dimensional;Address;Age;age effect;age group;Aging;Algorithmic Analysis;Algorithmic Software;Algorithms;analysis pipeline;Architecture;Area;Artificial Intelligence;Atlases;Back;Biological Markers;Biopsy;California;Cells;Cellular biology;Chemistry;Clinical;Collaborations;Computer software;Coupled;Data;Data Collection;data integration;data visualization;Disease;Environment;Environmental Risk Factor;experience;Exposure to;extracellular;Extracellular Matrix;Funding;Generations;Genome;Goals;Government;high dimensionality;Human BioMolecular Atlas Program;Human body;Image;Image Analysis;image visualization;imaging platform;imaging Segmentation;Imaging technology;Individual;innovation;Institutes;Lead;Link;Location;Machine Learning;Maps;Measures;member;Methods;Modeling;Molecular;Molecular Structure;multidimensional data;multidisciplinary;Multiomic Data;multiple omics;multiplexed imaging;multiscale data;Normal tissue morphology;open source;Optics;Organ;Organ Model;Outcome;Pathogenicity;programs;Proteomics;reconstruction;Recording of previous events;Research;Resolution;RNA;sample collection;Sampling;single cell analysis;Skin;Skin Aging;Skin Tissue;software development;Software Tools;Solid;task analysis;Technology;Three-Dimensional Image;three-dimensional visualization;TimeLine;Tissue imaging;Tissue Sample;Tissues;tomography;tool;Traction;United States National Institutes of Health;Universities;UV Radiation Exposure;Visualization;Work;</t>
  </si>
  <si>
    <t xml:space="preserve">GINTY, FIONA </t>
  </si>
  <si>
    <t>3-Dimensional;Adopted;Adoption;Anatomy;Antibodies;aqueous;Atlases;base;Benchmarking;Biology;Biomedical Research;Bypass;cell type;Cells;Collaborations;cost;Data;data acquisition;design;Detection;Development;Disease;Energy Transfer;Equipment and supply inventories;Fluorescence;fluorescence imaging;Fluorescence Microscopy;fluorophore;Genomics;Hour;Human;human tissue;Image;Imaging technology;In Situ;Individual;Label;Lanthanoid Series Elements;Libraries;Ligands;Light;Liver;Logic;luminescence;Lung;Maps;Marriage;mass spectrometer;Mass Spectrum Analysis;Microscope;microscopic imaging;millimeter;Molecular;Molecular Analysis;molecular imaging;Mus;new technology;next generation;Noise;novel;Oligonucleotides;Optics;Organ;passive transport;Pattern;Penetration;Performance;Physiological;Positioning Attribute;Property;Reagent;receptor;reconstruction;Research;Research Personnel;Resolution;Scientist;Sensitivity and Specificity;serial imaging;Signal Transduction;single cell sequencing;Stains;Structure;Techniques;Technology;Testing;Thick;Tissue Sample;Tissues;tool;</t>
  </si>
  <si>
    <t>PROJECT NARRATIVE Our research focuses on making it possible to efficiently analyze individual cells in intact human tissues. This capability will be instrumental for understanding the 'logic' of how tissues function and will provide a healthy 'blueprint' against which to compare organs in states of disease.</t>
  </si>
  <si>
    <t>255135</t>
  </si>
  <si>
    <t>15-SEP-2018</t>
  </si>
  <si>
    <t xml:space="preserve">HARBURY, PEHR A </t>
  </si>
  <si>
    <t>DESAI, TUSHAR JASUBHAI</t>
  </si>
  <si>
    <t>Bioengineering;Biomedical Imaging;Biotechnology;Genetics;Human Genome</t>
  </si>
  <si>
    <t>23-JUL-2019</t>
  </si>
  <si>
    <t>145623</t>
  </si>
  <si>
    <t>Adopted;Adoption;Anatomy;Antibodies;aqueous;Atlases;base;Benchmarking;Biology;Biomedical Research;Bypass;cell type;Cells;Collaborations;cost;Data;data acquisition;design;Detection;Development;Disease;Energy Transfer;Equipment and supply inventories;Fluorescence;fluorescence imaging;Fluorescence Microscopy;fluorophore;Genomics;Hour;Human;human tissue;Image;Imaging technology;In Situ;Individual;Label;Lanthanoid Series Elements;Libraries;Ligands;Light;Liver;Logic;luminescence;Lung;Maps;Marriage;mass spectrometer;Mass Spectrum Analysis;Microscope;microscopic imaging;millimeter;Molecular;Molecular Analysis;molecular imaging;Mus;new technology;next generation;Noise;novel;Oligonucleotides;Optics;Organ;passive transport;Pattern;Penetration;Performance;Physiological;Positioning Attribute;Property;Reagent;receptor;reconstruction;Research;Research Personnel;Resolution;Scientist;Sensitivity and Specificity;serial imaging;Signal Transduction;single cell sequencing;Stains;Structure;Techniques;Technology;Testing;Thick;Tissue Sample;Tissues;tool;</t>
  </si>
  <si>
    <t>11-SEP-2018</t>
  </si>
  <si>
    <t>Affinity;Antibodies;antibody libraries;Automation;Awareness;Bacteriophages;Bar Codes;Biological;cell type;Cells;Cellular Structures;Chemicals;Colon;Colorectal;Confocal Microscopy;Data;Development;DNA;Epithelial Cells;Escherichia coli;Fab Immunoglobulins;Fluorescent Probes;Grant;Health;Human;Human BioMolecular Atlas Program;Human body;human tissue;Image;imaging modality;Immunofluorescence Immunologic;Industrialization;Injections;interest;Laboratories;Maps;Mass Spectrum Analysis;Measurement;microscopic imaging;molecular recognition;Names;Outcome;overexpression;Phage Display;Phosphoserine;Phosphotyrosine;Post-Translational Protein Processing;Process;Proteins;Proteolysis;Proteomics;Reagent;Recombinant Antibody;Recombinants;Research Personnel;Resolution;Running;Site;Solid;Source;Spatial Distribution;Specific qualifier value;Specificity;stoichiometry;System;Technology;Threonine;Tissues;Ubiquitin;Validation;Work;</t>
  </si>
  <si>
    <t>Narrative This activity focuses on measurements of the biologically active forms of proteins, complete with their post- translational modifications that decorate them in healthy human tissues. Renewable and highly validated reagents will be created and circulated into a Consortium of investigators to assist in mapping tissues in the human body with cellular and sub-cellular resolution.</t>
  </si>
  <si>
    <t>9-SEP-2020</t>
  </si>
  <si>
    <t>246635</t>
  </si>
  <si>
    <t>KELLEHER, NEIL L</t>
  </si>
  <si>
    <t>160079455</t>
  </si>
  <si>
    <t>6144601</t>
  </si>
  <si>
    <t>NORTHWESTERN UNIVERSITY</t>
  </si>
  <si>
    <t>Chicago</t>
  </si>
  <si>
    <t>IL</t>
  </si>
  <si>
    <t>60611-4579</t>
  </si>
  <si>
    <t>Biotechnology</t>
  </si>
  <si>
    <t>Affinity;Antibodies;antibody libraries;Automation;Awareness;Bacteriophages;Biological;cell type;Cells;Cellular Structures;Chemicals;Colon;Colorectal;Confocal Microscopy;Data;Development;DNA;Epithelial Cells;Escherichia coli;Fab Immunoglobulins;Fluorescent Probes;Grant;Health;Human;Human body;human tissue;Image;imaging modality;Immunofluorescence Immunologic;Industrialization;Injections;interest;Laboratories;Maps;Mass Spectrum Analysis;Measurement;microscopic imaging;molecular recognition;Names;Outcome;overexpression;Phage Display;Phosphoserine;Phosphotyrosine;Post-Translational Protein Processing;Process;Proteins;Proteolysis;Proteomics;Reagent;Recombinant Antibody;Recombinants;Research Personnel;Resolution;Running;Site;Solid;Source;Spatial Distribution;Specific qualifier value;Specificity;stoichiometry;System;Technology;Threonine;Tissues;Ubiquitin;Validation;Work;</t>
  </si>
  <si>
    <t>3-Dimensional;Anatomic Models;Anatomy;Atlases;Basic Science;Benign;Biological Assay;blastocyst;Cell Communication;cell community;Cells;Cellular biology;Cervical;Characteristics;Chromatin;Clinical;Complex;computational pipelines;cost;Data;data sharing;Deposition;digital;Discipline of obstetrics;Endometrial;Ensure;Equilibrium;Experimental Designs;female reproductive system;Fertility;Generations;Goals;Gynecologic;Gynecology;Health;Human Biology;Human BioMolecular Atlas Program;human female;Image;indexing;Individual;individual variation;Informatics;Information Systems;Location;Malignant Neoplasms;Mammalian Oviducts;Maps;Measurement;member;Metadata;Modeling;Molecular;molecular scale;multimodality;Operative Surgical Procedures;Organ;Organoids;Ovary;Pennsylvania;Physiological;Procedures;Process;programs;Prophylactic treatment;Protocols documentation;Quality Control;Radiology Specialty;Reagent;Records;Reproductive Health;Reproductive Medicine;Reproductive system;Research;Research Personnel;Research Subjects;Resources;Risk;RNA;Sampling;single molecule;single-cell RNA sequencing;Site;Sterilization;Structure;structured data;System;Therapeutic;Time;Tissue Sample;Tissues;transcriptomics;Transplantation;United States;Universities;Uterus;Women's Health;Work;</t>
  </si>
  <si>
    <t>We propose to create a comprehensive resource for women’s health by studying the molecular characteristics of individual cells in the female reproductive system. Our cellular atlas will uncover the complex interactions of cells that determine reproductive health and help with therapeutic strategies.</t>
  </si>
  <si>
    <t>NICHD</t>
  </si>
  <si>
    <t>24-SEP-2020</t>
  </si>
  <si>
    <t>HD</t>
  </si>
  <si>
    <t>104392</t>
  </si>
  <si>
    <t>HALVORSON, LISA M</t>
  </si>
  <si>
    <t xml:space="preserve">KIM, JUNHYONG  </t>
  </si>
  <si>
    <t>O'NEILL, KATHLEEN ELISE</t>
  </si>
  <si>
    <t>BIOLOGY</t>
  </si>
  <si>
    <t>042250712</t>
  </si>
  <si>
    <t>6463801</t>
  </si>
  <si>
    <t>UNIVERSITY OF PENNSYLVANIA</t>
  </si>
  <si>
    <t>PHILADELPHIA</t>
  </si>
  <si>
    <t>19104-6205</t>
  </si>
  <si>
    <t>865</t>
  </si>
  <si>
    <t>Address;automated analysis;Automation;Biological;biological systems;Blood capillaries;Characteristics;Chemicals;Collaborations;Complex;Computer software;Data;data acquisition;Data Analyses;design;Detection;Development;Disease;Electrospray Ionization;Ensure;experimental study;Glass;Health;Histology;Human BioMolecular Atlas Program;human imaging;human tissue;Image;imaging capabilities;imaging modality;imaging platform;Imaging Techniques;innovation;interest;ionization technique;Ions;Label;Lipids;Liquid substance;Machine Learning;Maps;mass spectrometer;Mass Spectrum Analysis;Measurement;member;metabolomics;Microfluidics;Microscope;Molecular;molecular imaging;Mus;nano;nanoprobe;new technology;novel;Oligosaccharides;operation;Optics;Peptides;Performance;Pharmaceutical Preparations;Phase;Play;preservation;Process;Proteins;Proteomics;quantitative imaging;reconstruction;Research;Resolution;RNA;Role;Sampling;scale up;Sensitivity and Specificity;Slide;Solvents;Spatial Distribution;Spectrometry, Mass, Electrospray Ionization;Structure;Surface;Techniques;Technology;Time;Tissue Sample;Tissues;tool;United States National Institutes of Health;Validation;</t>
  </si>
  <si>
    <t>Project Narrative This research is focused on the development of a transformative technology for rapid, quantitative, and robust imaging of different classes of biomolecules in human tissues using mass spectrometry. This new technology will contribute to understanding complex processes in biological tissues that play a role in both health and disease.</t>
  </si>
  <si>
    <t>17-JUL-2020</t>
  </si>
  <si>
    <t>255132</t>
  </si>
  <si>
    <t xml:space="preserve">LASKIN, JULIA </t>
  </si>
  <si>
    <t>072051394</t>
  </si>
  <si>
    <t>1481402</t>
  </si>
  <si>
    <t>PURDUE UNIVERSITY</t>
  </si>
  <si>
    <t>WEST LAFAYETTE</t>
  </si>
  <si>
    <t>47907-2114</t>
  </si>
  <si>
    <t>Bioengineering;Biomedical Imaging;Biotechnology</t>
  </si>
  <si>
    <t>Address;automated analysis;Automation;Biological;biological systems;Blood capillaries;Characteristics;Chemicals;Collaborations;Complex;Computer software;Data;data acquisition;Data Analyses;design;Detection;Development;Disease;Electrospray Ionization;Ensure;experimental study;Glass;Health;Histology;human imaging;human tissue;Image;imaging capabilities;imaging modality;imaging platform;Imaging Techniques;innovation;interest;ionization technique;Ions;Label;Lipids;Liquid substance;Machine Learning;Maps;mass spectrometer;Mass Spectrum Analysis;Measurement;member;metabolomics;Microfluidics;Microscope;Molecular;molecular imaging;Mus;nano;nanoprobe;new technology;novel;Oligosaccharides;operation;Optics;Peptides;Performance;Pharmaceutical Preparations;Phase;Play;preservation;Process;Proteins;Proteomics;quantitative imaging;reconstruction;Research;Resolution;RNA;Role;Sampling;scale up;Sensitivity and Specificity;Slide;Solvents;Spatial Distribution;Spectrometry, Mass, Electrospray Ionization;Structure;Surface;Techniques;Technology;Time;Tissue Sample;Tissues;tool;United States National Institutes of Health;Validation;</t>
  </si>
  <si>
    <t>145593</t>
  </si>
  <si>
    <t>Address;Automation;Biological;biological systems;Blood capillaries;Characteristics;Chemicals;Collaborations;Complex;Computer software;Data;data acquisition;Data Analyses;design;Detection;Development;Disease;Electrospray Ionization;Ensure;experimental study;Glass;Health;Histology;human imaging;human tissue;Image;imaging capabilities;imaging modality;imaging platform;Imaging Techniques;innovation;interest;ionization technique;Ions;Label;Lipids;Liquid substance;Machine Learning;Maps;mass spectrometer;Mass Spectrum Analysis;Measurement;member;metabolomics;Microfluidics;Microscope;Molecular;molecular imaging;Mus;nano;nanoprobe;new technology;novel;Oligosaccharides;operation;Optics;Peptides;Performance;Pharmaceutical Preparations;Phase;Play;Process;Proteins;Proteomics;quantitative imaging;reconstruction;Research;Resolution;Role;Sampling;scale up;Sensitivity and Specificity;Slide;Solvents;Spatial Distribution;Spectrometry, Mass, Electrospray Ionization;Structure;Surface;Techniques;Technology;Time;Tissue Sample;Tissues;tool;United States National Institutes of Health;Validation;</t>
  </si>
  <si>
    <t>3-Dimensional;Adoption;Antibodies;Architecture;ATAC-seq;Atlases;Benign;Biology;Biomechanics;calcification;Cell Communication;Cell Proliferation;cell type;Cells;Clinical;Clinical Data;Clinical Research;cohort;Collaborations;collaboratory;Collection;Communication;Communities;Computational Biology;Cytometry;Data;Data Analyses;data harmonization;data management;Data Set;data sharing;Discipline of obstetrics;Disease;Distant;Endometrial;endometriosis;Endometrium;Endothelial Cells;Endothelium;Ensure;Evaluation;experience;Extracellular Matrix;Female;Female infertility;female reproductive system;Freezing;Functional disorder;Future;Generations;Goals;Growth;Gynecologic Pathology;Gynecologic Surgical Procedures;Gynecology;Histologic;Histology;Human BioMolecular Atlas Program;human data;human female;Human Resources;Image;In Situ;in vivo;in vivo imaging;Inflammation;Infrastructure;interoperability;Kidney;Lead;Life;Longevity;Luteal Phase;Lymphatic System;Magnetic Resonance Imaging;Malignant Female Reproductive System Neoplasm;Mammalian Oviducts;Maps;Menopause;Menstrual cycle;Menstruation;Metadata;Microscopic;mimicry;Modality;Molecular;Molecular Profiling;multiple omics;multiscale data;Myometrial;new technology;Normal Range;Normal tissue morphology;novel;Nucleic Acids;Nursing Faculty;Operative Surgical Procedures;Organ;Outcome;Ovary;Pathology;pathology imaging;Perfusion;Perinatal;Periodicity;Physiological;Placenta;Placenta Accreta;Population;Postmenopause;Pre-Eclampsia;Pregnancy;Pregnancy Outcome;pregnant;Pregnant Women;Premenopause;preservation;Process;programs;Property;Proteomics;Puberty;Public Health;Quality Control;Radiology Specialty;recruit;reproductive;reproductive organ;Research;Research Infrastructure;Research Personnel;Resolution;Resource Sharing;Resources;Sampling;Signal Transduction;single-cell RNA sequencing;Structure;targeted treatment;Technology;technology development;Testing;therapy development;Tissues;tool;transcriptomics;Translational Research;trophoblast;Ultrasonography;Uterus;Visualization;Woman;</t>
  </si>
  <si>
    <t>NARRATIVE The primary goal of this Female Reproductive Tissue Mapping Center is to develop three-dimensional multiscale maps of the placenta, uterus, ovaries, and fallopian tubes spanning multiple physiological states across the reproductive lifespan, including pregnancy, the proliferative/follicular and secretory/luteal phases of the menstrual period, and the postmenopausal period. To do this, we will apply a range of imaging and molecular profiling modalities, including in vivo MRI and ultrasound imaging, and ex vivo extracellular matrix proteomics, formal histopathologic evaluation, biomechanical testing, imaging mass cytometry, and spatial transcriptomics, with the resulting data being analyzed and distributed to the broader research community in collaboration with the HuBMAP Integration, Visualization, and Engagement (HIVE) Collaboratory. This project is relevant to public health because the resulting 3D multiscale maps of normal female reproductive tissues will serve as key frames of reference for future studies aiming to discover how perturbation of tissue structure and/or function leads to organ dysfunction in common, yet poorly understood, conditions such as preeclampsia, endometriosis, female infertility, and gynecologic cancers.</t>
  </si>
  <si>
    <t>22-SEP-2020</t>
  </si>
  <si>
    <t>104393</t>
  </si>
  <si>
    <t>25-SEP-2020</t>
  </si>
  <si>
    <t>LAURENT, LOUISE CHANG</t>
  </si>
  <si>
    <t>52</t>
  </si>
  <si>
    <t>OBSTETRICS &amp; GYNECOLOGY</t>
  </si>
  <si>
    <t>804355790</t>
  </si>
  <si>
    <t>577507</t>
  </si>
  <si>
    <t>UNIVERSITY OF CALIFORNIA, SAN DIEGO</t>
  </si>
  <si>
    <t>LA JOLLA</t>
  </si>
  <si>
    <t>92093-0934</t>
  </si>
  <si>
    <t>Address;Adopted;Atlases;body map;Cells;Climate;Collaborations;collaborative environment;collaboratory;Communication;Communities;Community of Practice;Complex;Creativeness;Data;Databases;Development;experience;experimental study;flexibility;Goals;Guidelines;Health Personnel;Human;Human body;Human Resources;Imagery;Information Resources Management;innovation;Internet;Knowledge;learning community;meetings;member;Mission;novel;Organ;organizational structure;Patient Care;Policies;Privacy;Process;programs;Research;Research Personnel;Resolution;Resources;Science;success;technology development;Tissues;virtual;Vision;web site;Work;</t>
  </si>
  <si>
    <t>PROJECT NARRATIVE Our proposal for the HIVE Collaborative Component provides the collaborative environment in which successful research teams can undertake the complex work of making the human body navigable on the internet similar to a Google Map for the body. This work will help health providers and researchers understand the organization of the human body at different levels (cell, tissue, organ, full body) and to make new discoveries and provide better care for patients.</t>
  </si>
  <si>
    <t>29-NOV-2018</t>
  </si>
  <si>
    <t>026663</t>
  </si>
  <si>
    <t>S1</t>
  </si>
  <si>
    <t>CONROY, RICHARD</t>
  </si>
  <si>
    <t xml:space="preserve">MABEE, PAULA M </t>
  </si>
  <si>
    <t>LENHARDT, WILLIAM CHRISTOPHER</t>
  </si>
  <si>
    <t>At-Large</t>
  </si>
  <si>
    <t>929930808</t>
  </si>
  <si>
    <t>7596201</t>
  </si>
  <si>
    <t>UNIVERSITY OF SOUTH DAKOTA</t>
  </si>
  <si>
    <t>VERMILLION</t>
  </si>
  <si>
    <t>SD</t>
  </si>
  <si>
    <t>57069-2307</t>
  </si>
  <si>
    <t>20-JUN-2019</t>
  </si>
  <si>
    <t>Adopted;Architecture;Bar Codes;Biological Assay;cell type;Cells;Characteristics;Chemistry;Collection;Colon;community center;Complement;Complex;computational pipelines;Computer Analysis;Consent;Data;Data Analyses;Data Collection;data quality;Data Set;Donor person;Educational workshop;Elements;Ensure;experimental study;Gene Expression;Generations;genomic platform;Goals;Guidelines;Histology;Human;Human BioMolecular Atlas Program;Human body;human tissue;In Situ;Infrastructure;Institutes;Intestines;Kidney;Libraries;Liquid substance;Location;Maps;Measurement;Measures;member;Methods;Microscopy;Modification;Molecular;Molecular Profiling;new technology;Normal tissue morphology;oligo (dT);Organ;Organ Transplantation;Persons;Production;Protocols documentation;Reproducibility;Resolution;RNA;sample collection;Sampling;scale up;Site Visit;Slide;Small Intestines;Specimen;Structure;Technology;Technology Transfer;Testing;Time;Tissue Donors;Tissue Sample;Tissues;tool;Training;Transcript;transcriptome;transcriptome sequencing;transcriptomics;Work;</t>
  </si>
  <si>
    <t>Project Narrative: We will implement a new technology, Slide-seq, to measure gene expression relationships at high spatial resolution, across several human tissues that are currently the focus of the HuBMAP consortium. We will identify experimental parameters and characteristics of tissues that predict successful Slide-seq datasets, and use this information to optimize the quality of the data we acquire. We will then scale up production of Slide-seq arrays at the Broad Institute, to enable its routine and facile use across the HuBMAP consortium.</t>
  </si>
  <si>
    <t>28-AUG-2020</t>
  </si>
  <si>
    <t>246632</t>
  </si>
  <si>
    <t>20-SEP-2019</t>
  </si>
  <si>
    <t>MACOSKO, EVAN Z</t>
  </si>
  <si>
    <t>623544785</t>
  </si>
  <si>
    <t>10021177</t>
  </si>
  <si>
    <t>BROAD INSTITUTE, INC.</t>
  </si>
  <si>
    <t>CAMBRIDGE</t>
  </si>
  <si>
    <t>02142-1027</t>
  </si>
  <si>
    <t>Bioengineering;Cancer;Cancer Genomics;Genetics;Human Genome</t>
  </si>
  <si>
    <t>Adopted;Architecture;Biological Assay;cell type;Cells;Characteristics;Chemistry;Collection;Colon;community center;Complement;Complex;Computer Analysis;Consent;Data;Data Analyses;Data Collection;data quality;Data Set;Donor person;Educational workshop;Elements;Ensure;experimental study;Gene Expression;Generations;genomic platform;Goals;Guidelines;Histology;Human;Human body;human tissue;In Situ;Infrastructure;Institutes;Intestines;Kidney;Libraries;Liquid substance;Location;Maps;Measurement;Measures;member;Methods;Microscopy;Modification;Molecular;Molecular Profiling;new technology;Normal tissue morphology;oligo (dT);Organ;Organ Transplantation;Persons;Production;Protocols documentation;Reproducibility;Resolution;RNA;sample collection;Sampling;scale up;Site Visit;Slide;Small Intestines;Specimen;Structure;Technology;Technology Transfer;Testing;Time;Tissue Donors;Tissue Sample;Tissues;tool;Training;Transcript;transcriptome;transcriptome sequencing;transcriptomics;Work;</t>
  </si>
  <si>
    <t>Data Science;Networking and Information Technology R&amp;D (NITRD)</t>
  </si>
  <si>
    <t>3-Dimensional;Architecture;Atlases;Award;base;Blood;Brain imaging;BRAIN initiative;Budgets;Cancer Research Network;Cells;Censuses;Centers for Disease Control and Prevention (U.S.);Chicago;Cloud Computing;collaboratory;Collection;Complex;Computer software;computing resources;cost;cyber infrastructure;Data;data management;data resource;Data Science;Data Set;data sharing;Deposition;design;Ensure;experience;FaceBase;FAIR principles;flexibility;Goals;Grant;Health Technology;Human;Human body;Hybrids;Image;image archival system;Imagery;imaging scientist;Infrastructure;Institutes;Lead;Leadership;Licensing;Maps;National Heart, Lung, and Blood Institute;National Institute of Dental and Craniofacial Research;National Institute of General Medical Sciences;open data;Output;Participant;peer networks;Philosophy;Process;programs;Recording of previous events;Reproducibility;Research;Resources;Role;Running;Scientist;Security;Services;Site;Site Visit;social;software development;Solid;Structure;Supercomputing;System;Technology;Time;Tissues;tool;tumor;United States National Institutes of Health;Universities;usability;user centered design;virtual;Vision;Work;</t>
  </si>
  <si>
    <t>19-SEP-2019</t>
  </si>
  <si>
    <t>S3</t>
  </si>
  <si>
    <t xml:space="preserve">NYSTROM, NICHOLAS A. </t>
  </si>
  <si>
    <t>17-SEP-2019</t>
  </si>
  <si>
    <t>3-Dimensional;Ache;Address;Amino Acid Sequence;Area;Awareness;base;Bioinformatics;bioinformatics tool;Biology;Bladder;Cell Differentiation process;Cell physiology;Cell Separation;Cells;Chromatin;Chromatography;combinatorial;commercialization;Complex;cost;Coupling;Custom;Data;data integration;data visualization;Databases;design;Detection;Development;Diabetic Nephropathy;Disease;Dissociation;DNA Methylation;End stage renal failure;Endothelial Cells;Epigenetic Process;Exposure to;Fourier Transform;Genes;Goals;Health;high throughput analysis;histone modification;Histones;Human;Human BioMolecular Atlas Program;human tissue;Image;image processing;image visualization;imaging approach;imaging modality;improved;innovation;interest;Kidney;laser capture microdissection;Lasers;Liquid substance;Liver;Location;Maps;Mass Spectrum Analysis;Measurement;Measures;mesangial cell;Methods;Microfluidics;Molecular;Morphology;multimodal data;Multimodal Imaging;multimodality;nanoDroplet;next generation;novel;Nucleosomes;open source;Organ;Pathogenesis;Pattern;Peptides;Phase;Play;podocyte;Post-Translational Protein Processing;Preparation;Process;programs;Proteins;Proteolysis;Proteome;Proteomics;Recovery;Research;Resolution;RNA methylation;Role;Sampling;Series;Side;Source;stoichiometry;System;Technology;Tissue imaging;Tissues;tool;Toxic Environmental Substances;Transcriptional Regulation;transcriptomics;Untranslated RNA;Variant;virtual;Visualization software;Work;</t>
  </si>
  <si>
    <t>PROJECT NARRATIVE The goal of this proposal is to establish novel capabilities to enable characterization of proteoforms (i.e. functional units of proteome) in localized tissue regions and ultimately in single cells. A powerful new platform will incorporate a series of innovative advancements to microfluidic sample preparation, top-down proteomics, protein mass spectrometry imaging, and multimodal data integration and visualization. The ability to map specific proteoforms to tissue regions and cells will greatly assist in building 3D maps of human tissues and identifying molecular processes underpinning cellular function.</t>
  </si>
  <si>
    <t>256959</t>
  </si>
  <si>
    <t xml:space="preserve">PASA-TOLIC, LJILJANA </t>
  </si>
  <si>
    <t>3-Dimensional;Affect;base;Biology;bone;Cartilage;cell type;Cells;Characteristics;Collaborations;Communication;Communities;Confocal Microscopy;Data;Data Analyses;Data Files;Databases;Discipline;Educational workshop;Ensure;Environment;experience;Faculty;Genetic;Genetic Transcription;Goals;Grant;Guidelines;Health;Heterogeneity;Histologic;histological image;Histology;Human;Human Biology;Human BioMolecular Atlas Program;Human Resources;human tissue;Image;In Situ;In Situ Hybridization;Individual;insight;interest;Joints;Knee;Ligands;Maps;mechanical load;Mechanics;meetings;member;Methods;Minerals;Molecular;Molecular Biology;multimodality;Normalcy;Outcome;outreach;Pathway interactions;Pattern;Process;programs;Protocols documentation;Quality Control;Rare Diseases;receptor;Research;Research Personnel;Resolution;Resources;response;Role;Sampling;Signal Pathway;Signal Transduction;skeletal;Skeletal system;skeletal tissue;Skeleton;soft tissue;Source;Structure;substantia spongiosa;symposium;Systems Biology;Techniques;Technology;Therapeutic;three dimensional structure;Tissue imaging;Tissues;Tooth structure;Tooth Tissue;Training;Transcript;transcription factor;transcriptome;transcriptomics;Translating;virtual;Visual;visual map;</t>
  </si>
  <si>
    <t>Narrative This grant will adapt the advanced technologies for individual cell analysis within its natural tissue environment currently in use for soft tissue to different members of the mineralized skeletal system (tooth, bone, joint cartilage). The research platform will provide insight into the communication between the cells that regulate human skeletal health and eventually could become a method to understand the fundamental basis for degenerative processes affecting skeletal tissues.</t>
  </si>
  <si>
    <t>NIAMS</t>
  </si>
  <si>
    <t>21-SEP-2020</t>
  </si>
  <si>
    <t>AR</t>
  </si>
  <si>
    <t>078664</t>
  </si>
  <si>
    <t>KIRILUSHA, ANTHONY G</t>
  </si>
  <si>
    <t xml:space="preserve">ROWE, DAVID W. </t>
  </si>
  <si>
    <t xml:space="preserve">MAYE, PETER ;SHIN, DONG-GUK </t>
  </si>
  <si>
    <t>DENTISTRY</t>
  </si>
  <si>
    <t>022254226</t>
  </si>
  <si>
    <t>1506603</t>
  </si>
  <si>
    <t>UNIVERSITY OF CONNECTICUT SCH OF MED/DNT</t>
  </si>
  <si>
    <t>FARMINGTON</t>
  </si>
  <si>
    <t>SCHOOLS OF DENTISTRY</t>
  </si>
  <si>
    <t>06030-5335</t>
  </si>
  <si>
    <t>Accounting;Algorithms;analytical method;Anatomy;Architecture;Atlases;base;Biological;Biological Neural Networks;Brain;Cells;Collaborations;collaboratory;Communities;computer framework;Computer software;Computing Methodologies;Data;data integration;Data Set;Databases;design;Dimensions;Distributed Systems;flexibility;Future;genomic data;Goals;Heterogeneity;Histologic;Human;Human body;Image;Imagery;Individual;Individual Differences;insight;inter-individual variation;Maps;Measurement;men;Methods;Microscopic;Modality;Modeling;Molecular;novel;Organ;organizational structure;Positioning Attribute;Procedures;programs;Regulation;Research Infrastructure;Resolution;Resources;Role;scaffold;single cell sequencing;spatial integration;Standardization;Structure;success;Supervision;System;Technology;Testing;Tissues;tool;Validation;Woman;Work;</t>
  </si>
  <si>
    <t>Project Narrative The human body consists of trillions of single cells, but their identities and spatial organization are not well understood. We will develop computational methods to take diverse types of data, and integrate them into a reference ‘atlas’, akin to a Google Maps for the human body.</t>
  </si>
  <si>
    <t>026673</t>
  </si>
  <si>
    <t xml:space="preserve">SATIJA, RAHUL  </t>
  </si>
  <si>
    <t>MARIONI, JOHN CARLO</t>
  </si>
  <si>
    <t>10</t>
  </si>
  <si>
    <t>078473711</t>
  </si>
  <si>
    <t>10032222</t>
  </si>
  <si>
    <t>NEW YORK GENOME CENTER</t>
  </si>
  <si>
    <t>NEW YORK</t>
  </si>
  <si>
    <t>10013-1941</t>
  </si>
  <si>
    <t>3-Dimensional;Address;Affinity Chromatography;Antibodies;Antibody Specificity;base;Biology;Breast;Cell physiology;cell type;Cells;Collection;Communities;Complex;Coupled;Data;Detection;Development;Dimensions;Disease;DNA;Generations;Genomics;Goals;Health;Heterogeneity;Human;Human BioMolecular Atlas Program;Human body;human tissue;Image;Immobilization;Immunoassay;improved;in vivo;insight;instrument;ionization;Ions;Knowledge;Label;laser capture microdissection;Link;Liquid Chromatography;liquid chromatography mass spectrometry;Malignant Neoplasms;Maps;Mass Spectrum Analysis;Metals;Methods;Modification;Movement;Mus;nano-electrospray;open source;Performance;Phase;Phosphopeptides;phosphoproteomics;Phosphorylation;precision medicine;Preparation;pressure;Proteins;Proteome;Proteomics;Recovery;Research;Resolution;RNA;Sampling;Signal Pathway;Signal Transduction;single cell technology;Slide;Source;Specificity;stoichiometry;surfactant;Technology;technology development;Thick;Tissues;tool;transcriptomics;Tube;Uterus;Visualization software;</t>
  </si>
  <si>
    <t>NARRATIVE Heterogeneity is inherent in all cellular processes. However, there is an unmet technical challenge for precise, deep, phosphoproteomic characterization of signaling heterogeneity of human tissues at the single-cell or near single-cell resolution. We aim to develop a transformative phosphoproteomics technology for high-resolution 3D-phosphoproteome mapping of human tissues. This technology will lead to gain unprecedented insights into heterogenous signaling networks between healthy and diseased tissues in the human body.</t>
  </si>
  <si>
    <t>256967</t>
  </si>
  <si>
    <t xml:space="preserve">SHI, TUJIN  </t>
  </si>
  <si>
    <t xml:space="preserve">LIU, HUIPING </t>
  </si>
  <si>
    <t>absorption;Antibodies;Architecture;Area;ATAC-seq;Atlases;Back;Biological Assay;Blood Circulation;Brain Death;brain tissue;cell motility;Cells;Collection;Colon;Communities;Complex;Consent;Data;data dissemination;Data Set;data sharing;Detection;Diarrhea;Digestion;Disease;Duodenum;Encyclopedia of DNA Elements;Epitopes;experience;Food;Gastrointestinal tract structure;Genome;Genomics;Goals;gut microbiome;Health;Heterogeneity;Histologic;Homeostasis;host microbiome;Human;Human BioMolecular Atlas Program;Human body;human disease;ileum;Imaging Techniques;Immune response;Immunity;indexing;Individual;Inflammatory Bowel Diseases;Ingestion;insight;interest;Intestines;jejunum;Large Intestine;Length;Maintenance;Maps;Mediating;member;Metabolism;Methodological Studies;Methods;microbiome;Molecular;Neurophysiology - biologic function;nutrient absorption;Nutritional;Organ;Organ Donor;Participant;Phase;Physiology;Play;Population;preservation;Process;Production;Proteins;Publications;Research Personnel;Resolution;Role;Sampling;scale up;Shapes;single cell analysis;single-cell RNA sequencing;Small Intestines;Structure;System;Techniques;Technology;Tissue Sample;Tissues;Vision;</t>
  </si>
  <si>
    <t>PROJECT NARRATIVE: Overall We propose to establish the Stanford Tissue Mapping Center to map the complexity of cellular architecture and biomolecular profiles of the small bowel and colon, which play wide-ranging roles in maintaining normal physiologies of metabolism, immunity, and even neural function. We will apply the deep expertise of our team to obtain high-quality biospecimens consented for open access genome data sharing, characterize the tissues using cutting-edge omics and multiparametric imaging techniques, and perform integrative analyses to understand the biomolecular profiles in the context of spatial tissue structure. We will build high-resolution, molecular and spatial maps that will give the greater scientific community insights into the molecular underpinnings of normal bowel function.</t>
  </si>
  <si>
    <t>NHGRI</t>
  </si>
  <si>
    <t>9-JUL-2020</t>
  </si>
  <si>
    <t>HG</t>
  </si>
  <si>
    <t>010426</t>
  </si>
  <si>
    <t>GILCHRIST, DANIEL A</t>
  </si>
  <si>
    <t xml:space="preserve">SNYDER, MICHAEL P. </t>
  </si>
  <si>
    <t>NOLAN, GARRY P</t>
  </si>
  <si>
    <t>GENETICS</t>
  </si>
  <si>
    <t>absorption;Antibodies;Architecture;Area;ATAC-seq;Atlases;Back;Biological Assay;Blood Circulation;Brain Death;brain tissue;cell motility;Cells;Collection;Colon;Communities;Complex;Consent;Data;Data Set;data sharing;Detection;Diarrhea;Digestion;Disease;Duodenum;Encyclopedia of DNA Elements;Epitopes;experience;Food;Gastrointestinal tract structure;Genome;Genomics;Goals;gut microbiome;Health;Heterogeneity;Histologic;Homeostasis;host microbiome;Human;Human body;human disease;ileum;Imaging Techniques;Immune response;Immunity;indexing;Individual;Inflammatory Bowel Diseases;Ingestion;insight;interest;Intestines;jejunum;Large Intestine;Length;Maintenance;Maps;Mediating;member;Metabolism;Methodological Studies;Methods;microbiome;Molecular;Neurophysiology - biologic function;nutrient absorption;Nutritional;Organ;Organ Donor;Participant;Phase;Physiology;Play;Population;preservation;Process;Production;Proteins;Publications;Research Personnel;Resolution;Role;Sampling;scale up;Shapes;single cell analysis;single-cell RNA sequencing;Small Intestines;Structure;System;Techniques;Technology;Tissue Sample;Tissues;Vision;</t>
  </si>
  <si>
    <t>absorption;Antibodies;Architecture;Area;ATAC-seq;Atlases;Back;Biological Assay;Blood Circulation;Brain Death;brain tissue;cell motility;Cells;Collection;Colon;Communities;Complex;Consent;Data;Data Set;data sharing;Detection;Diarrhea;Digestion;Disease;Duodenum;Encyclopedia of DNA Elements;Epitopes;experience;Food;Gastrointestinal tract structure;Genome;Genomics;Goals;gut microbiome;Health;Heterogeneity;Histologic;Homeostasis;host microbiome;Human;Human body;human disease;ileum;Imaging Techniques;Immune response;Immunity;indexing;Individual;Inflammatory Bowel Diseases;Ingestion;insight;interest;Intestines;jejunum;Large Intestine;Length;Maintenance;Maps;Mediating;member;Metabolism;Methodological Studies;Methods;microbiome;Molecular;Neurophysiology - biologic function;nutrient absorption;Nutritional;Organ;Organ Donor;Participant;Phase;Physiology;Play;Population;Process;Production;Proteins;Publications;Research Personnel;Resolution;Role;Sampling;scale up;Shapes;single cell analysis;single-cell RNA sequencing;Small Intestines;Structure;System;Techniques;Technology;Tissue Sample;Tissues;Vision;</t>
  </si>
  <si>
    <t>3-Dimensional;Academic Medical Centers;Alabama;Applications Grants;Atlases;body system;cell type;Cells;chemical fixation;Clinical;Clinical Data;Collaborations;Collection;Communities;computing resources;Data;data acquisition;Data Analyses;Data Set;Detection;Development;Diabetes Mellitus;Dimensions;Disease;Ensure;Environment;ex vivo imaging;Excision;experience;Eye;Florida;Foundations;Freezing;Funding;Future;Generations;Health;Histologic;Histology;Human;Human BioMolecular Atlas Program;human tissue;Image;imaging modality;Imaging technology;Immunofluorescence Immunologic;in vivo;indexing;Infrastructure;innovation;insight;Kidney;Laboratories;Lipids;Mass Spectrum Analysis;Medical center;Medical Imaging;member;metabolomics;Microscopy;Mission;Modality;Molecular;Molecular Analysis;Monitor;multidisciplinary;Multimodal Imaging;multimodality;Netherlands;Normal tissue morphology;Operative Surgical Procedures;Optical Coherence Tomography;Organ;Organ Procurements;Pancreas;Participant;Performance;Physicians;Positioning Attribute;Preparation;preservation;Procedures;Process;programs;Proteins;Proteomics;quality assurance;Quality Control;Reproducibility;Research;Research Personnel;Resources;Sampling;Scientist;single-cell RNA sequencing;Source;Specimen;Stains;Standardization;Surface;System;Technical Expertise;Techniques;Technology;Testing;Three-Dimensional Imaging;Tissues;United States National Institutes of Health;Universities;</t>
  </si>
  <si>
    <t>PROJECT NARRATIVE - Overall This application proposes the founding of a Tissue Mapping Center at Vanderbilt University associated with the Human BioMolecular Atlas Program (HuBMAP). The mission of this Tissue Mapping Center is to build a platform of integrated technologies for imaging and molecular analysis that enables the construction of comprehensive 3-dimensional molecular atlases of the human eye and pancreas. Our proposal leverages the unique analytical and computational resources of the Mass Spectrometry Research Center and the VU-Biomolecular Multimodal Imaging Center at Vanderbilt University, the world-class clinical environments of the Vanderbilt University Medical Center and University of Alabama at Birmingham, and unique technical expertise at Delft University of Technology to create a capability to characterize human tissues at a level of understanding unrivaled by current technologies.</t>
  </si>
  <si>
    <t>NEI</t>
  </si>
  <si>
    <t>4-SEP-2020</t>
  </si>
  <si>
    <t>EY</t>
  </si>
  <si>
    <t>032442</t>
  </si>
  <si>
    <t>SHEN, GRACE L</t>
  </si>
  <si>
    <t>30-SEP-2020</t>
  </si>
  <si>
    <t xml:space="preserve">SPRAGGINS, JEFFREY M </t>
  </si>
  <si>
    <t>CAPRIOLI, RICHARD M;POWERS, ALVIN C;SCHEY, KEVIN L</t>
  </si>
  <si>
    <t>867</t>
  </si>
  <si>
    <t>3-Dimensional;Active Sites;Address;Age;Algorithms;analysis pipeline;Apoptosis;Area;Atlases;base;Biochemical;Biological;Biological Markers;Biopsy;Blood;Brain;Cardiolipins;cell behavior;Cell Death;cell type;Cells;Characteristics;Chemicals;Chemistry;Computer Vision Systems;Coupled;cryogenics;Cytometry;Data;Data Analyses;data analysis pipeline;data integration;data mining;Data Set;data visualization;Development;Disease;driving force;Electrospray Ionization;Environment;Eosine Yellowish;experimental study;Freezing;Gases;Genetic Transcription;grasp;Health;Heart;Heterogeneity;high resolution imaging;Homeostasis;Human;human tissue;Hydration status;Image;image reconstruction;imaging platform;Immunohistochemistry;improved;Individual;insight;instrumentation;interest;ionization;ionization technique;Ions;Kidney;Knowledge;Label;Laboratories;Lateral;Link;Lipids;Liver;Liver diseases;Liver Fibrosis;Machine Learning;Mass Spectrum Analysis;Membrane;Messenger RNA;Metabolic Marker;Metabolism;Methods;Modality;Modeling;Modification;Molecular;molecular imaging;Morphology;Multimodal Imaging;multimodality;multiple omics;Mus;novel;Optics;Organelles;Peptides;Pharmaceutical Preparations;Phase;Phenotype;Physiological;Physiology;Preparation;preservation;Primary carcinoma of the liver cells;protein complex;Protein Fragment;Protocols documentation;reconstruction;Resolution;Sampling;Signal Transduction;single-cell RNA sequencing;Site;Source;Spatial Distribution;Spectrometry, Mass, Electrospray Ionization;Spectrometry, Mass, Secondary Ion;Speed;stem;submicron;Technology;Time;Tissue imaging;Tissues;tool;Transcript;tumorigenesis;Visualization;Water;</t>
  </si>
  <si>
    <t>We propose to develop a new mass spectrometry imaging pipeline that will enable mapping of biomolecules in in biological tissues at high spatial resolution. This will provide previously inaccessible information on cellular and tissue organization, and how homeostasis and disease intersect at the level of tissue physiology.</t>
  </si>
  <si>
    <t>256962</t>
  </si>
  <si>
    <t xml:space="preserve">STOCKWELL, BRENT R </t>
  </si>
  <si>
    <t xml:space="preserve">TIAN, HUA </t>
  </si>
  <si>
    <t>13</t>
  </si>
  <si>
    <t>049179401</t>
  </si>
  <si>
    <t>1833202</t>
  </si>
  <si>
    <t>COLUMBIA UNIV NEW YORK MORNINGSIDE</t>
  </si>
  <si>
    <t>10027-7922</t>
  </si>
  <si>
    <t>Adult;Age;Aging;Algorithms;Anatomy;Atlases;Automobile Driving;Awareness;base;Basic Science;biobank;Biological Assay;Biology;Biomedical Research;bone;Bone Diseases;bone quality;Bone Tissue;Boston;burden of illness;Cell Communication;Cell Nucleus;cell type;Cells;Cellular Assay;cellular imaging;Cellular Structures;Chromatin;Clinical Data;Clinical Research;Collaborations;Communication;Communities;Complex;complex data ;Computational algorithm;computational pipelines;Computer Models;Computer software;computerized tools;Computing Methodologies;Data;data sharing;Databases;Detection;Development;Diagnosis;Disease;Emerging Technologies;epidemiologic data;Ethnic Origin;Fluorescent in Situ Hybridization;Follow-Up Studies;Freezing;Genetic Transcription;genomic data;Health;Heart;Heart Diseases;Hematological Disease;Heterogeneity;Human;Human BioMolecular Atlas Program;human disease;human tissue;Image;Imaging technology;improved;indexing;infancy;Informed Consent;Infrastructure;insight;Iowa;Joints;Knowledge;Longevity;Maps;Mediating;Medical;Methods;Molecular;molecular imaging;Molecular Profiling;multiple omics;multiplexed imaging;Normalcy;novel;open source;Organ;Outcome;outcome forecast;Pathogenesis;Pattern;Pediatric Hospitals;Pennsylvania;Phenotype;Philadelphia;Physiological;Play;Population;precision medicine;Proteins;Protocols documentation;Regulatory Pathway;Research;Research Personnel;RNA;Role;sex;Signal Pathway;Signal Transduction Pathway;single cell analysis;Small Nuclear RNA;Spatial Distribution;Specimen;Techniques;Technology;Tissue Donors;Tissue Preservation;Tissue Procurements;Tissues;transcriptome sequencing;Translational Research;Transposase;Universities;user-friendly;Visualization;</t>
  </si>
  <si>
    <t>PROJECT NARRATIVE Bone and heart are vital organs for human health. Our in-depth characterization of these two organs will lead to improved understanding of blood, bone and heart diseases and have the potential to greatly change the outcomes landscape of these diseases.</t>
  </si>
  <si>
    <t>156090</t>
  </si>
  <si>
    <t>BAI, C BRIAN</t>
  </si>
  <si>
    <t xml:space="preserve">TAN, KAI  </t>
  </si>
  <si>
    <t xml:space="preserve">BERNT, KATHRIN M;PEI, LIMING </t>
  </si>
  <si>
    <t>073757627</t>
  </si>
  <si>
    <t>1499101</t>
  </si>
  <si>
    <t>CHILDREN'S HOSP OF PHILADELPHIA</t>
  </si>
  <si>
    <t>Independent Hospitals</t>
  </si>
  <si>
    <t>19146-2305</t>
  </si>
  <si>
    <t>839</t>
  </si>
  <si>
    <t>Antibodies;Area;Atlases;automated image analysis;Bar Codes;base;Binding Sites;Biological Assay;Biology;Chromosomes;Clinical Pathology;Collaborations;Color;Communities;cost;Data;data resource;data submission;data visualization;design;Detection;Development;disease diagnosis;DNA;drug discovery;Fluorescence;fluorescence imaging;fluorophore;Freezing;Hour;Human;Human BioMolecular Atlas Program;human imaging;human tissue;Image;imager;imaging approach;imaging modality;imaging system;Imaging technology;improved;In Situ;in situ imaging;indexing;instrument;interest;Label;Maps;Mediating;Methods;Microscope;Molecular;multiplex detection;Multiplexed Ion Beam Imaging;novel;Phase;Proteins;Proteomics;Protocols documentation;Publishing;Reaction;RNA;Sample Size;Sampling;Scanning;Signal Transduction;single cell proteins;Slide;Stains;System;Techniques;Testing;Thick;Time;Tissue imaging;Tissue Sample;Tissues;Tonsil;Validation;vibration;Vision;Work;</t>
  </si>
  <si>
    <t>Narrative The ability to image many discrete targets in human tissue is indispensable to the understanding of basic biology and the enablement of effective disease diagnosis and treatment. We propose to develop a simple and robust technique that combines rapid, high-level multiplexing with improved signal amplification for in situ, single-cell, protein composition mapping in tissue samples. This work will be transformative for understanding cellular organization in tissues as well as drug discovery, testing, and clinical pathology.</t>
  </si>
  <si>
    <t>255133</t>
  </si>
  <si>
    <t xml:space="preserve">YIN, PENG </t>
  </si>
  <si>
    <t>082359691</t>
  </si>
  <si>
    <t>3212901</t>
  </si>
  <si>
    <t>HARVARD UNIVERSITY</t>
  </si>
  <si>
    <t>ORGANIZED RESEARCH UNITS</t>
  </si>
  <si>
    <t>02138-5319</t>
  </si>
  <si>
    <t>Biomedical Imaging;Biotechnology</t>
  </si>
  <si>
    <t>Antibodies;Area;Atlases;automated image analysis;base;Binding Sites;Biological Assay;Biology;Chromosomes;Clinical Pathology;Collaborations;Color;Communities;cost;Data;data resource;data submission;data visualization;design;Detection;Development;disease diagnosis;DNA;drug discovery;Fluorescence;fluorescence imaging;fluorophore;Freezing;Hour;Human;human imaging;human tissue;Image;imager;imaging approach;imaging modality;imaging system;Imaging technology;improved;In Situ;in situ imaging;indexing;instrument;interest;Label;Maps;Mediating;Methods;Microscope;Molecular;multiplex detection;Multiplexed Ion Beam Imaging;novel;Phase;Proteins;Proteomics;Protocols documentation;Publishing;Reaction;RNA;Sample Size;Sampling;Scanning;Signal Transduction;single cell proteins;Slide;Stains;System;Techniques;Testing;Thick;Time;Tissue imaging;Tissue Sample;Tissues;Tonsil;Validation;vibration;Vision;Work;</t>
  </si>
  <si>
    <t>145600</t>
  </si>
  <si>
    <t>Antibodies;Area;Atlases;base;Binding Sites;Biological Assay;Biology;Chromosomes;Clinical Pathology;Collaborations;Color;Communities;cost;Data;data resource;data submission;data visualization;design;Detection;Development;disease diagnosis;DNA;drug discovery;Fluorescence;fluorescence imaging;fluorophore;Freezing;Hour;Human;human imaging;human tissue;Image;Image Analysis;imager;imaging approach;imaging modality;imaging system;Imaging technology;improved;In Situ;in situ imaging;indexing;instrument;interest;Label;Maps;Mediating;Methods;Microscope;Molecular;multiplex detection;Multiplexed Ion Beam Imaging;novel;Phase;Proteins;Proteomics;Protocols documentation;Publishing;Reaction;RNA;Sample Size;Sampling;Scanning;Signal Transduction;single cell proteins;Slide;Stains;System;Techniques;Testing;Thick;Time;Tissue imaging;Tissue Sample;Tissues;Tonsil;Validation;vibration;Vision;Work;</t>
  </si>
  <si>
    <t>13-SEP-2018</t>
  </si>
  <si>
    <t>Acid-Base Equilibrium;Acute;Adult;Alveolar;Anatomy;Area;Bioinformatics;Bladder;Blood Vessels;Cell Nucleus;Cell Respiration;cell type;Cells;Chromatin;Chronic;Collaborations;computational pipelines;computer framework;Computer software;Cost of Illness;Data;Development;Electrolyte Balance;Endothelium;Environment;Epithelial;Epithelium;experience;Failure;Fluid Balance;fluorescence imaging;Funding;Gases;Goals;Homeostasis;Human;Human BioMolecular Atlas Program;human disease;human tissue;Image;Immunologic Surveillance;improved;In Situ;in situ imaging;Inflammatory;Injury;injury and repair;insight;International;Kidney;Lead;Length;Lower urinary tract;Lung;lung development;Lung diseases;Maps;Mechanical Ventilators;medical schools;Methods;Molecular;Morphogenesis;multiple omics;nephrogenesis;open source;Organ;Pathology;Phenotype;Physiology;Poison;Proteins;Pulmonary Pathology;Regulation;relating to nervous system;Research Personnel;Resolution;Respiratory System;RNA;Seasons;sex;single cell sequencing;System;The Sun;Three-dimensional analysis;Transcript;transcriptome;transcriptome sequencing;United States National Institutes of Health;Universities;Ureter;Urinary system;Urinary tract;Visualization;Washington;young adult;</t>
  </si>
  <si>
    <t>Project Narrative We will build spatial maps of biomolecules for the human respirator and urinary system, both are critical to homeostasis. This will provide remarkable insight into morphogenesis, homeostasis and injury/repair of the body’s principal barriers. It will also help us to manage and treat various acute or chronic damages of these organs.</t>
  </si>
  <si>
    <t>12-AUG-2020</t>
  </si>
  <si>
    <t>145608</t>
  </si>
  <si>
    <t>LIN, SARA</t>
  </si>
  <si>
    <t xml:space="preserve">ZHANG, KUN  </t>
  </si>
  <si>
    <t xml:space="preserve">HAGOOD, JAMES S.;JAIN, SANJAY ;KHARCHENKO, PETER V;SUN, XIN </t>
  </si>
  <si>
    <t>Acid-Base Equilibrium;Acute;Adult;Alveolar;Anatomy;Area;Bioinformatics;Bladder;Blood Vessels;Cell Nucleus;Cell Respiration;cell type;Cells;Chromatin;Chronic;Collaborations;computer framework;Computer software;Cost of Illness;Data;Development;Electrolyte Balance;Endothelium;Environment;Epithelial;experience;Failure;Fluid Balance;fluorescence imaging;Funding;Gases;Goals;Homeostasis;Human;human disease;human tissue;Image;Imagery;Immunologic Surveillance;improved;In Situ;in situ imaging;Inflammatory;Injury;injury and repair;insight;International;Kidney;Lead;Length;Lower urinary tract;Lung;lung development;Lung diseases;Maps;Mechanical Ventilators;medical schools;Methods;Molecular;Morphogenesis;multiple omics;nephrogenesis;open source;Organ;Pathology;Phenotype;Physiology;Poison;Proteins;Pulmonary Pathology;Regulation;relating to nervous system;Research Personnel;Resolution;Respiratory System;RNA;Seasons;sex;single cell sequencing;System;The Sun;Three-dimensional analysis;Transcript;transcriptome;transcriptome sequencing;United States National Institutes of Health;Universities;Ureter;Urinary system;Urinary tract;Washington;young adult;</t>
  </si>
  <si>
    <t>Acid-Base Equilibrium;Acute;Adult;Alveolar;Anatomy;Area;Bioinformatics;Bladder;Blood Vessels;Cell Nucleus;Cell Respiration;cell type;Cells;Chromatin;Chronic;Collaborations;computer framework;Computer software;Cost of Illness;Data;Development;Electrolyte Balance;Environment;Epithelial;experience;Failure;Fluid Balance;fluorescence imaging;Funding;Gases;Goals;Homeostasis;Human;human disease;human tissue;Image;Imagery;Immunologic Surveillance;improved;In Situ;in situ imaging;Inflammatory;Injury;injury and repair;insight;International;Kidney;Lead;Length;Lower urinary tract;Lung;lung development;Lung diseases;Maps;Mechanical Ventilators;medical schools;Methods;Molecular;Morphogenesis;multiple omics;nephrogenesis;open source;Organ;Pathology;Phenotype;Physiology;Poison;Proteins;Pulmonary Pathology;Regulation;relating to nervous system;Research Personnel;Resolution;Respiratory System;RNA;Seasons;sex;single cell sequencing;System;The Sun;Three-dimensional analysis;Transcript;transcriptome;transcriptome sequencing;United States National Institutes of Health;Universities;Ureter;Urinary system;Urinary tract;Washington;young adult;</t>
  </si>
  <si>
    <t>Arteries;Assessment tool;Bar Codes;base;Benchmarking;Bioinformatics;Biological Assay;Blood Vessels;Brain;cell type;Cells;Chromatin;cohort;Communities;computerized data processing;cost;Data;data quality;Data Set;data standards;density;Development;digital;Dimensions;DNA;Elements;Endothelium;Epigenetic Process;Evaluation;Four-dimensional;frontier;Gene Expression;Gene Expression Regulation;Generations;Genome;genome analysis;genome-wide;Genomics;Histologic;Human;human data;human tissue;improved;In Situ;Individual;Inherited;insight;interoperability;Lipids;Liver;Maps;Mesenteric Arteries;mesenteric vein;Metadata;Methods;Molecular;Morphology;multimodal data;Nature;neglect;Nucleic Acids;Pancreas;Phase;Physiological;Proteins;Quality Control;Reagent;Reproducibility;Research;Resolution;response;RNA;Sampling;sex;Slide;Spatial Distribution;Spottings;Stains;Structure;submicron;Technology;Time;Tissues;tool;transcriptome;transcriptome sequencing;ultra high resolution;user friendly software;Variant;Vascular Endothelium;Veins;</t>
  </si>
  <si>
    <t>Spatial in situ mapping of RNA-chromatin interactions in human vasculature  Project narrative This project will enable generation of spatial transcriptome and spatial RNA-chromatin interactome data with unprecedented resolution. This project will generate HiFi spatial transcriptome, HiFi spatial RNA-chromatin interactome, and high-resolution protein spatial profiles from mesenteric arteries of veins, and the microvasculature from pancreas, liver and brain. These datasets will form the initial human EC biomolecular map (HuEC-MAP).</t>
  </si>
  <si>
    <t>11-SEP-2020</t>
  </si>
  <si>
    <t>256960</t>
  </si>
  <si>
    <t xml:space="preserve">ZHONG, SHENG </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</si>
</sst>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12"/>
      <u val="singl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s">
        <v>1</v>
      </c>
      <c r="B1" t="s">
        <v>2</v>
      </c>
    </row>
    <row r="2">
      <c r="A2" t="s" s="1">
        <v>3</v>
      </c>
      <c r="B2" t="s" s="1">
        <v>4</v>
      </c>
      <c r="C2" t="s" s="1">
        <v>5</v>
      </c>
      <c r="D2" t="s" s="1">
        <v>6</v>
      </c>
      <c r="E2" t="s" s="1">
        <v>7</v>
      </c>
      <c r="F2" t="s" s="1">
        <v>8</v>
      </c>
      <c r="G2" t="s" s="1">
        <v>9</v>
      </c>
      <c r="H2" t="s" s="1">
        <v>10</v>
      </c>
      <c r="I2" t="s" s="1">
        <v>11</v>
      </c>
      <c r="J2" t="s" s="1">
        <v>12</v>
      </c>
      <c r="K2" t="s" s="1">
        <v>13</v>
      </c>
      <c r="L2" t="s" s="1">
        <v>14</v>
      </c>
      <c r="M2" t="s" s="1">
        <v>15</v>
      </c>
      <c r="N2" t="s" s="1">
        <v>16</v>
      </c>
      <c r="O2" t="s" s="1">
        <v>17</v>
      </c>
      <c r="P2" t="s" s="1">
        <v>18</v>
      </c>
      <c r="Q2" t="s" s="1">
        <v>19</v>
      </c>
      <c r="R2" t="s" s="1">
        <v>20</v>
      </c>
      <c r="S2" t="s" s="1">
        <v>21</v>
      </c>
      <c r="T2" t="s" s="1">
        <v>22</v>
      </c>
      <c r="U2" t="s" s="1">
        <v>23</v>
      </c>
      <c r="V2" t="s" s="1">
        <v>24</v>
      </c>
      <c r="W2" t="s" s="1">
        <v>25</v>
      </c>
      <c r="X2" t="s" s="1">
        <v>26</v>
      </c>
      <c r="Y2" t="s" s="1">
        <v>27</v>
      </c>
      <c r="Z2" t="s" s="1">
        <v>28</v>
      </c>
      <c r="AA2" t="s" s="1">
        <v>29</v>
      </c>
      <c r="AB2" t="s" s="1">
        <v>30</v>
      </c>
      <c r="AC2" t="s" s="1">
        <v>31</v>
      </c>
      <c r="AD2" t="s" s="1">
        <v>32</v>
      </c>
      <c r="AE2" t="s" s="1">
        <v>33</v>
      </c>
      <c r="AF2" t="s" s="1">
        <v>34</v>
      </c>
      <c r="AG2" t="s" s="1">
        <v>35</v>
      </c>
      <c r="AH2" t="s" s="1">
        <v>36</v>
      </c>
      <c r="AI2" t="s" s="1">
        <v>37</v>
      </c>
      <c r="AJ2" t="s" s="1">
        <v>38</v>
      </c>
      <c r="AK2" t="s" s="1">
        <v>39</v>
      </c>
      <c r="AL2" t="s" s="1">
        <v>40</v>
      </c>
      <c r="AM2" t="s" s="1">
        <v>41</v>
      </c>
      <c r="AN2" t="s" s="1">
        <v>42</v>
      </c>
      <c r="AO2" t="s" s="1">
        <v>43</v>
      </c>
      <c r="AP2" t="s" s="1">
        <v>44</v>
      </c>
      <c r="AQ2" t="s" s="1">
        <v>45</v>
      </c>
      <c r="AR2" t="s" s="1">
        <v>46</v>
      </c>
      <c r="AS2" t="s" s="1">
        <v>47</v>
      </c>
      <c r="AT2" t="s" s="1">
        <v>48</v>
      </c>
      <c r="AU2" t="s" s="1">
        <v>49</v>
      </c>
    </row>
    <row r="3">
      <c r="A3" t="s">
        <v>50</v>
      </c>
      <c r="B3" t="s">
        <v>51</v>
      </c>
      <c r="C3" s="2">
        <f>HYPERLINK("https://projectreporter.nih.gov/project_info_description.cfm?aid=9893208","Multi-Scale 3-D Image Analytics for High Dimensional Spatial Mapping of Normal Tissues")</f>
      </c>
      <c r="D3" t="s">
        <v>52</v>
      </c>
      <c r="E3" t="s">
        <v>53</v>
      </c>
      <c r="F3" t="n">
        <v>9893208.0</v>
      </c>
      <c r="G3" t="s">
        <v>54</v>
      </c>
      <c r="H3" t="s">
        <v>55</v>
      </c>
      <c r="I3" s="2">
        <f>HYPERLINK("https://projectreporter.nih.gov/project_info_details.cfm?aid=9893208","1UH3CA246594-01")</f>
      </c>
      <c r="J3" t="n">
        <v>1.0</v>
      </c>
      <c r="K3" t="s">
        <v>56</v>
      </c>
      <c r="L3" t="s">
        <v>57</v>
      </c>
      <c r="M3" t="s">
        <v>58</v>
      </c>
      <c r="N3" t="s">
        <v>59</v>
      </c>
      <c r="O3" t="s">
        <v>0</v>
      </c>
      <c r="P3" t="s">
        <v>60</v>
      </c>
      <c r="Q3" t="s">
        <v>54</v>
      </c>
      <c r="R3" t="s">
        <v>61</v>
      </c>
      <c r="S3" t="s">
        <v>62</v>
      </c>
      <c r="T3" t="s">
        <v>0</v>
      </c>
      <c r="U3" t="n">
        <v>1.1995944E7</v>
      </c>
      <c r="V3" t="s">
        <v>63</v>
      </c>
      <c r="W3" t="s">
        <v>64</v>
      </c>
      <c r="X3" t="s">
        <v>65</v>
      </c>
      <c r="Y3" t="s">
        <v>66</v>
      </c>
      <c r="Z3" t="s">
        <v>67</v>
      </c>
      <c r="AA3" t="s">
        <v>68</v>
      </c>
      <c r="AB3" t="n">
        <v>42.795256</v>
      </c>
      <c r="AC3" t="n">
        <v>-73.867183</v>
      </c>
      <c r="AD3" t="s">
        <v>69</v>
      </c>
      <c r="AE3" t="s">
        <v>70</v>
      </c>
      <c r="AF3" t="s">
        <v>71</v>
      </c>
      <c r="AG3" t="s">
        <v>72</v>
      </c>
      <c r="AH3" t="s">
        <v>73</v>
      </c>
      <c r="AI3" t="s">
        <v>74</v>
      </c>
      <c r="AJ3" t="s">
        <v>75</v>
      </c>
      <c r="AK3" t="s">
        <v>76</v>
      </c>
      <c r="AL3" t="s">
        <v>54</v>
      </c>
      <c r="AM3" t="s">
        <v>77</v>
      </c>
      <c r="AN3" t="s">
        <v>78</v>
      </c>
      <c r="AO3" t="s">
        <v>79</v>
      </c>
      <c r="AP3" t="n">
        <v>2019.0</v>
      </c>
      <c r="AQ3" t="s">
        <v>80</v>
      </c>
      <c r="AR3" t="n">
        <v>327735.0</v>
      </c>
      <c r="AS3" t="n">
        <v>259678.0</v>
      </c>
      <c r="AT3" t="n">
        <v>587413.0</v>
      </c>
      <c r="AU3" t="s">
        <v>0</v>
      </c>
    </row>
    <row r="4">
      <c r="A4" t="s">
        <v>81</v>
      </c>
      <c r="B4" t="s">
        <v>82</v>
      </c>
      <c r="C4" s="2">
        <f>HYPERLINK("https://projectreporter.nih.gov/project_info_description.cfm?aid=10231018","A robust platform for multiplexed, subcellular proteomic imaging in human tissue")</f>
      </c>
      <c r="D4" t="s">
        <v>83</v>
      </c>
      <c r="E4" t="s">
        <v>53</v>
      </c>
      <c r="F4" t="n">
        <v>1.0231018E7</v>
      </c>
      <c r="G4" t="s">
        <v>84</v>
      </c>
      <c r="H4" t="s">
        <v>55</v>
      </c>
      <c r="I4" s="2">
        <f>HYPERLINK("https://projectreporter.nih.gov/project_info_details.cfm?aid=10231018","5UH3CA246633-02")</f>
      </c>
      <c r="J4" t="n">
        <v>5.0</v>
      </c>
      <c r="K4" t="s">
        <v>56</v>
      </c>
      <c r="L4" t="s">
        <v>57</v>
      </c>
      <c r="M4" t="s">
        <v>85</v>
      </c>
      <c r="N4" t="s">
        <v>86</v>
      </c>
      <c r="O4" t="s">
        <v>0</v>
      </c>
      <c r="P4" t="s">
        <v>60</v>
      </c>
      <c r="Q4" t="s">
        <v>87</v>
      </c>
      <c r="R4" t="s">
        <v>61</v>
      </c>
      <c r="S4" t="s">
        <v>62</v>
      </c>
      <c r="T4" t="s">
        <v>0</v>
      </c>
      <c r="U4" t="n">
        <v>1.1579647E7</v>
      </c>
      <c r="V4" t="s">
        <v>88</v>
      </c>
      <c r="W4" t="s">
        <v>89</v>
      </c>
      <c r="X4" t="s">
        <v>90</v>
      </c>
      <c r="Y4" t="s">
        <v>91</v>
      </c>
      <c r="Z4" t="s">
        <v>92</v>
      </c>
      <c r="AA4" t="s">
        <v>68</v>
      </c>
      <c r="AB4" t="n">
        <v>37.429038</v>
      </c>
      <c r="AC4" t="n">
        <v>-122.178178</v>
      </c>
      <c r="AD4" t="s">
        <v>93</v>
      </c>
      <c r="AE4" t="s">
        <v>94</v>
      </c>
      <c r="AF4" t="s">
        <v>95</v>
      </c>
      <c r="AG4" t="s">
        <v>57</v>
      </c>
      <c r="AH4" t="s">
        <v>96</v>
      </c>
      <c r="AI4" t="s">
        <v>97</v>
      </c>
      <c r="AJ4" t="s">
        <v>75</v>
      </c>
      <c r="AK4" t="s">
        <v>76</v>
      </c>
      <c r="AL4" t="s">
        <v>98</v>
      </c>
      <c r="AM4" t="s">
        <v>99</v>
      </c>
      <c r="AN4" t="s">
        <v>100</v>
      </c>
      <c r="AO4" t="s">
        <v>79</v>
      </c>
      <c r="AP4" t="n">
        <v>2020.0</v>
      </c>
      <c r="AQ4" t="s">
        <v>80</v>
      </c>
      <c r="AR4" t="n">
        <v>485043.0</v>
      </c>
      <c r="AS4" t="n">
        <v>214957.0</v>
      </c>
      <c r="AT4" t="n">
        <v>700000.0</v>
      </c>
      <c r="AU4" t="s">
        <v>0</v>
      </c>
    </row>
    <row r="5">
      <c r="A5" t="s">
        <v>101</v>
      </c>
      <c r="B5" t="s">
        <v>102</v>
      </c>
      <c r="C5" s="2">
        <f>HYPERLINK("https://projectreporter.nih.gov/project_info_description.cfm?aid=9894465","A robust platform for multiplexed, subcellular proteomic imaging in human tissue")</f>
      </c>
      <c r="D5" t="s">
        <v>83</v>
      </c>
      <c r="E5" t="s">
        <v>53</v>
      </c>
      <c r="F5" t="n">
        <v>9894465.0</v>
      </c>
      <c r="G5" t="s">
        <v>87</v>
      </c>
      <c r="H5" t="s">
        <v>55</v>
      </c>
      <c r="I5" s="2">
        <f>HYPERLINK("https://projectreporter.nih.gov/project_info_details.cfm?aid=9894465","1UH3CA246633-01")</f>
      </c>
      <c r="J5" t="n">
        <v>1.0</v>
      </c>
      <c r="K5" t="s">
        <v>56</v>
      </c>
      <c r="L5" t="s">
        <v>57</v>
      </c>
      <c r="M5" t="s">
        <v>85</v>
      </c>
      <c r="N5" t="s">
        <v>59</v>
      </c>
      <c r="O5" t="s">
        <v>0</v>
      </c>
      <c r="P5" t="s">
        <v>60</v>
      </c>
      <c r="Q5" t="s">
        <v>87</v>
      </c>
      <c r="R5" t="s">
        <v>61</v>
      </c>
      <c r="S5" t="s">
        <v>62</v>
      </c>
      <c r="T5" t="s">
        <v>0</v>
      </c>
      <c r="U5" t="n">
        <v>1.1579647E7</v>
      </c>
      <c r="V5" t="s">
        <v>88</v>
      </c>
      <c r="W5" t="s">
        <v>89</v>
      </c>
      <c r="X5" t="s">
        <v>90</v>
      </c>
      <c r="Y5" t="s">
        <v>91</v>
      </c>
      <c r="Z5" t="s">
        <v>92</v>
      </c>
      <c r="AA5" t="s">
        <v>68</v>
      </c>
      <c r="AB5" t="n">
        <v>37.429038</v>
      </c>
      <c r="AC5" t="n">
        <v>-122.178178</v>
      </c>
      <c r="AD5" t="s">
        <v>93</v>
      </c>
      <c r="AE5" t="s">
        <v>94</v>
      </c>
      <c r="AF5" t="s">
        <v>95</v>
      </c>
      <c r="AG5" t="s">
        <v>57</v>
      </c>
      <c r="AH5" t="s">
        <v>96</v>
      </c>
      <c r="AI5" t="s">
        <v>97</v>
      </c>
      <c r="AJ5" t="s">
        <v>75</v>
      </c>
      <c r="AK5" t="s">
        <v>76</v>
      </c>
      <c r="AL5" t="s">
        <v>87</v>
      </c>
      <c r="AM5" t="s">
        <v>77</v>
      </c>
      <c r="AN5" t="s">
        <v>100</v>
      </c>
      <c r="AO5" t="s">
        <v>79</v>
      </c>
      <c r="AP5" t="n">
        <v>2019.0</v>
      </c>
      <c r="AQ5" t="s">
        <v>80</v>
      </c>
      <c r="AR5" t="n">
        <v>376997.0</v>
      </c>
      <c r="AS5" t="n">
        <v>213003.0</v>
      </c>
      <c r="AT5" t="n">
        <v>590000.0</v>
      </c>
      <c r="AU5" t="s">
        <v>0</v>
      </c>
    </row>
    <row r="6">
      <c r="A6" t="s">
        <v>81</v>
      </c>
      <c r="B6" t="s">
        <v>103</v>
      </c>
      <c r="C6" s="2">
        <f>HYPERLINK("https://projectreporter.nih.gov/project_info_description.cfm?aid=10118874","Multi-omic 3D tissue maps for a Human BioMolecular Atlas")</f>
      </c>
      <c r="D6" t="s">
        <v>104</v>
      </c>
      <c r="E6" t="s">
        <v>105</v>
      </c>
      <c r="F6" t="n">
        <v>1.0118874E7</v>
      </c>
      <c r="G6" t="s">
        <v>106</v>
      </c>
      <c r="H6" t="s">
        <v>107</v>
      </c>
      <c r="I6" s="2">
        <f>HYPERLINK("https://projectreporter.nih.gov/project_info_details.cfm?aid=10118874","1U54DK127823-01")</f>
      </c>
      <c r="J6" t="n">
        <v>1.0</v>
      </c>
      <c r="K6" t="s">
        <v>108</v>
      </c>
      <c r="L6" t="s">
        <v>109</v>
      </c>
      <c r="M6" t="s">
        <v>110</v>
      </c>
      <c r="N6" t="s">
        <v>59</v>
      </c>
      <c r="O6" t="s">
        <v>0</v>
      </c>
      <c r="P6" t="s">
        <v>111</v>
      </c>
      <c r="Q6" t="s">
        <v>112</v>
      </c>
      <c r="R6" t="s">
        <v>113</v>
      </c>
      <c r="S6" t="s">
        <v>114</v>
      </c>
      <c r="T6" t="s">
        <v>0</v>
      </c>
      <c r="U6" t="n">
        <v>9697386.0</v>
      </c>
      <c r="V6" t="s">
        <v>115</v>
      </c>
      <c r="W6" t="s">
        <v>116</v>
      </c>
      <c r="X6" t="s">
        <v>117</v>
      </c>
      <c r="Y6" t="s">
        <v>66</v>
      </c>
      <c r="Z6" t="s">
        <v>118</v>
      </c>
      <c r="AA6" t="s">
        <v>68</v>
      </c>
      <c r="AB6" t="n">
        <v>46.309429</v>
      </c>
      <c r="AC6" t="n">
        <v>-119.308686</v>
      </c>
      <c r="AD6" t="s">
        <v>119</v>
      </c>
      <c r="AE6" t="s">
        <v>120</v>
      </c>
      <c r="AF6" t="s">
        <v>121</v>
      </c>
      <c r="AG6" t="s">
        <v>122</v>
      </c>
      <c r="AH6" t="s">
        <v>123</v>
      </c>
      <c r="AI6" t="s">
        <v>124</v>
      </c>
      <c r="AJ6" t="s">
        <v>75</v>
      </c>
      <c r="AK6" t="s">
        <v>76</v>
      </c>
      <c r="AL6" t="s">
        <v>112</v>
      </c>
      <c r="AM6" t="s">
        <v>99</v>
      </c>
      <c r="AN6" t="s">
        <v>78</v>
      </c>
      <c r="AO6" t="s">
        <v>125</v>
      </c>
      <c r="AP6" t="n">
        <v>2020.0</v>
      </c>
      <c r="AQ6" t="s">
        <v>80</v>
      </c>
      <c r="AR6" t="n">
        <v>582321.0</v>
      </c>
      <c r="AS6" t="n">
        <v>168372.0</v>
      </c>
      <c r="AT6" t="n">
        <v>750693.0</v>
      </c>
      <c r="AU6" t="s">
        <v>0</v>
      </c>
    </row>
    <row r="7">
      <c r="A7" t="s">
        <v>81</v>
      </c>
      <c r="B7" t="s">
        <v>126</v>
      </c>
      <c r="C7" s="2">
        <f>HYPERLINK("https://projectreporter.nih.gov/project_info_description.cfm?aid=9970184","A 3D Tissue Map of the Human Lymphatic System")</f>
      </c>
      <c r="D7" t="s">
        <v>127</v>
      </c>
      <c r="E7" t="s">
        <v>128</v>
      </c>
      <c r="F7" t="n">
        <v>9970184.0</v>
      </c>
      <c r="G7" t="s">
        <v>129</v>
      </c>
      <c r="H7" t="s">
        <v>130</v>
      </c>
      <c r="I7" s="2">
        <f>HYPERLINK("https://projectreporter.nih.gov/project_info_details.cfm?aid=9970184","5U54AI142766-03")</f>
      </c>
      <c r="J7" t="n">
        <v>5.0</v>
      </c>
      <c r="K7" t="s">
        <v>108</v>
      </c>
      <c r="L7" t="s">
        <v>131</v>
      </c>
      <c r="M7" t="s">
        <v>132</v>
      </c>
      <c r="N7" t="s">
        <v>133</v>
      </c>
      <c r="O7" t="s">
        <v>0</v>
      </c>
      <c r="P7" t="s">
        <v>134</v>
      </c>
      <c r="Q7" t="s">
        <v>135</v>
      </c>
      <c r="R7" t="s">
        <v>136</v>
      </c>
      <c r="S7" t="s">
        <v>137</v>
      </c>
      <c r="T7" t="s">
        <v>0</v>
      </c>
      <c r="U7" t="n">
        <v>1874444.0</v>
      </c>
      <c r="V7" t="s">
        <v>138</v>
      </c>
      <c r="W7" t="s">
        <v>139</v>
      </c>
      <c r="X7" t="s">
        <v>133</v>
      </c>
      <c r="Y7" t="s">
        <v>91</v>
      </c>
      <c r="Z7" t="s">
        <v>140</v>
      </c>
      <c r="AA7" t="s">
        <v>68</v>
      </c>
      <c r="AB7" t="n">
        <v>29.67667</v>
      </c>
      <c r="AC7" t="n">
        <v>-82.340932</v>
      </c>
      <c r="AD7" t="s">
        <v>141</v>
      </c>
      <c r="AE7" t="s">
        <v>142</v>
      </c>
      <c r="AF7" t="s">
        <v>143</v>
      </c>
      <c r="AG7" t="s">
        <v>144</v>
      </c>
      <c r="AH7" t="s">
        <v>96</v>
      </c>
      <c r="AI7" t="s">
        <v>145</v>
      </c>
      <c r="AJ7" t="s">
        <v>75</v>
      </c>
      <c r="AK7" t="s">
        <v>76</v>
      </c>
      <c r="AL7" t="s">
        <v>146</v>
      </c>
      <c r="AM7" t="s">
        <v>147</v>
      </c>
      <c r="AN7" t="s">
        <v>78</v>
      </c>
      <c r="AO7" t="s">
        <v>125</v>
      </c>
      <c r="AP7" t="n">
        <v>2020.0</v>
      </c>
      <c r="AQ7" t="s">
        <v>80</v>
      </c>
      <c r="AR7" t="n">
        <v>1227475.0</v>
      </c>
      <c r="AS7" t="n">
        <v>547525.0</v>
      </c>
      <c r="AT7" t="n">
        <v>1775000.0</v>
      </c>
      <c r="AU7" t="s">
        <v>0</v>
      </c>
    </row>
    <row r="8">
      <c r="A8" t="s">
        <v>81</v>
      </c>
      <c r="B8" t="s">
        <v>148</v>
      </c>
      <c r="C8" s="2">
        <f>HYPERLINK("https://projectreporter.nih.gov/project_info_description.cfm?aid=9785370","A 3D Tissue Map of the Human Lymphatic System")</f>
      </c>
      <c r="D8" t="s">
        <v>127</v>
      </c>
      <c r="E8" t="s">
        <v>128</v>
      </c>
      <c r="F8" t="n">
        <v>9785370.0</v>
      </c>
      <c r="G8" t="s">
        <v>149</v>
      </c>
      <c r="H8" t="s">
        <v>130</v>
      </c>
      <c r="I8" s="2">
        <f>HYPERLINK("https://projectreporter.nih.gov/project_info_details.cfm?aid=9785370","5U54AI142766-02")</f>
      </c>
      <c r="J8" t="n">
        <v>5.0</v>
      </c>
      <c r="K8" t="s">
        <v>108</v>
      </c>
      <c r="L8" t="s">
        <v>131</v>
      </c>
      <c r="M8" t="s">
        <v>132</v>
      </c>
      <c r="N8" t="s">
        <v>86</v>
      </c>
      <c r="O8" t="s">
        <v>0</v>
      </c>
      <c r="P8" t="s">
        <v>150</v>
      </c>
      <c r="Q8" t="s">
        <v>135</v>
      </c>
      <c r="R8" t="s">
        <v>136</v>
      </c>
      <c r="S8" t="s">
        <v>137</v>
      </c>
      <c r="T8" t="s">
        <v>0</v>
      </c>
      <c r="U8" t="n">
        <v>1874444.0</v>
      </c>
      <c r="V8" t="s">
        <v>138</v>
      </c>
      <c r="W8" t="s">
        <v>139</v>
      </c>
      <c r="X8" t="s">
        <v>133</v>
      </c>
      <c r="Y8" t="s">
        <v>91</v>
      </c>
      <c r="Z8" t="s">
        <v>140</v>
      </c>
      <c r="AA8" t="s">
        <v>68</v>
      </c>
      <c r="AB8" t="n">
        <v>29.67667</v>
      </c>
      <c r="AC8" t="n">
        <v>-82.340932</v>
      </c>
      <c r="AD8" t="s">
        <v>141</v>
      </c>
      <c r="AE8" t="s">
        <v>142</v>
      </c>
      <c r="AF8" t="s">
        <v>143</v>
      </c>
      <c r="AG8" t="s">
        <v>144</v>
      </c>
      <c r="AH8" t="s">
        <v>96</v>
      </c>
      <c r="AI8" t="s">
        <v>145</v>
      </c>
      <c r="AJ8" t="s">
        <v>75</v>
      </c>
      <c r="AK8" t="s">
        <v>76</v>
      </c>
      <c r="AL8" t="s">
        <v>149</v>
      </c>
      <c r="AM8" t="s">
        <v>151</v>
      </c>
      <c r="AN8" t="s">
        <v>78</v>
      </c>
      <c r="AO8" t="s">
        <v>125</v>
      </c>
      <c r="AP8" t="n">
        <v>2019.0</v>
      </c>
      <c r="AQ8" t="s">
        <v>80</v>
      </c>
      <c r="AR8" t="n">
        <v>701809.0</v>
      </c>
      <c r="AS8" t="n">
        <v>298191.0</v>
      </c>
      <c r="AT8" t="n">
        <v>1000000.0</v>
      </c>
      <c r="AU8" t="s">
        <v>0</v>
      </c>
    </row>
    <row r="9">
      <c r="A9" t="s">
        <v>81</v>
      </c>
      <c r="B9" t="s">
        <v>152</v>
      </c>
      <c r="C9" s="2">
        <f>HYPERLINK("https://projectreporter.nih.gov/project_info_description.cfm?aid=9659935","A 3D Tissue Map of the Human Lymphatic System")</f>
      </c>
      <c r="D9" t="s">
        <v>127</v>
      </c>
      <c r="E9" t="s">
        <v>128</v>
      </c>
      <c r="F9" t="n">
        <v>9659935.0</v>
      </c>
      <c r="G9" t="s">
        <v>135</v>
      </c>
      <c r="H9" t="s">
        <v>130</v>
      </c>
      <c r="I9" s="2">
        <f>HYPERLINK("https://projectreporter.nih.gov/project_info_details.cfm?aid=9659935","1U54AI142766-01")</f>
      </c>
      <c r="J9" t="n">
        <v>1.0</v>
      </c>
      <c r="K9" t="s">
        <v>108</v>
      </c>
      <c r="L9" t="s">
        <v>131</v>
      </c>
      <c r="M9" t="s">
        <v>132</v>
      </c>
      <c r="N9" t="s">
        <v>59</v>
      </c>
      <c r="O9" t="s">
        <v>0</v>
      </c>
      <c r="P9" t="s">
        <v>153</v>
      </c>
      <c r="Q9" t="s">
        <v>135</v>
      </c>
      <c r="R9" t="s">
        <v>136</v>
      </c>
      <c r="S9" t="s">
        <v>137</v>
      </c>
      <c r="T9" t="s">
        <v>0</v>
      </c>
      <c r="U9" t="n">
        <v>1874444.0</v>
      </c>
      <c r="V9" t="s">
        <v>138</v>
      </c>
      <c r="W9" t="s">
        <v>139</v>
      </c>
      <c r="X9" t="s">
        <v>133</v>
      </c>
      <c r="Y9" t="s">
        <v>91</v>
      </c>
      <c r="Z9" t="s">
        <v>140</v>
      </c>
      <c r="AA9" t="s">
        <v>68</v>
      </c>
      <c r="AB9" t="n">
        <v>29.67667</v>
      </c>
      <c r="AC9" t="n">
        <v>-82.340932</v>
      </c>
      <c r="AD9" t="s">
        <v>141</v>
      </c>
      <c r="AE9" t="s">
        <v>142</v>
      </c>
      <c r="AF9" t="s">
        <v>143</v>
      </c>
      <c r="AG9" t="s">
        <v>144</v>
      </c>
      <c r="AH9" t="s">
        <v>96</v>
      </c>
      <c r="AI9" t="s">
        <v>145</v>
      </c>
      <c r="AJ9" t="s">
        <v>75</v>
      </c>
      <c r="AK9" t="s">
        <v>76</v>
      </c>
      <c r="AL9" t="s">
        <v>135</v>
      </c>
      <c r="AM9" t="s">
        <v>154</v>
      </c>
      <c r="AN9" t="s">
        <v>78</v>
      </c>
      <c r="AO9" t="s">
        <v>125</v>
      </c>
      <c r="AP9" t="n">
        <v>2018.0</v>
      </c>
      <c r="AQ9" t="s">
        <v>80</v>
      </c>
      <c r="AR9" t="n">
        <v>328457.0</v>
      </c>
      <c r="AS9" t="n">
        <v>171543.0</v>
      </c>
      <c r="AT9" t="n">
        <v>500000.0</v>
      </c>
      <c r="AU9" t="s">
        <v>0</v>
      </c>
    </row>
    <row r="10">
      <c r="A10" t="s">
        <v>155</v>
      </c>
      <c r="B10" t="s">
        <v>156</v>
      </c>
      <c r="C10" s="2">
        <f>HYPERLINK("https://projectreporter.nih.gov/project_info_description.cfm?aid=10004218","Comprehensive, flexible and FAIR Tools for the HuBMAP HIVE")</f>
      </c>
      <c r="D10" t="s">
        <v>157</v>
      </c>
      <c r="E10" t="s">
        <v>80</v>
      </c>
      <c r="F10" t="n">
        <v>1.0004218E7</v>
      </c>
      <c r="G10" t="s">
        <v>87</v>
      </c>
      <c r="H10" t="s">
        <v>158</v>
      </c>
      <c r="I10" s="2">
        <f>HYPERLINK("https://projectreporter.nih.gov/project_info_details.cfm?aid=10004218","3OT2OD026682-01S2")</f>
      </c>
      <c r="J10" t="n">
        <v>3.0</v>
      </c>
      <c r="K10" t="s">
        <v>159</v>
      </c>
      <c r="L10" t="s">
        <v>80</v>
      </c>
      <c r="M10" t="s">
        <v>160</v>
      </c>
      <c r="N10" t="s">
        <v>59</v>
      </c>
      <c r="O10" t="s">
        <v>161</v>
      </c>
      <c r="P10" t="s">
        <v>162</v>
      </c>
      <c r="Q10" t="s">
        <v>163</v>
      </c>
      <c r="R10" t="s">
        <v>164</v>
      </c>
      <c r="S10" t="s">
        <v>165</v>
      </c>
      <c r="T10" t="s">
        <v>0</v>
      </c>
      <c r="U10" t="n">
        <v>8661172.0</v>
      </c>
      <c r="V10" t="s">
        <v>166</v>
      </c>
      <c r="W10" t="s">
        <v>167</v>
      </c>
      <c r="X10" t="s">
        <v>90</v>
      </c>
      <c r="Y10" t="s">
        <v>168</v>
      </c>
      <c r="Z10" t="s">
        <v>169</v>
      </c>
      <c r="AA10" t="s">
        <v>68</v>
      </c>
      <c r="AB10" t="n">
        <v>40.443528</v>
      </c>
      <c r="AC10" t="n">
        <v>-79.955322</v>
      </c>
      <c r="AD10" t="s">
        <v>170</v>
      </c>
      <c r="AE10" t="s">
        <v>171</v>
      </c>
      <c r="AF10" t="s">
        <v>172</v>
      </c>
      <c r="AG10" t="s">
        <v>173</v>
      </c>
      <c r="AH10" t="s">
        <v>174</v>
      </c>
      <c r="AI10" t="s">
        <v>175</v>
      </c>
      <c r="AJ10" t="s">
        <v>75</v>
      </c>
      <c r="AK10" t="s">
        <v>76</v>
      </c>
      <c r="AL10" t="s">
        <v>87</v>
      </c>
      <c r="AM10" t="s">
        <v>164</v>
      </c>
      <c r="AN10" t="s">
        <v>78</v>
      </c>
      <c r="AO10" t="s">
        <v>176</v>
      </c>
      <c r="AP10" t="n">
        <v>2019.0</v>
      </c>
      <c r="AQ10" t="s">
        <v>80</v>
      </c>
      <c r="AR10" t="n">
        <v>66182.0</v>
      </c>
      <c r="AS10" t="n">
        <v>33818.0</v>
      </c>
      <c r="AT10" t="n">
        <v>100000.0</v>
      </c>
      <c r="AU10" t="s">
        <v>0</v>
      </c>
    </row>
    <row r="11">
      <c r="A11" t="s">
        <v>177</v>
      </c>
      <c r="B11" t="s">
        <v>178</v>
      </c>
      <c r="C11" s="2">
        <f>HYPERLINK("https://projectreporter.nih.gov/project_info_description.cfm?aid=9687288","Comprehensive, flexible and FAIR Tools for the HuBMAP HIVE")</f>
      </c>
      <c r="D11" t="s">
        <v>157</v>
      </c>
      <c r="E11" t="s">
        <v>80</v>
      </c>
      <c r="F11" t="n">
        <v>9687288.0</v>
      </c>
      <c r="G11" t="s">
        <v>179</v>
      </c>
      <c r="H11" t="s">
        <v>158</v>
      </c>
      <c r="I11" s="2">
        <f>HYPERLINK("https://projectreporter.nih.gov/project_info_details.cfm?aid=9687288","1OT2OD026682-01")</f>
      </c>
      <c r="J11" t="n">
        <v>1.0</v>
      </c>
      <c r="K11" t="s">
        <v>159</v>
      </c>
      <c r="L11" t="s">
        <v>80</v>
      </c>
      <c r="M11" t="s">
        <v>160</v>
      </c>
      <c r="N11" t="s">
        <v>59</v>
      </c>
      <c r="O11" t="s">
        <v>0</v>
      </c>
      <c r="P11" t="s">
        <v>162</v>
      </c>
      <c r="Q11" t="s">
        <v>179</v>
      </c>
      <c r="R11" t="s">
        <v>180</v>
      </c>
      <c r="S11" t="s">
        <v>165</v>
      </c>
      <c r="T11" t="s">
        <v>0</v>
      </c>
      <c r="U11" t="n">
        <v>8661172.0</v>
      </c>
      <c r="V11" t="s">
        <v>166</v>
      </c>
      <c r="W11" t="s">
        <v>167</v>
      </c>
      <c r="X11" t="s">
        <v>90</v>
      </c>
      <c r="Y11" t="s">
        <v>168</v>
      </c>
      <c r="Z11" t="s">
        <v>169</v>
      </c>
      <c r="AA11" t="s">
        <v>68</v>
      </c>
      <c r="AB11" t="n">
        <v>40.443528</v>
      </c>
      <c r="AC11" t="n">
        <v>-79.955322</v>
      </c>
      <c r="AD11" t="s">
        <v>170</v>
      </c>
      <c r="AE11" t="s">
        <v>171</v>
      </c>
      <c r="AF11" t="s">
        <v>172</v>
      </c>
      <c r="AG11" t="s">
        <v>173</v>
      </c>
      <c r="AH11" t="s">
        <v>174</v>
      </c>
      <c r="AI11" t="s">
        <v>175</v>
      </c>
      <c r="AJ11" t="s">
        <v>75</v>
      </c>
      <c r="AK11" t="s">
        <v>76</v>
      </c>
      <c r="AL11" t="s">
        <v>179</v>
      </c>
      <c r="AM11" t="s">
        <v>181</v>
      </c>
      <c r="AN11" t="s">
        <v>78</v>
      </c>
      <c r="AO11" t="s">
        <v>176</v>
      </c>
      <c r="AP11" t="n">
        <v>2018.0</v>
      </c>
      <c r="AQ11" t="s">
        <v>80</v>
      </c>
      <c r="AR11" t="n">
        <v>240260.0</v>
      </c>
      <c r="AS11" t="n">
        <v>109736.0</v>
      </c>
      <c r="AT11" t="n">
        <v>349996.0</v>
      </c>
      <c r="AU11" t="s">
        <v>0</v>
      </c>
    </row>
    <row r="12">
      <c r="A12" t="s">
        <v>81</v>
      </c>
      <c r="B12" t="s">
        <v>182</v>
      </c>
      <c r="C12" s="2">
        <f>HYPERLINK("https://projectreporter.nih.gov/project_info_description.cfm?aid=10250640","Flexible Hybrid Cloud Infrastructure for Seamless Management of HuBMAP Resources")</f>
      </c>
      <c r="D12" t="s">
        <v>183</v>
      </c>
      <c r="E12" t="s">
        <v>80</v>
      </c>
      <c r="F12" t="n">
        <v>1.025064E7</v>
      </c>
      <c r="G12" t="s">
        <v>184</v>
      </c>
      <c r="H12" t="s">
        <v>158</v>
      </c>
      <c r="I12" s="2">
        <f>HYPERLINK("https://projectreporter.nih.gov/project_info_details.cfm?aid=10250640","3OT2OD026675-01S5")</f>
      </c>
      <c r="J12" t="n">
        <v>3.0</v>
      </c>
      <c r="K12" t="s">
        <v>159</v>
      </c>
      <c r="L12" t="s">
        <v>80</v>
      </c>
      <c r="M12" t="s">
        <v>185</v>
      </c>
      <c r="N12" t="s">
        <v>59</v>
      </c>
      <c r="O12" t="s">
        <v>186</v>
      </c>
      <c r="P12" t="s">
        <v>162</v>
      </c>
      <c r="Q12" t="s">
        <v>179</v>
      </c>
      <c r="R12" t="s">
        <v>180</v>
      </c>
      <c r="S12" t="s">
        <v>165</v>
      </c>
      <c r="T12" t="s">
        <v>0</v>
      </c>
      <c r="U12" t="n">
        <v>1.202365E7</v>
      </c>
      <c r="V12" t="s">
        <v>187</v>
      </c>
      <c r="W12" t="s">
        <v>188</v>
      </c>
      <c r="X12" t="s">
        <v>90</v>
      </c>
      <c r="Y12" t="s">
        <v>189</v>
      </c>
      <c r="Z12" t="s">
        <v>169</v>
      </c>
      <c r="AA12" t="s">
        <v>68</v>
      </c>
      <c r="AB12" t="n">
        <v>40.443528</v>
      </c>
      <c r="AC12" t="n">
        <v>-79.955322</v>
      </c>
      <c r="AD12" t="s">
        <v>170</v>
      </c>
      <c r="AE12" t="s">
        <v>171</v>
      </c>
      <c r="AF12" t="s">
        <v>172</v>
      </c>
      <c r="AG12" t="s">
        <v>173</v>
      </c>
      <c r="AH12" t="s">
        <v>190</v>
      </c>
      <c r="AI12" t="s">
        <v>175</v>
      </c>
      <c r="AJ12" t="s">
        <v>75</v>
      </c>
      <c r="AK12" t="s">
        <v>76</v>
      </c>
      <c r="AL12" t="s">
        <v>184</v>
      </c>
      <c r="AM12" t="s">
        <v>181</v>
      </c>
      <c r="AN12" t="s">
        <v>78</v>
      </c>
      <c r="AO12" t="s">
        <v>176</v>
      </c>
      <c r="AP12" t="n">
        <v>2020.0</v>
      </c>
      <c r="AQ12" t="s">
        <v>80</v>
      </c>
      <c r="AR12" t="n">
        <v>488592.0</v>
      </c>
      <c r="AS12" t="n">
        <v>111405.0</v>
      </c>
      <c r="AT12" t="n">
        <v>599997.0</v>
      </c>
      <c r="AU12" t="s">
        <v>0</v>
      </c>
    </row>
    <row r="13">
      <c r="A13" t="s">
        <v>191</v>
      </c>
      <c r="B13" t="s">
        <v>192</v>
      </c>
      <c r="C13" s="2">
        <f>HYPERLINK("https://projectreporter.nih.gov/project_info_description.cfm?aid=9687344","Flexible Hybrid Cloud Infrastructure for Seamless Management of HuBMAP Resources")</f>
      </c>
      <c r="D13" t="s">
        <v>183</v>
      </c>
      <c r="E13" t="s">
        <v>80</v>
      </c>
      <c r="F13" t="n">
        <v>9687344.0</v>
      </c>
      <c r="G13" t="s">
        <v>179</v>
      </c>
      <c r="H13" t="s">
        <v>158</v>
      </c>
      <c r="I13" s="2">
        <f>HYPERLINK("https://projectreporter.nih.gov/project_info_details.cfm?aid=9687344","1OT2OD026675-01")</f>
      </c>
      <c r="J13" t="n">
        <v>1.0</v>
      </c>
      <c r="K13" t="s">
        <v>159</v>
      </c>
      <c r="L13" t="s">
        <v>80</v>
      </c>
      <c r="M13" t="s">
        <v>185</v>
      </c>
      <c r="N13" t="s">
        <v>59</v>
      </c>
      <c r="O13" t="s">
        <v>0</v>
      </c>
      <c r="P13" t="s">
        <v>162</v>
      </c>
      <c r="Q13" t="s">
        <v>179</v>
      </c>
      <c r="R13" t="s">
        <v>180</v>
      </c>
      <c r="S13" t="s">
        <v>165</v>
      </c>
      <c r="T13" t="s">
        <v>0</v>
      </c>
      <c r="U13" t="n">
        <v>1.202365E7</v>
      </c>
      <c r="V13" t="s">
        <v>187</v>
      </c>
      <c r="W13" t="s">
        <v>188</v>
      </c>
      <c r="X13" t="s">
        <v>90</v>
      </c>
      <c r="Y13" t="s">
        <v>189</v>
      </c>
      <c r="Z13" t="s">
        <v>169</v>
      </c>
      <c r="AA13" t="s">
        <v>68</v>
      </c>
      <c r="AB13" t="n">
        <v>40.443528</v>
      </c>
      <c r="AC13" t="n">
        <v>-79.955322</v>
      </c>
      <c r="AD13" t="s">
        <v>170</v>
      </c>
      <c r="AE13" t="s">
        <v>171</v>
      </c>
      <c r="AF13" t="s">
        <v>172</v>
      </c>
      <c r="AG13" t="s">
        <v>173</v>
      </c>
      <c r="AH13" t="s">
        <v>190</v>
      </c>
      <c r="AI13" t="s">
        <v>175</v>
      </c>
      <c r="AJ13" t="s">
        <v>75</v>
      </c>
      <c r="AK13" t="s">
        <v>76</v>
      </c>
      <c r="AL13" t="s">
        <v>179</v>
      </c>
      <c r="AM13" t="s">
        <v>181</v>
      </c>
      <c r="AN13" t="s">
        <v>78</v>
      </c>
      <c r="AO13" t="s">
        <v>176</v>
      </c>
      <c r="AP13" t="n">
        <v>2018.0</v>
      </c>
      <c r="AQ13" t="s">
        <v>80</v>
      </c>
      <c r="AR13" t="n">
        <v>481560.0</v>
      </c>
      <c r="AS13" t="n">
        <v>115418.0</v>
      </c>
      <c r="AT13" t="n">
        <v>596978.0</v>
      </c>
      <c r="AU13" t="s">
        <v>0</v>
      </c>
    </row>
    <row r="14">
      <c r="A14" t="s">
        <v>193</v>
      </c>
      <c r="B14" t="s">
        <v>194</v>
      </c>
      <c r="C14" s="2">
        <f>HYPERLINK("https://projectreporter.nih.gov/project_info_description.cfm?aid=9988039","The Human Body Atlas: High-Resolution, Functional Mapping of Voxel, Vector, and Meta Datasets")</f>
      </c>
      <c r="D14" t="s">
        <v>195</v>
      </c>
      <c r="E14" t="s">
        <v>80</v>
      </c>
      <c r="F14" t="n">
        <v>9988039.0</v>
      </c>
      <c r="G14" t="s">
        <v>87</v>
      </c>
      <c r="H14" t="s">
        <v>158</v>
      </c>
      <c r="I14" s="2">
        <f>HYPERLINK("https://projectreporter.nih.gov/project_info_details.cfm?aid=9988039","3OT2OD026671-01S2")</f>
      </c>
      <c r="J14" t="n">
        <v>3.0</v>
      </c>
      <c r="K14" t="s">
        <v>159</v>
      </c>
      <c r="L14" t="s">
        <v>80</v>
      </c>
      <c r="M14" t="s">
        <v>196</v>
      </c>
      <c r="N14" t="s">
        <v>59</v>
      </c>
      <c r="O14" t="s">
        <v>161</v>
      </c>
      <c r="P14" t="s">
        <v>162</v>
      </c>
      <c r="Q14" t="s">
        <v>163</v>
      </c>
      <c r="R14" t="s">
        <v>164</v>
      </c>
      <c r="S14" t="s">
        <v>165</v>
      </c>
      <c r="T14" t="s">
        <v>0</v>
      </c>
      <c r="U14" t="n">
        <v>6869311.0</v>
      </c>
      <c r="V14" t="s">
        <v>197</v>
      </c>
      <c r="W14" t="s">
        <v>64</v>
      </c>
      <c r="X14" t="s">
        <v>198</v>
      </c>
      <c r="Y14" t="s">
        <v>189</v>
      </c>
      <c r="Z14" t="s">
        <v>199</v>
      </c>
      <c r="AA14" t="s">
        <v>68</v>
      </c>
      <c r="AB14" t="n">
        <v>39.164557</v>
      </c>
      <c r="AC14" t="n">
        <v>-86.528225</v>
      </c>
      <c r="AD14" t="s">
        <v>200</v>
      </c>
      <c r="AE14" t="s">
        <v>201</v>
      </c>
      <c r="AF14" t="s">
        <v>202</v>
      </c>
      <c r="AG14" t="s">
        <v>203</v>
      </c>
      <c r="AH14" t="s">
        <v>174</v>
      </c>
      <c r="AI14" t="s">
        <v>204</v>
      </c>
      <c r="AJ14" t="s">
        <v>75</v>
      </c>
      <c r="AK14" t="s">
        <v>76</v>
      </c>
      <c r="AL14" t="s">
        <v>87</v>
      </c>
      <c r="AM14" t="s">
        <v>164</v>
      </c>
      <c r="AN14" t="s">
        <v>78</v>
      </c>
      <c r="AO14" t="s">
        <v>176</v>
      </c>
      <c r="AP14" t="n">
        <v>2019.0</v>
      </c>
      <c r="AQ14" t="s">
        <v>80</v>
      </c>
      <c r="AR14" t="n">
        <v>31426.0</v>
      </c>
      <c r="AS14" t="n">
        <v>18070.0</v>
      </c>
      <c r="AT14" t="n">
        <v>49496.0</v>
      </c>
      <c r="AU14" t="s">
        <v>0</v>
      </c>
    </row>
    <row r="15">
      <c r="A15" t="s">
        <v>177</v>
      </c>
      <c r="B15" t="s">
        <v>205</v>
      </c>
      <c r="C15" s="2">
        <f>HYPERLINK("https://projectreporter.nih.gov/project_info_description.cfm?aid=9687220","The Human Body Atlas: High-Resolution, Functional Mapping of Voxel, Vector, and Meta Datasets")</f>
      </c>
      <c r="D15" t="s">
        <v>195</v>
      </c>
      <c r="E15" t="s">
        <v>80</v>
      </c>
      <c r="F15" t="n">
        <v>9687220.0</v>
      </c>
      <c r="G15" t="s">
        <v>179</v>
      </c>
      <c r="H15" t="s">
        <v>158</v>
      </c>
      <c r="I15" s="2">
        <f>HYPERLINK("https://projectreporter.nih.gov/project_info_details.cfm?aid=9687220","1OT2OD026671-01")</f>
      </c>
      <c r="J15" t="n">
        <v>1.0</v>
      </c>
      <c r="K15" t="s">
        <v>159</v>
      </c>
      <c r="L15" t="s">
        <v>80</v>
      </c>
      <c r="M15" t="s">
        <v>196</v>
      </c>
      <c r="N15" t="s">
        <v>59</v>
      </c>
      <c r="O15" t="s">
        <v>0</v>
      </c>
      <c r="P15" t="s">
        <v>162</v>
      </c>
      <c r="Q15" t="s">
        <v>179</v>
      </c>
      <c r="R15" t="s">
        <v>180</v>
      </c>
      <c r="S15" t="s">
        <v>165</v>
      </c>
      <c r="T15" t="s">
        <v>0</v>
      </c>
      <c r="U15" t="n">
        <v>6869311.0</v>
      </c>
      <c r="V15" t="s">
        <v>197</v>
      </c>
      <c r="W15" t="s">
        <v>64</v>
      </c>
      <c r="X15" t="s">
        <v>198</v>
      </c>
      <c r="Y15" t="s">
        <v>189</v>
      </c>
      <c r="Z15" t="s">
        <v>199</v>
      </c>
      <c r="AA15" t="s">
        <v>68</v>
      </c>
      <c r="AB15" t="n">
        <v>39.164557</v>
      </c>
      <c r="AC15" t="n">
        <v>-86.528225</v>
      </c>
      <c r="AD15" t="s">
        <v>200</v>
      </c>
      <c r="AE15" t="s">
        <v>201</v>
      </c>
      <c r="AF15" t="s">
        <v>202</v>
      </c>
      <c r="AG15" t="s">
        <v>203</v>
      </c>
      <c r="AH15" t="s">
        <v>174</v>
      </c>
      <c r="AI15" t="s">
        <v>204</v>
      </c>
      <c r="AJ15" t="s">
        <v>75</v>
      </c>
      <c r="AK15" t="s">
        <v>76</v>
      </c>
      <c r="AL15" t="s">
        <v>179</v>
      </c>
      <c r="AM15" t="s">
        <v>181</v>
      </c>
      <c r="AN15" t="s">
        <v>78</v>
      </c>
      <c r="AO15" t="s">
        <v>176</v>
      </c>
      <c r="AP15" t="n">
        <v>2018.0</v>
      </c>
      <c r="AQ15" t="s">
        <v>80</v>
      </c>
      <c r="AR15" t="n">
        <v>209524.0</v>
      </c>
      <c r="AS15" t="n">
        <v>120476.0</v>
      </c>
      <c r="AT15" t="n">
        <v>330000.0</v>
      </c>
      <c r="AU15" t="s">
        <v>0</v>
      </c>
    </row>
    <row r="16">
      <c r="A16" t="s">
        <v>81</v>
      </c>
      <c r="B16" t="s">
        <v>206</v>
      </c>
      <c r="C16" s="2">
        <f>HYPERLINK("https://projectreporter.nih.gov/project_info_description.cfm?aid=10026445","In situ transcriptome profiling in single cells")</f>
      </c>
      <c r="D16" t="s">
        <v>207</v>
      </c>
      <c r="E16" t="s">
        <v>53</v>
      </c>
      <c r="F16" t="n">
        <v>1.0026445E7</v>
      </c>
      <c r="G16" t="s">
        <v>208</v>
      </c>
      <c r="H16" t="s">
        <v>209</v>
      </c>
      <c r="I16" s="2">
        <f>HYPERLINK("https://projectreporter.nih.gov/project_info_details.cfm?aid=10026445","4UH3CA255134-03")</f>
      </c>
      <c r="J16" t="n">
        <v>4.0</v>
      </c>
      <c r="K16" t="s">
        <v>56</v>
      </c>
      <c r="L16" t="s">
        <v>57</v>
      </c>
      <c r="M16" t="s">
        <v>210</v>
      </c>
      <c r="N16" t="s">
        <v>133</v>
      </c>
      <c r="O16" t="s">
        <v>0</v>
      </c>
      <c r="P16" t="s">
        <v>211</v>
      </c>
      <c r="Q16" t="s">
        <v>212</v>
      </c>
      <c r="R16" t="s">
        <v>147</v>
      </c>
      <c r="S16" t="s">
        <v>213</v>
      </c>
      <c r="T16" t="s">
        <v>0</v>
      </c>
      <c r="U16" t="n">
        <v>9523750.0</v>
      </c>
      <c r="V16" t="s">
        <v>214</v>
      </c>
      <c r="W16" t="s">
        <v>215</v>
      </c>
      <c r="X16" t="s">
        <v>216</v>
      </c>
      <c r="Y16" t="s">
        <v>189</v>
      </c>
      <c r="Z16" t="s">
        <v>217</v>
      </c>
      <c r="AA16" t="s">
        <v>68</v>
      </c>
      <c r="AB16" t="n">
        <v>34.134337</v>
      </c>
      <c r="AC16" t="n">
        <v>-118.126525</v>
      </c>
      <c r="AD16" t="s">
        <v>218</v>
      </c>
      <c r="AE16" t="s">
        <v>219</v>
      </c>
      <c r="AF16" t="s">
        <v>220</v>
      </c>
      <c r="AG16" t="s">
        <v>57</v>
      </c>
      <c r="AH16" t="s">
        <v>174</v>
      </c>
      <c r="AI16" t="s">
        <v>221</v>
      </c>
      <c r="AJ16" t="s">
        <v>75</v>
      </c>
      <c r="AK16" t="s">
        <v>76</v>
      </c>
      <c r="AL16" t="s">
        <v>208</v>
      </c>
      <c r="AM16" t="s">
        <v>147</v>
      </c>
      <c r="AN16" t="s">
        <v>78</v>
      </c>
      <c r="AO16" t="s">
        <v>79</v>
      </c>
      <c r="AP16" t="n">
        <v>2020.0</v>
      </c>
      <c r="AQ16" t="s">
        <v>80</v>
      </c>
      <c r="AR16" t="n">
        <v>289886.0</v>
      </c>
      <c r="AS16" t="n">
        <v>110114.0</v>
      </c>
      <c r="AT16" t="n">
        <v>400000.0</v>
      </c>
      <c r="AU16" t="s">
        <v>0</v>
      </c>
    </row>
    <row r="17">
      <c r="A17" t="s">
        <v>222</v>
      </c>
      <c r="B17" t="s">
        <v>223</v>
      </c>
      <c r="C17" s="2">
        <f>HYPERLINK("https://projectreporter.nih.gov/project_info_description.cfm?aid=9791198","In situ transcriptome profiling in single cells")</f>
      </c>
      <c r="D17" t="s">
        <v>207</v>
      </c>
      <c r="E17" t="s">
        <v>224</v>
      </c>
      <c r="F17" t="n">
        <v>9791198.0</v>
      </c>
      <c r="G17" t="s">
        <v>225</v>
      </c>
      <c r="H17" t="s">
        <v>209</v>
      </c>
      <c r="I17" s="2">
        <f>HYPERLINK("https://projectreporter.nih.gov/project_info_details.cfm?aid=9791198","5UG3HL145609-02")</f>
      </c>
      <c r="J17" t="n">
        <v>5.0</v>
      </c>
      <c r="K17" t="s">
        <v>226</v>
      </c>
      <c r="L17" t="s">
        <v>227</v>
      </c>
      <c r="M17" t="s">
        <v>228</v>
      </c>
      <c r="N17" t="s">
        <v>86</v>
      </c>
      <c r="O17" t="s">
        <v>0</v>
      </c>
      <c r="P17" t="s">
        <v>211</v>
      </c>
      <c r="Q17" t="s">
        <v>212</v>
      </c>
      <c r="R17" t="s">
        <v>151</v>
      </c>
      <c r="S17" t="s">
        <v>213</v>
      </c>
      <c r="T17" t="s">
        <v>0</v>
      </c>
      <c r="U17" t="n">
        <v>9523750.0</v>
      </c>
      <c r="V17" t="s">
        <v>214</v>
      </c>
      <c r="W17" t="s">
        <v>215</v>
      </c>
      <c r="X17" t="s">
        <v>216</v>
      </c>
      <c r="Y17" t="s">
        <v>189</v>
      </c>
      <c r="Z17" t="s">
        <v>217</v>
      </c>
      <c r="AA17" t="s">
        <v>68</v>
      </c>
      <c r="AB17" t="n">
        <v>34.134337</v>
      </c>
      <c r="AC17" t="n">
        <v>-118.126525</v>
      </c>
      <c r="AD17" t="s">
        <v>218</v>
      </c>
      <c r="AE17" t="s">
        <v>219</v>
      </c>
      <c r="AF17" t="s">
        <v>220</v>
      </c>
      <c r="AG17" t="s">
        <v>57</v>
      </c>
      <c r="AH17" t="s">
        <v>174</v>
      </c>
      <c r="AI17" t="s">
        <v>221</v>
      </c>
      <c r="AJ17" t="s">
        <v>75</v>
      </c>
      <c r="AK17" t="s">
        <v>76</v>
      </c>
      <c r="AL17" t="s">
        <v>149</v>
      </c>
      <c r="AM17" t="s">
        <v>151</v>
      </c>
      <c r="AN17" t="s">
        <v>78</v>
      </c>
      <c r="AO17" t="s">
        <v>79</v>
      </c>
      <c r="AP17" t="n">
        <v>2019.0</v>
      </c>
      <c r="AQ17" t="s">
        <v>80</v>
      </c>
      <c r="AR17" t="n">
        <v>306299.0</v>
      </c>
      <c r="AS17" t="n">
        <v>68701.0</v>
      </c>
      <c r="AT17" t="n">
        <v>375000.0</v>
      </c>
      <c r="AU17" t="s">
        <v>0</v>
      </c>
    </row>
    <row r="18">
      <c r="A18" t="s">
        <v>222</v>
      </c>
      <c r="B18" t="s">
        <v>223</v>
      </c>
      <c r="C18" s="2">
        <f>HYPERLINK("https://projectreporter.nih.gov/project_info_description.cfm?aid=9660361","In situ transcriptome profiling in single cells")</f>
      </c>
      <c r="D18" t="s">
        <v>207</v>
      </c>
      <c r="E18" t="s">
        <v>224</v>
      </c>
      <c r="F18" t="n">
        <v>9660361.0</v>
      </c>
      <c r="G18" t="s">
        <v>229</v>
      </c>
      <c r="H18" t="s">
        <v>209</v>
      </c>
      <c r="I18" s="2">
        <f>HYPERLINK("https://projectreporter.nih.gov/project_info_details.cfm?aid=9660361","1UG3HL145609-01")</f>
      </c>
      <c r="J18" t="n">
        <v>1.0</v>
      </c>
      <c r="K18" t="s">
        <v>226</v>
      </c>
      <c r="L18" t="s">
        <v>227</v>
      </c>
      <c r="M18" t="s">
        <v>228</v>
      </c>
      <c r="N18" t="s">
        <v>59</v>
      </c>
      <c r="O18" t="s">
        <v>0</v>
      </c>
      <c r="P18" t="s">
        <v>211</v>
      </c>
      <c r="Q18" t="s">
        <v>212</v>
      </c>
      <c r="R18" t="s">
        <v>151</v>
      </c>
      <c r="S18" t="s">
        <v>213</v>
      </c>
      <c r="T18" t="s">
        <v>0</v>
      </c>
      <c r="U18" t="n">
        <v>9523750.0</v>
      </c>
      <c r="V18" t="s">
        <v>214</v>
      </c>
      <c r="W18" t="s">
        <v>215</v>
      </c>
      <c r="X18" t="s">
        <v>216</v>
      </c>
      <c r="Y18" t="s">
        <v>189</v>
      </c>
      <c r="Z18" t="s">
        <v>217</v>
      </c>
      <c r="AA18" t="s">
        <v>68</v>
      </c>
      <c r="AB18" t="n">
        <v>34.134337</v>
      </c>
      <c r="AC18" t="n">
        <v>-118.126525</v>
      </c>
      <c r="AD18" t="s">
        <v>218</v>
      </c>
      <c r="AE18" t="s">
        <v>219</v>
      </c>
      <c r="AF18" t="s">
        <v>220</v>
      </c>
      <c r="AG18" t="s">
        <v>57</v>
      </c>
      <c r="AH18" t="s">
        <v>174</v>
      </c>
      <c r="AI18" t="s">
        <v>221</v>
      </c>
      <c r="AJ18" t="s">
        <v>75</v>
      </c>
      <c r="AK18" t="s">
        <v>76</v>
      </c>
      <c r="AL18" t="s">
        <v>212</v>
      </c>
      <c r="AM18" t="s">
        <v>154</v>
      </c>
      <c r="AN18" t="s">
        <v>78</v>
      </c>
      <c r="AO18" t="s">
        <v>79</v>
      </c>
      <c r="AP18" t="n">
        <v>2018.0</v>
      </c>
      <c r="AQ18" t="s">
        <v>80</v>
      </c>
      <c r="AR18" t="n">
        <v>308499.0</v>
      </c>
      <c r="AS18" t="n">
        <v>66501.0</v>
      </c>
      <c r="AT18" t="n">
        <v>375000.0</v>
      </c>
      <c r="AU18" t="s">
        <v>0</v>
      </c>
    </row>
    <row r="19">
      <c r="A19" t="s">
        <v>81</v>
      </c>
      <c r="B19" t="s">
        <v>230</v>
      </c>
      <c r="C19" s="2">
        <f>HYPERLINK("https://projectreporter.nih.gov/project_info_description.cfm?aid=9966762","A Spatially Resolved Molecular Atlas of Human Endothelium")</f>
      </c>
      <c r="D19" t="s">
        <v>231</v>
      </c>
      <c r="E19" t="s">
        <v>224</v>
      </c>
      <c r="F19" t="n">
        <v>9966762.0</v>
      </c>
      <c r="G19" t="s">
        <v>232</v>
      </c>
      <c r="H19" t="s">
        <v>130</v>
      </c>
      <c r="I19" s="2">
        <f>HYPERLINK("https://projectreporter.nih.gov/project_info_details.cfm?aid=9966762","5U54HL145611-03")</f>
      </c>
      <c r="J19" t="n">
        <v>5.0</v>
      </c>
      <c r="K19" t="s">
        <v>108</v>
      </c>
      <c r="L19" t="s">
        <v>227</v>
      </c>
      <c r="M19" t="s">
        <v>233</v>
      </c>
      <c r="N19" t="s">
        <v>133</v>
      </c>
      <c r="O19" t="s">
        <v>0</v>
      </c>
      <c r="P19" t="s">
        <v>234</v>
      </c>
      <c r="Q19" t="s">
        <v>235</v>
      </c>
      <c r="R19" t="s">
        <v>136</v>
      </c>
      <c r="S19" t="s">
        <v>137</v>
      </c>
      <c r="T19" t="s">
        <v>0</v>
      </c>
      <c r="U19" t="n">
        <v>9523750.0</v>
      </c>
      <c r="V19" t="s">
        <v>214</v>
      </c>
      <c r="W19" t="s">
        <v>236</v>
      </c>
      <c r="X19" t="s">
        <v>216</v>
      </c>
      <c r="Y19" t="s">
        <v>237</v>
      </c>
      <c r="Z19" t="s">
        <v>217</v>
      </c>
      <c r="AA19" t="s">
        <v>68</v>
      </c>
      <c r="AB19" t="n">
        <v>34.134337</v>
      </c>
      <c r="AC19" t="n">
        <v>-118.126525</v>
      </c>
      <c r="AD19" t="s">
        <v>218</v>
      </c>
      <c r="AE19" t="s">
        <v>219</v>
      </c>
      <c r="AF19" t="s">
        <v>220</v>
      </c>
      <c r="AG19" t="s">
        <v>57</v>
      </c>
      <c r="AH19" t="s">
        <v>174</v>
      </c>
      <c r="AI19" t="s">
        <v>221</v>
      </c>
      <c r="AJ19" t="s">
        <v>75</v>
      </c>
      <c r="AK19" t="s">
        <v>76</v>
      </c>
      <c r="AL19" t="s">
        <v>146</v>
      </c>
      <c r="AM19" t="s">
        <v>147</v>
      </c>
      <c r="AN19" t="s">
        <v>78</v>
      </c>
      <c r="AO19" t="s">
        <v>125</v>
      </c>
      <c r="AP19" t="n">
        <v>2020.0</v>
      </c>
      <c r="AQ19" t="s">
        <v>80</v>
      </c>
      <c r="AR19" t="n">
        <v>1671333.0</v>
      </c>
      <c r="AS19" t="n">
        <v>221326.0</v>
      </c>
      <c r="AT19" t="n">
        <v>1892659.0</v>
      </c>
      <c r="AU19" t="s">
        <v>0</v>
      </c>
    </row>
    <row r="20">
      <c r="A20" t="s">
        <v>81</v>
      </c>
      <c r="B20" t="s">
        <v>238</v>
      </c>
      <c r="C20" s="2">
        <f>HYPERLINK("https://projectreporter.nih.gov/project_info_description.cfm?aid=9785604","A Spatially Resolved Molecular Atlas of Human Endothelium")</f>
      </c>
      <c r="D20" t="s">
        <v>231</v>
      </c>
      <c r="E20" t="s">
        <v>224</v>
      </c>
      <c r="F20" t="n">
        <v>9785604.0</v>
      </c>
      <c r="G20" t="s">
        <v>239</v>
      </c>
      <c r="H20" t="s">
        <v>130</v>
      </c>
      <c r="I20" s="2">
        <f>HYPERLINK("https://projectreporter.nih.gov/project_info_details.cfm?aid=9785604","5U54HL145611-02")</f>
      </c>
      <c r="J20" t="n">
        <v>5.0</v>
      </c>
      <c r="K20" t="s">
        <v>108</v>
      </c>
      <c r="L20" t="s">
        <v>227</v>
      </c>
      <c r="M20" t="s">
        <v>233</v>
      </c>
      <c r="N20" t="s">
        <v>86</v>
      </c>
      <c r="O20" t="s">
        <v>0</v>
      </c>
      <c r="P20" t="s">
        <v>234</v>
      </c>
      <c r="Q20" t="s">
        <v>235</v>
      </c>
      <c r="R20" t="s">
        <v>136</v>
      </c>
      <c r="S20" t="s">
        <v>137</v>
      </c>
      <c r="T20" t="s">
        <v>0</v>
      </c>
      <c r="U20" t="n">
        <v>9523750.0</v>
      </c>
      <c r="V20" t="s">
        <v>214</v>
      </c>
      <c r="W20" t="s">
        <v>236</v>
      </c>
      <c r="X20" t="s">
        <v>216</v>
      </c>
      <c r="Y20" t="s">
        <v>237</v>
      </c>
      <c r="Z20" t="s">
        <v>217</v>
      </c>
      <c r="AA20" t="s">
        <v>68</v>
      </c>
      <c r="AB20" t="n">
        <v>34.134337</v>
      </c>
      <c r="AC20" t="n">
        <v>-118.126525</v>
      </c>
      <c r="AD20" t="s">
        <v>218</v>
      </c>
      <c r="AE20" t="s">
        <v>219</v>
      </c>
      <c r="AF20" t="s">
        <v>220</v>
      </c>
      <c r="AG20" t="s">
        <v>57</v>
      </c>
      <c r="AH20" t="s">
        <v>174</v>
      </c>
      <c r="AI20" t="s">
        <v>221</v>
      </c>
      <c r="AJ20" t="s">
        <v>75</v>
      </c>
      <c r="AK20" t="s">
        <v>76</v>
      </c>
      <c r="AL20" t="s">
        <v>149</v>
      </c>
      <c r="AM20" t="s">
        <v>151</v>
      </c>
      <c r="AN20" t="s">
        <v>78</v>
      </c>
      <c r="AO20" t="s">
        <v>125</v>
      </c>
      <c r="AP20" t="n">
        <v>2019.0</v>
      </c>
      <c r="AQ20" t="s">
        <v>80</v>
      </c>
      <c r="AR20" t="n">
        <v>960046.0</v>
      </c>
      <c r="AS20" t="n">
        <v>121500.0</v>
      </c>
      <c r="AT20" t="n">
        <v>983269.0</v>
      </c>
      <c r="AU20" t="s">
        <v>0</v>
      </c>
    </row>
    <row r="21">
      <c r="A21" t="s">
        <v>81</v>
      </c>
      <c r="B21" t="s">
        <v>240</v>
      </c>
      <c r="C21" s="2">
        <f>HYPERLINK("https://projectreporter.nih.gov/project_info_description.cfm?aid=9660373","A Spatially Resolved Molecular Atlas of Human Endothelium")</f>
      </c>
      <c r="D21" t="s">
        <v>231</v>
      </c>
      <c r="E21" t="s">
        <v>224</v>
      </c>
      <c r="F21" t="n">
        <v>9660373.0</v>
      </c>
      <c r="G21" t="s">
        <v>135</v>
      </c>
      <c r="H21" t="s">
        <v>130</v>
      </c>
      <c r="I21" s="2">
        <f>HYPERLINK("https://projectreporter.nih.gov/project_info_details.cfm?aid=9660373","1U54HL145611-01")</f>
      </c>
      <c r="J21" t="n">
        <v>1.0</v>
      </c>
      <c r="K21" t="s">
        <v>108</v>
      </c>
      <c r="L21" t="s">
        <v>227</v>
      </c>
      <c r="M21" t="s">
        <v>233</v>
      </c>
      <c r="N21" t="s">
        <v>59</v>
      </c>
      <c r="O21" t="s">
        <v>0</v>
      </c>
      <c r="P21" t="s">
        <v>234</v>
      </c>
      <c r="Q21" t="s">
        <v>235</v>
      </c>
      <c r="R21" t="s">
        <v>136</v>
      </c>
      <c r="S21" t="s">
        <v>137</v>
      </c>
      <c r="T21" t="s">
        <v>0</v>
      </c>
      <c r="U21" t="n">
        <v>9523750.0</v>
      </c>
      <c r="V21" t="s">
        <v>214</v>
      </c>
      <c r="W21" t="s">
        <v>236</v>
      </c>
      <c r="X21" t="s">
        <v>216</v>
      </c>
      <c r="Y21" t="s">
        <v>237</v>
      </c>
      <c r="Z21" t="s">
        <v>217</v>
      </c>
      <c r="AA21" t="s">
        <v>68</v>
      </c>
      <c r="AB21" t="n">
        <v>34.134337</v>
      </c>
      <c r="AC21" t="n">
        <v>-118.126525</v>
      </c>
      <c r="AD21" t="s">
        <v>218</v>
      </c>
      <c r="AE21" t="s">
        <v>219</v>
      </c>
      <c r="AF21" t="s">
        <v>220</v>
      </c>
      <c r="AG21" t="s">
        <v>57</v>
      </c>
      <c r="AH21" t="s">
        <v>174</v>
      </c>
      <c r="AI21" t="s">
        <v>221</v>
      </c>
      <c r="AJ21" t="s">
        <v>75</v>
      </c>
      <c r="AK21" t="s">
        <v>76</v>
      </c>
      <c r="AL21" t="s">
        <v>235</v>
      </c>
      <c r="AM21" t="s">
        <v>154</v>
      </c>
      <c r="AN21" t="s">
        <v>78</v>
      </c>
      <c r="AO21" t="s">
        <v>125</v>
      </c>
      <c r="AP21" t="n">
        <v>2018.0</v>
      </c>
      <c r="AQ21" t="s">
        <v>80</v>
      </c>
      <c r="AR21" t="n">
        <v>488749.0</v>
      </c>
      <c r="AS21" t="n">
        <v>77625.0</v>
      </c>
      <c r="AT21" t="n">
        <v>566374.0</v>
      </c>
      <c r="AU21" t="s">
        <v>0</v>
      </c>
    </row>
    <row r="22">
      <c r="A22" t="s">
        <v>81</v>
      </c>
      <c r="B22" t="s">
        <v>241</v>
      </c>
      <c r="C22" s="2">
        <f>HYPERLINK("https://projectreporter.nih.gov/project_info_description.cfm?aid=10187500","Vanderbilt University Biomolecular Multimodal Imaging Center for 3-Dimensional Tissue Mapping")</f>
      </c>
      <c r="D22" t="s">
        <v>242</v>
      </c>
      <c r="E22" t="s">
        <v>105</v>
      </c>
      <c r="F22" t="n">
        <v>1.01875E7</v>
      </c>
      <c r="G22" t="s">
        <v>243</v>
      </c>
      <c r="H22" t="s">
        <v>130</v>
      </c>
      <c r="I22" s="2">
        <f>HYPERLINK("https://projectreporter.nih.gov/project_info_details.cfm?aid=10187500","5U54DK120058-03")</f>
      </c>
      <c r="J22" t="n">
        <v>5.0</v>
      </c>
      <c r="K22" t="s">
        <v>108</v>
      </c>
      <c r="L22" t="s">
        <v>109</v>
      </c>
      <c r="M22" t="s">
        <v>244</v>
      </c>
      <c r="N22" t="s">
        <v>133</v>
      </c>
      <c r="O22" t="s">
        <v>0</v>
      </c>
      <c r="P22" t="s">
        <v>111</v>
      </c>
      <c r="Q22" t="s">
        <v>245</v>
      </c>
      <c r="R22" t="s">
        <v>136</v>
      </c>
      <c r="S22" t="s">
        <v>137</v>
      </c>
      <c r="T22" t="s">
        <v>0</v>
      </c>
      <c r="U22" t="n">
        <v>6691073.0</v>
      </c>
      <c r="V22" t="s">
        <v>246</v>
      </c>
      <c r="W22" t="s">
        <v>247</v>
      </c>
      <c r="X22" t="s">
        <v>248</v>
      </c>
      <c r="Y22" t="s">
        <v>249</v>
      </c>
      <c r="Z22" t="s">
        <v>250</v>
      </c>
      <c r="AA22" t="s">
        <v>68</v>
      </c>
      <c r="AB22" t="n">
        <v>36.140134</v>
      </c>
      <c r="AC22" t="n">
        <v>-86.796274</v>
      </c>
      <c r="AD22" t="s">
        <v>251</v>
      </c>
      <c r="AE22" t="s">
        <v>252</v>
      </c>
      <c r="AF22" t="s">
        <v>253</v>
      </c>
      <c r="AG22" t="s">
        <v>254</v>
      </c>
      <c r="AH22" t="s">
        <v>96</v>
      </c>
      <c r="AI22" t="s">
        <v>255</v>
      </c>
      <c r="AJ22" t="s">
        <v>75</v>
      </c>
      <c r="AK22" t="s">
        <v>76</v>
      </c>
      <c r="AL22" t="s">
        <v>146</v>
      </c>
      <c r="AM22" t="s">
        <v>147</v>
      </c>
      <c r="AN22" t="s">
        <v>78</v>
      </c>
      <c r="AO22" t="s">
        <v>125</v>
      </c>
      <c r="AP22" t="n">
        <v>2020.0</v>
      </c>
      <c r="AQ22" t="s">
        <v>80</v>
      </c>
      <c r="AR22" t="n">
        <v>1619741.0</v>
      </c>
      <c r="AS22" t="n">
        <v>380259.0</v>
      </c>
      <c r="AT22" t="n">
        <v>2000000.0</v>
      </c>
      <c r="AU22" t="s">
        <v>0</v>
      </c>
    </row>
    <row r="23">
      <c r="A23" t="s">
        <v>81</v>
      </c>
      <c r="B23" t="s">
        <v>256</v>
      </c>
      <c r="C23" s="2">
        <f>HYPERLINK("https://projectreporter.nih.gov/project_info_description.cfm?aid=9789030","Vanderbilt University Biomolecular Multimodal Imaging Center for 3-Dimensional Tissue Mapping")</f>
      </c>
      <c r="D23" t="s">
        <v>242</v>
      </c>
      <c r="E23" t="s">
        <v>105</v>
      </c>
      <c r="F23" t="n">
        <v>9789030.0</v>
      </c>
      <c r="G23" t="s">
        <v>257</v>
      </c>
      <c r="H23" t="s">
        <v>130</v>
      </c>
      <c r="I23" s="2">
        <f>HYPERLINK("https://projectreporter.nih.gov/project_info_details.cfm?aid=9789030","5U54DK120058-02")</f>
      </c>
      <c r="J23" t="n">
        <v>5.0</v>
      </c>
      <c r="K23" t="s">
        <v>108</v>
      </c>
      <c r="L23" t="s">
        <v>109</v>
      </c>
      <c r="M23" t="s">
        <v>244</v>
      </c>
      <c r="N23" t="s">
        <v>86</v>
      </c>
      <c r="O23" t="s">
        <v>0</v>
      </c>
      <c r="P23" t="s">
        <v>258</v>
      </c>
      <c r="Q23" t="s">
        <v>245</v>
      </c>
      <c r="R23" t="s">
        <v>136</v>
      </c>
      <c r="S23" t="s">
        <v>137</v>
      </c>
      <c r="T23" t="s">
        <v>0</v>
      </c>
      <c r="U23" t="n">
        <v>6691073.0</v>
      </c>
      <c r="V23" t="s">
        <v>246</v>
      </c>
      <c r="W23" t="s">
        <v>247</v>
      </c>
      <c r="X23" t="s">
        <v>248</v>
      </c>
      <c r="Y23" t="s">
        <v>249</v>
      </c>
      <c r="Z23" t="s">
        <v>250</v>
      </c>
      <c r="AA23" t="s">
        <v>68</v>
      </c>
      <c r="AB23" t="n">
        <v>36.140134</v>
      </c>
      <c r="AC23" t="n">
        <v>-86.796274</v>
      </c>
      <c r="AD23" t="s">
        <v>251</v>
      </c>
      <c r="AE23" t="s">
        <v>252</v>
      </c>
      <c r="AF23" t="s">
        <v>253</v>
      </c>
      <c r="AG23" t="s">
        <v>254</v>
      </c>
      <c r="AH23" t="s">
        <v>96</v>
      </c>
      <c r="AI23" t="s">
        <v>255</v>
      </c>
      <c r="AJ23" t="s">
        <v>75</v>
      </c>
      <c r="AK23" t="s">
        <v>76</v>
      </c>
      <c r="AL23" t="s">
        <v>149</v>
      </c>
      <c r="AM23" t="s">
        <v>151</v>
      </c>
      <c r="AN23" t="s">
        <v>78</v>
      </c>
      <c r="AO23" t="s">
        <v>125</v>
      </c>
      <c r="AP23" t="n">
        <v>2019.0</v>
      </c>
      <c r="AQ23" t="s">
        <v>80</v>
      </c>
      <c r="AR23" t="n">
        <v>737169.0</v>
      </c>
      <c r="AS23" t="n">
        <v>262831.0</v>
      </c>
      <c r="AT23" t="n">
        <v>1000000.0</v>
      </c>
      <c r="AU23" t="s">
        <v>0</v>
      </c>
    </row>
    <row r="24">
      <c r="A24" t="s">
        <v>81</v>
      </c>
      <c r="B24" t="s">
        <v>259</v>
      </c>
      <c r="C24" s="2">
        <f>HYPERLINK("https://projectreporter.nih.gov/project_info_description.cfm?aid=9659596","Vanderbilt University Biomolecular Multimodal Imaging Center for 3-Dimensional Tissue Mapping")</f>
      </c>
      <c r="D24" t="s">
        <v>242</v>
      </c>
      <c r="E24" t="s">
        <v>105</v>
      </c>
      <c r="F24" t="n">
        <v>9659596.0</v>
      </c>
      <c r="G24" t="s">
        <v>260</v>
      </c>
      <c r="H24" t="s">
        <v>130</v>
      </c>
      <c r="I24" s="2">
        <f>HYPERLINK("https://projectreporter.nih.gov/project_info_details.cfm?aid=9659596","1U54DK120058-01")</f>
      </c>
      <c r="J24" t="n">
        <v>1.0</v>
      </c>
      <c r="K24" t="s">
        <v>108</v>
      </c>
      <c r="L24" t="s">
        <v>109</v>
      </c>
      <c r="M24" t="s">
        <v>244</v>
      </c>
      <c r="N24" t="s">
        <v>59</v>
      </c>
      <c r="O24" t="s">
        <v>0</v>
      </c>
      <c r="P24" t="s">
        <v>258</v>
      </c>
      <c r="Q24" t="s">
        <v>245</v>
      </c>
      <c r="R24" t="s">
        <v>151</v>
      </c>
      <c r="S24" t="s">
        <v>137</v>
      </c>
      <c r="T24" t="s">
        <v>0</v>
      </c>
      <c r="U24" t="n">
        <v>6691073.0</v>
      </c>
      <c r="V24" t="s">
        <v>246</v>
      </c>
      <c r="W24" t="s">
        <v>247</v>
      </c>
      <c r="X24" t="s">
        <v>248</v>
      </c>
      <c r="Y24" t="s">
        <v>249</v>
      </c>
      <c r="Z24" t="s">
        <v>250</v>
      </c>
      <c r="AA24" t="s">
        <v>68</v>
      </c>
      <c r="AB24" t="n">
        <v>36.140134</v>
      </c>
      <c r="AC24" t="n">
        <v>-86.796274</v>
      </c>
      <c r="AD24" t="s">
        <v>251</v>
      </c>
      <c r="AE24" t="s">
        <v>252</v>
      </c>
      <c r="AF24" t="s">
        <v>253</v>
      </c>
      <c r="AG24" t="s">
        <v>254</v>
      </c>
      <c r="AH24" t="s">
        <v>96</v>
      </c>
      <c r="AI24" t="s">
        <v>255</v>
      </c>
      <c r="AJ24" t="s">
        <v>75</v>
      </c>
      <c r="AK24" t="s">
        <v>76</v>
      </c>
      <c r="AL24" t="s">
        <v>245</v>
      </c>
      <c r="AM24" t="s">
        <v>154</v>
      </c>
      <c r="AN24" t="s">
        <v>78</v>
      </c>
      <c r="AO24" t="s">
        <v>125</v>
      </c>
      <c r="AP24" t="n">
        <v>2018.0</v>
      </c>
      <c r="AQ24" t="s">
        <v>80</v>
      </c>
      <c r="AR24" t="n">
        <v>314746.0</v>
      </c>
      <c r="AS24" t="n">
        <v>135254.0</v>
      </c>
      <c r="AT24" t="n">
        <v>450000.0</v>
      </c>
      <c r="AU24" t="s">
        <v>0</v>
      </c>
    </row>
    <row r="25">
      <c r="A25" t="s">
        <v>81</v>
      </c>
      <c r="B25" t="s">
        <v>261</v>
      </c>
      <c r="C25" s="2">
        <f>HYPERLINK("https://projectreporter.nih.gov/project_info_description.cfm?aid=10127032","High-spatial-resolution ECM-inclusive multi-omics sequencing of human PFA and FFPE tissue slides")</f>
      </c>
      <c r="D25" t="s">
        <v>262</v>
      </c>
      <c r="E25" t="s">
        <v>53</v>
      </c>
      <c r="F25" t="n">
        <v>1.0127032E7</v>
      </c>
      <c r="G25" t="s">
        <v>112</v>
      </c>
      <c r="H25" t="s">
        <v>263</v>
      </c>
      <c r="I25" s="2">
        <f>HYPERLINK("https://projectreporter.nih.gov/project_info_details.cfm?aid=10127032","1UG3CA257393-01")</f>
      </c>
      <c r="J25" t="n">
        <v>1.0</v>
      </c>
      <c r="K25" t="s">
        <v>226</v>
      </c>
      <c r="L25" t="s">
        <v>57</v>
      </c>
      <c r="M25" t="s">
        <v>264</v>
      </c>
      <c r="N25" t="s">
        <v>59</v>
      </c>
      <c r="O25" t="s">
        <v>0</v>
      </c>
      <c r="P25" t="s">
        <v>211</v>
      </c>
      <c r="Q25" t="s">
        <v>112</v>
      </c>
      <c r="R25" t="s">
        <v>61</v>
      </c>
      <c r="S25" t="s">
        <v>265</v>
      </c>
      <c r="T25" t="s">
        <v>0</v>
      </c>
      <c r="U25" t="n">
        <v>9372328.0</v>
      </c>
      <c r="V25" t="s">
        <v>266</v>
      </c>
      <c r="W25" t="s">
        <v>64</v>
      </c>
      <c r="X25" t="s">
        <v>133</v>
      </c>
      <c r="Y25" t="s">
        <v>267</v>
      </c>
      <c r="Z25" t="s">
        <v>268</v>
      </c>
      <c r="AA25" t="s">
        <v>68</v>
      </c>
      <c r="AB25" t="n">
        <v>41.303164</v>
      </c>
      <c r="AC25" t="n">
        <v>-72.931644</v>
      </c>
      <c r="AD25" t="s">
        <v>269</v>
      </c>
      <c r="AE25" t="s">
        <v>270</v>
      </c>
      <c r="AF25" t="s">
        <v>271</v>
      </c>
      <c r="AG25" t="s">
        <v>272</v>
      </c>
      <c r="AH25" t="s">
        <v>273</v>
      </c>
      <c r="AI25" t="s">
        <v>274</v>
      </c>
      <c r="AJ25" t="s">
        <v>75</v>
      </c>
      <c r="AK25" t="s">
        <v>76</v>
      </c>
      <c r="AL25" t="s">
        <v>112</v>
      </c>
      <c r="AM25" t="s">
        <v>99</v>
      </c>
      <c r="AN25" t="s">
        <v>78</v>
      </c>
      <c r="AO25" t="s">
        <v>79</v>
      </c>
      <c r="AP25" t="n">
        <v>2020.0</v>
      </c>
      <c r="AQ25" t="s">
        <v>80</v>
      </c>
      <c r="AR25" t="n">
        <v>238806.0</v>
      </c>
      <c r="AS25" t="n">
        <v>161194.0</v>
      </c>
      <c r="AT25" t="n">
        <v>400000.0</v>
      </c>
      <c r="AU25" t="s">
        <v>0</v>
      </c>
    </row>
    <row r="26">
      <c r="A26" t="s">
        <v>155</v>
      </c>
      <c r="B26" t="s">
        <v>275</v>
      </c>
      <c r="C26" s="2">
        <f>HYPERLINK("https://projectreporter.nih.gov/project_info_description.cfm?aid=9988042","HuBMAP HIVE Tools Component")</f>
      </c>
      <c r="D26" t="s">
        <v>276</v>
      </c>
      <c r="E26" t="s">
        <v>80</v>
      </c>
      <c r="F26" t="n">
        <v>9988042.0</v>
      </c>
      <c r="G26" t="s">
        <v>87</v>
      </c>
      <c r="H26" t="s">
        <v>158</v>
      </c>
      <c r="I26" s="2">
        <f>HYPERLINK("https://projectreporter.nih.gov/project_info_details.cfm?aid=9988042","3OT2OD026677-01S2")</f>
      </c>
      <c r="J26" t="n">
        <v>3.0</v>
      </c>
      <c r="K26" t="s">
        <v>159</v>
      </c>
      <c r="L26" t="s">
        <v>80</v>
      </c>
      <c r="M26" t="s">
        <v>277</v>
      </c>
      <c r="N26" t="s">
        <v>59</v>
      </c>
      <c r="O26" t="s">
        <v>161</v>
      </c>
      <c r="P26" t="s">
        <v>162</v>
      </c>
      <c r="Q26" t="s">
        <v>163</v>
      </c>
      <c r="R26" t="s">
        <v>164</v>
      </c>
      <c r="S26" t="s">
        <v>165</v>
      </c>
      <c r="T26" t="s">
        <v>0</v>
      </c>
      <c r="U26" t="n">
        <v>1.0917418E7</v>
      </c>
      <c r="V26" t="s">
        <v>278</v>
      </c>
      <c r="W26" t="s">
        <v>64</v>
      </c>
      <c r="X26" t="s">
        <v>279</v>
      </c>
      <c r="Y26" t="s">
        <v>280</v>
      </c>
      <c r="Z26" t="s">
        <v>281</v>
      </c>
      <c r="AA26" t="s">
        <v>68</v>
      </c>
      <c r="AB26" t="n">
        <v>42.335814</v>
      </c>
      <c r="AC26" t="n">
        <v>-71.105033</v>
      </c>
      <c r="AD26" t="s">
        <v>282</v>
      </c>
      <c r="AE26" t="s">
        <v>283</v>
      </c>
      <c r="AF26" t="s">
        <v>284</v>
      </c>
      <c r="AG26" t="s">
        <v>285</v>
      </c>
      <c r="AH26" t="s">
        <v>96</v>
      </c>
      <c r="AI26" t="s">
        <v>286</v>
      </c>
      <c r="AJ26" t="s">
        <v>75</v>
      </c>
      <c r="AK26" t="s">
        <v>76</v>
      </c>
      <c r="AL26" t="s">
        <v>87</v>
      </c>
      <c r="AM26" t="s">
        <v>164</v>
      </c>
      <c r="AN26" t="s">
        <v>78</v>
      </c>
      <c r="AO26" t="s">
        <v>176</v>
      </c>
      <c r="AP26" t="n">
        <v>2019.0</v>
      </c>
      <c r="AQ26" t="s">
        <v>80</v>
      </c>
      <c r="AR26" t="n">
        <v>29162.0</v>
      </c>
      <c r="AS26" t="n">
        <v>20268.0</v>
      </c>
      <c r="AT26" t="n">
        <v>49430.0</v>
      </c>
      <c r="AU26" t="s">
        <v>0</v>
      </c>
    </row>
    <row r="27">
      <c r="A27" t="s">
        <v>191</v>
      </c>
      <c r="B27" t="s">
        <v>287</v>
      </c>
      <c r="C27" s="2">
        <f>HYPERLINK("https://projectreporter.nih.gov/project_info_description.cfm?aid=9687370","HuBMAP HIVE Tools Component")</f>
      </c>
      <c r="D27" t="s">
        <v>276</v>
      </c>
      <c r="E27" t="s">
        <v>80</v>
      </c>
      <c r="F27" t="n">
        <v>9687370.0</v>
      </c>
      <c r="G27" t="s">
        <v>179</v>
      </c>
      <c r="H27" t="s">
        <v>158</v>
      </c>
      <c r="I27" s="2">
        <f>HYPERLINK("https://projectreporter.nih.gov/project_info_details.cfm?aid=9687370","1OT2OD026677-01")</f>
      </c>
      <c r="J27" t="n">
        <v>1.0</v>
      </c>
      <c r="K27" t="s">
        <v>159</v>
      </c>
      <c r="L27" t="s">
        <v>80</v>
      </c>
      <c r="M27" t="s">
        <v>277</v>
      </c>
      <c r="N27" t="s">
        <v>59</v>
      </c>
      <c r="O27" t="s">
        <v>0</v>
      </c>
      <c r="P27" t="s">
        <v>162</v>
      </c>
      <c r="Q27" t="s">
        <v>179</v>
      </c>
      <c r="R27" t="s">
        <v>180</v>
      </c>
      <c r="S27" t="s">
        <v>165</v>
      </c>
      <c r="T27" t="s">
        <v>0</v>
      </c>
      <c r="U27" t="n">
        <v>1.0917418E7</v>
      </c>
      <c r="V27" t="s">
        <v>278</v>
      </c>
      <c r="W27" t="s">
        <v>64</v>
      </c>
      <c r="X27" t="s">
        <v>279</v>
      </c>
      <c r="Y27" t="s">
        <v>280</v>
      </c>
      <c r="Z27" t="s">
        <v>281</v>
      </c>
      <c r="AA27" t="s">
        <v>68</v>
      </c>
      <c r="AB27" t="n">
        <v>42.335814</v>
      </c>
      <c r="AC27" t="n">
        <v>-71.105033</v>
      </c>
      <c r="AD27" t="s">
        <v>282</v>
      </c>
      <c r="AE27" t="s">
        <v>283</v>
      </c>
      <c r="AF27" t="s">
        <v>284</v>
      </c>
      <c r="AG27" t="s">
        <v>285</v>
      </c>
      <c r="AH27" t="s">
        <v>96</v>
      </c>
      <c r="AI27" t="s">
        <v>286</v>
      </c>
      <c r="AJ27" t="s">
        <v>75</v>
      </c>
      <c r="AK27" t="s">
        <v>76</v>
      </c>
      <c r="AL27" t="s">
        <v>179</v>
      </c>
      <c r="AM27" t="s">
        <v>181</v>
      </c>
      <c r="AN27" t="s">
        <v>78</v>
      </c>
      <c r="AO27" t="s">
        <v>176</v>
      </c>
      <c r="AP27" t="n">
        <v>2018.0</v>
      </c>
      <c r="AQ27" t="s">
        <v>80</v>
      </c>
      <c r="AR27" t="n">
        <v>176949.0</v>
      </c>
      <c r="AS27" t="n">
        <v>122980.0</v>
      </c>
      <c r="AT27" t="n">
        <v>299929.0</v>
      </c>
      <c r="AU27" t="s">
        <v>0</v>
      </c>
    </row>
    <row r="28">
      <c r="A28" t="s">
        <v>81</v>
      </c>
      <c r="B28" t="s">
        <v>288</v>
      </c>
      <c r="C28" s="2">
        <f>HYPERLINK("https://projectreporter.nih.gov/project_info_description.cfm?aid=10246250","Multi-Scale 3-D Image Analytics for High Dimensional Spatial Mapping of Normal Tissues")</f>
      </c>
      <c r="D28" t="s">
        <v>52</v>
      </c>
      <c r="E28" t="s">
        <v>53</v>
      </c>
      <c r="F28" t="n">
        <v>1.024625E7</v>
      </c>
      <c r="G28" t="s">
        <v>98</v>
      </c>
      <c r="H28" t="s">
        <v>55</v>
      </c>
      <c r="I28" s="2">
        <f>HYPERLINK("https://projectreporter.nih.gov/project_info_details.cfm?aid=10246250","5UH3CA246594-02")</f>
      </c>
      <c r="J28" t="n">
        <v>5.0</v>
      </c>
      <c r="K28" t="s">
        <v>56</v>
      </c>
      <c r="L28" t="s">
        <v>57</v>
      </c>
      <c r="M28" t="s">
        <v>58</v>
      </c>
      <c r="N28" t="s">
        <v>86</v>
      </c>
      <c r="O28" t="s">
        <v>0</v>
      </c>
      <c r="P28" t="s">
        <v>60</v>
      </c>
      <c r="Q28" t="s">
        <v>54</v>
      </c>
      <c r="R28" t="s">
        <v>61</v>
      </c>
      <c r="S28" t="s">
        <v>62</v>
      </c>
      <c r="T28" t="s">
        <v>0</v>
      </c>
      <c r="U28" t="n">
        <v>9094327.0</v>
      </c>
      <c r="V28" t="s">
        <v>289</v>
      </c>
      <c r="W28" t="s">
        <v>64</v>
      </c>
      <c r="X28" t="s">
        <v>65</v>
      </c>
      <c r="Y28" t="s">
        <v>66</v>
      </c>
      <c r="Z28" t="s">
        <v>67</v>
      </c>
      <c r="AA28" t="s">
        <v>68</v>
      </c>
      <c r="AB28" t="n">
        <v>42.795256</v>
      </c>
      <c r="AC28" t="n">
        <v>-73.867183</v>
      </c>
      <c r="AD28" t="s">
        <v>69</v>
      </c>
      <c r="AE28" t="s">
        <v>70</v>
      </c>
      <c r="AF28" t="s">
        <v>71</v>
      </c>
      <c r="AG28" t="s">
        <v>72</v>
      </c>
      <c r="AH28" t="s">
        <v>73</v>
      </c>
      <c r="AI28" t="s">
        <v>74</v>
      </c>
      <c r="AJ28" t="s">
        <v>75</v>
      </c>
      <c r="AK28" t="s">
        <v>76</v>
      </c>
      <c r="AL28" t="s">
        <v>98</v>
      </c>
      <c r="AM28" t="s">
        <v>99</v>
      </c>
      <c r="AN28" t="s">
        <v>78</v>
      </c>
      <c r="AO28" t="s">
        <v>79</v>
      </c>
      <c r="AP28" t="n">
        <v>2020.0</v>
      </c>
      <c r="AQ28" t="s">
        <v>80</v>
      </c>
      <c r="AR28" t="n">
        <v>429523.0</v>
      </c>
      <c r="AS28" t="n">
        <v>320477.0</v>
      </c>
      <c r="AT28" t="n">
        <v>750000.0</v>
      </c>
      <c r="AU28" t="s">
        <v>0</v>
      </c>
    </row>
    <row r="29">
      <c r="A29" t="s">
        <v>81</v>
      </c>
      <c r="B29" t="s">
        <v>290</v>
      </c>
      <c r="C29" s="2">
        <f>HYPERLINK("https://projectreporter.nih.gov/project_info_description.cfm?aid=10026446","Next-Generation Genomic Imaging Technology")</f>
      </c>
      <c r="D29" t="s">
        <v>291</v>
      </c>
      <c r="E29" t="s">
        <v>53</v>
      </c>
      <c r="F29" t="n">
        <v>1.0026446E7</v>
      </c>
      <c r="G29" t="s">
        <v>146</v>
      </c>
      <c r="H29" t="s">
        <v>209</v>
      </c>
      <c r="I29" s="2">
        <f>HYPERLINK("https://projectreporter.nih.gov/project_info_details.cfm?aid=10026446","4UH3CA255135-03")</f>
      </c>
      <c r="J29" t="n">
        <v>4.0</v>
      </c>
      <c r="K29" t="s">
        <v>56</v>
      </c>
      <c r="L29" t="s">
        <v>57</v>
      </c>
      <c r="M29" t="s">
        <v>292</v>
      </c>
      <c r="N29" t="s">
        <v>133</v>
      </c>
      <c r="O29" t="s">
        <v>0</v>
      </c>
      <c r="P29" t="s">
        <v>211</v>
      </c>
      <c r="Q29" t="s">
        <v>293</v>
      </c>
      <c r="R29" t="s">
        <v>147</v>
      </c>
      <c r="S29" t="s">
        <v>213</v>
      </c>
      <c r="T29" t="s">
        <v>0</v>
      </c>
      <c r="U29" t="n">
        <v>1880715.0</v>
      </c>
      <c r="V29" t="s">
        <v>294</v>
      </c>
      <c r="W29" t="s">
        <v>295</v>
      </c>
      <c r="X29" t="s">
        <v>90</v>
      </c>
      <c r="Y29" t="s">
        <v>249</v>
      </c>
      <c r="Z29" t="s">
        <v>92</v>
      </c>
      <c r="AA29" t="s">
        <v>68</v>
      </c>
      <c r="AB29" t="n">
        <v>37.429038</v>
      </c>
      <c r="AC29" t="n">
        <v>-122.178178</v>
      </c>
      <c r="AD29" t="s">
        <v>93</v>
      </c>
      <c r="AE29" t="s">
        <v>94</v>
      </c>
      <c r="AF29" t="s">
        <v>95</v>
      </c>
      <c r="AG29" t="s">
        <v>57</v>
      </c>
      <c r="AH29" t="s">
        <v>96</v>
      </c>
      <c r="AI29" t="s">
        <v>97</v>
      </c>
      <c r="AJ29" t="s">
        <v>75</v>
      </c>
      <c r="AK29" t="s">
        <v>76</v>
      </c>
      <c r="AL29" t="s">
        <v>146</v>
      </c>
      <c r="AM29" t="s">
        <v>147</v>
      </c>
      <c r="AN29" t="s">
        <v>78</v>
      </c>
      <c r="AO29" t="s">
        <v>79</v>
      </c>
      <c r="AP29" t="n">
        <v>2020.0</v>
      </c>
      <c r="AQ29" t="s">
        <v>80</v>
      </c>
      <c r="AR29" t="n">
        <v>250000.0</v>
      </c>
      <c r="AS29" t="n">
        <v>144748.0</v>
      </c>
      <c r="AT29" t="n">
        <v>394748.0</v>
      </c>
      <c r="AU29" t="s">
        <v>0</v>
      </c>
    </row>
    <row r="30">
      <c r="A30" t="s">
        <v>296</v>
      </c>
      <c r="B30" t="s">
        <v>290</v>
      </c>
      <c r="C30" s="2">
        <f>HYPERLINK("https://projectreporter.nih.gov/project_info_description.cfm?aid=9782994","Next-Generation Genomic Imaging Technology")</f>
      </c>
      <c r="D30" t="s">
        <v>291</v>
      </c>
      <c r="E30" t="s">
        <v>224</v>
      </c>
      <c r="F30" t="n">
        <v>9782994.0</v>
      </c>
      <c r="G30" t="s">
        <v>297</v>
      </c>
      <c r="H30" t="s">
        <v>209</v>
      </c>
      <c r="I30" s="2">
        <f>HYPERLINK("https://projectreporter.nih.gov/project_info_details.cfm?aid=9782994","5UG3HL145623-02")</f>
      </c>
      <c r="J30" t="n">
        <v>5.0</v>
      </c>
      <c r="K30" t="s">
        <v>226</v>
      </c>
      <c r="L30" t="s">
        <v>227</v>
      </c>
      <c r="M30" t="s">
        <v>298</v>
      </c>
      <c r="N30" t="s">
        <v>86</v>
      </c>
      <c r="O30" t="s">
        <v>0</v>
      </c>
      <c r="P30" t="s">
        <v>211</v>
      </c>
      <c r="Q30" t="s">
        <v>293</v>
      </c>
      <c r="R30" t="s">
        <v>151</v>
      </c>
      <c r="S30" t="s">
        <v>213</v>
      </c>
      <c r="T30" t="s">
        <v>0</v>
      </c>
      <c r="U30" t="n">
        <v>1880715.0</v>
      </c>
      <c r="V30" t="s">
        <v>294</v>
      </c>
      <c r="W30" t="s">
        <v>295</v>
      </c>
      <c r="X30" t="s">
        <v>90</v>
      </c>
      <c r="Y30" t="s">
        <v>249</v>
      </c>
      <c r="Z30" t="s">
        <v>92</v>
      </c>
      <c r="AA30" t="s">
        <v>68</v>
      </c>
      <c r="AB30" t="n">
        <v>37.429038</v>
      </c>
      <c r="AC30" t="n">
        <v>-122.178178</v>
      </c>
      <c r="AD30" t="s">
        <v>93</v>
      </c>
      <c r="AE30" t="s">
        <v>94</v>
      </c>
      <c r="AF30" t="s">
        <v>95</v>
      </c>
      <c r="AG30" t="s">
        <v>57</v>
      </c>
      <c r="AH30" t="s">
        <v>96</v>
      </c>
      <c r="AI30" t="s">
        <v>97</v>
      </c>
      <c r="AJ30" t="s">
        <v>75</v>
      </c>
      <c r="AK30" t="s">
        <v>76</v>
      </c>
      <c r="AL30" t="s">
        <v>149</v>
      </c>
      <c r="AM30" t="s">
        <v>151</v>
      </c>
      <c r="AN30" t="s">
        <v>78</v>
      </c>
      <c r="AO30" t="s">
        <v>79</v>
      </c>
      <c r="AP30" t="n">
        <v>2019.0</v>
      </c>
      <c r="AQ30" t="s">
        <v>80</v>
      </c>
      <c r="AR30" t="n">
        <v>236853.0</v>
      </c>
      <c r="AS30" t="n">
        <v>143147.0</v>
      </c>
      <c r="AT30" t="n">
        <v>380000.0</v>
      </c>
      <c r="AU30" t="s">
        <v>0</v>
      </c>
    </row>
    <row r="31">
      <c r="A31" t="s">
        <v>296</v>
      </c>
      <c r="B31" t="s">
        <v>299</v>
      </c>
      <c r="C31" s="2">
        <f>HYPERLINK("https://projectreporter.nih.gov/project_info_description.cfm?aid=9660917","Next-Generation Genomic Imaging Technology")</f>
      </c>
      <c r="D31" t="s">
        <v>291</v>
      </c>
      <c r="E31" t="s">
        <v>224</v>
      </c>
      <c r="F31" t="n">
        <v>9660917.0</v>
      </c>
      <c r="G31" t="s">
        <v>300</v>
      </c>
      <c r="H31" t="s">
        <v>209</v>
      </c>
      <c r="I31" s="2">
        <f>HYPERLINK("https://projectreporter.nih.gov/project_info_details.cfm?aid=9660917","1UG3HL145623-01")</f>
      </c>
      <c r="J31" t="n">
        <v>1.0</v>
      </c>
      <c r="K31" t="s">
        <v>226</v>
      </c>
      <c r="L31" t="s">
        <v>227</v>
      </c>
      <c r="M31" t="s">
        <v>298</v>
      </c>
      <c r="N31" t="s">
        <v>59</v>
      </c>
      <c r="O31" t="s">
        <v>0</v>
      </c>
      <c r="P31" t="s">
        <v>211</v>
      </c>
      <c r="Q31" t="s">
        <v>293</v>
      </c>
      <c r="R31" t="s">
        <v>151</v>
      </c>
      <c r="S31" t="s">
        <v>213</v>
      </c>
      <c r="T31" t="s">
        <v>0</v>
      </c>
      <c r="U31" t="n">
        <v>1880715.0</v>
      </c>
      <c r="V31" t="s">
        <v>294</v>
      </c>
      <c r="W31" t="s">
        <v>295</v>
      </c>
      <c r="X31" t="s">
        <v>90</v>
      </c>
      <c r="Y31" t="s">
        <v>249</v>
      </c>
      <c r="Z31" t="s">
        <v>92</v>
      </c>
      <c r="AA31" t="s">
        <v>68</v>
      </c>
      <c r="AB31" t="n">
        <v>37.429038</v>
      </c>
      <c r="AC31" t="n">
        <v>-122.178178</v>
      </c>
      <c r="AD31" t="s">
        <v>93</v>
      </c>
      <c r="AE31" t="s">
        <v>94</v>
      </c>
      <c r="AF31" t="s">
        <v>95</v>
      </c>
      <c r="AG31" t="s">
        <v>57</v>
      </c>
      <c r="AH31" t="s">
        <v>96</v>
      </c>
      <c r="AI31" t="s">
        <v>97</v>
      </c>
      <c r="AJ31" t="s">
        <v>75</v>
      </c>
      <c r="AK31" t="s">
        <v>76</v>
      </c>
      <c r="AL31" t="s">
        <v>293</v>
      </c>
      <c r="AM31" t="s">
        <v>154</v>
      </c>
      <c r="AN31" t="s">
        <v>78</v>
      </c>
      <c r="AO31" t="s">
        <v>79</v>
      </c>
      <c r="AP31" t="n">
        <v>2018.0</v>
      </c>
      <c r="AQ31" t="s">
        <v>80</v>
      </c>
      <c r="AR31" t="n">
        <v>249756.0</v>
      </c>
      <c r="AS31" t="n">
        <v>130244.0</v>
      </c>
      <c r="AT31" t="n">
        <v>380000.0</v>
      </c>
      <c r="AU31" t="s">
        <v>0</v>
      </c>
    </row>
    <row r="32">
      <c r="A32" t="s">
        <v>81</v>
      </c>
      <c r="B32" t="s">
        <v>301</v>
      </c>
      <c r="C32" s="2">
        <f>HYPERLINK("https://projectreporter.nih.gov/project_info_description.cfm?aid=10249071","Renewable and Specific Affinity Reagents for Mapping Proteoforms in Human Tissues")</f>
      </c>
      <c r="D32" t="s">
        <v>302</v>
      </c>
      <c r="E32" t="s">
        <v>53</v>
      </c>
      <c r="F32" t="n">
        <v>1.0249071E7</v>
      </c>
      <c r="G32" t="s">
        <v>303</v>
      </c>
      <c r="H32" t="s">
        <v>55</v>
      </c>
      <c r="I32" s="2">
        <f>HYPERLINK("https://projectreporter.nih.gov/project_info_details.cfm?aid=10249071","5UH3CA246635-02")</f>
      </c>
      <c r="J32" t="n">
        <v>5.0</v>
      </c>
      <c r="K32" t="s">
        <v>56</v>
      </c>
      <c r="L32" t="s">
        <v>57</v>
      </c>
      <c r="M32" t="s">
        <v>304</v>
      </c>
      <c r="N32" t="s">
        <v>86</v>
      </c>
      <c r="O32" t="s">
        <v>0</v>
      </c>
      <c r="P32" t="s">
        <v>60</v>
      </c>
      <c r="Q32" t="s">
        <v>54</v>
      </c>
      <c r="R32" t="s">
        <v>99</v>
      </c>
      <c r="S32" t="s">
        <v>62</v>
      </c>
      <c r="T32" t="s">
        <v>0</v>
      </c>
      <c r="U32" t="n">
        <v>1886884.0</v>
      </c>
      <c r="V32" t="s">
        <v>305</v>
      </c>
      <c r="W32" t="s">
        <v>64</v>
      </c>
      <c r="X32" t="s">
        <v>279</v>
      </c>
      <c r="Y32" t="s">
        <v>249</v>
      </c>
      <c r="Z32" t="s">
        <v>306</v>
      </c>
      <c r="AA32" t="s">
        <v>68</v>
      </c>
      <c r="AB32" t="n">
        <v>42.049695</v>
      </c>
      <c r="AC32" t="n">
        <v>-87.678657</v>
      </c>
      <c r="AD32" t="s">
        <v>307</v>
      </c>
      <c r="AE32" t="s">
        <v>308</v>
      </c>
      <c r="AF32" t="s">
        <v>309</v>
      </c>
      <c r="AG32" t="s">
        <v>310</v>
      </c>
      <c r="AH32" t="s">
        <v>174</v>
      </c>
      <c r="AI32" t="s">
        <v>311</v>
      </c>
      <c r="AJ32" t="s">
        <v>75</v>
      </c>
      <c r="AK32" t="s">
        <v>76</v>
      </c>
      <c r="AL32" t="s">
        <v>98</v>
      </c>
      <c r="AM32" t="s">
        <v>99</v>
      </c>
      <c r="AN32" t="s">
        <v>78</v>
      </c>
      <c r="AO32" t="s">
        <v>79</v>
      </c>
      <c r="AP32" t="n">
        <v>2020.0</v>
      </c>
      <c r="AQ32" t="s">
        <v>80</v>
      </c>
      <c r="AR32" t="n">
        <v>253164.0</v>
      </c>
      <c r="AS32" t="n">
        <v>146836.0</v>
      </c>
      <c r="AT32" t="n">
        <v>400000.0</v>
      </c>
      <c r="AU32" t="s">
        <v>0</v>
      </c>
    </row>
    <row r="33">
      <c r="A33" t="s">
        <v>312</v>
      </c>
      <c r="B33" t="s">
        <v>313</v>
      </c>
      <c r="C33" s="2">
        <f>HYPERLINK("https://projectreporter.nih.gov/project_info_description.cfm?aid=9894469","Renewable and Specific Affinity Reagents for Mapping Proteoforms in Human Tissues")</f>
      </c>
      <c r="D33" t="s">
        <v>302</v>
      </c>
      <c r="E33" t="s">
        <v>53</v>
      </c>
      <c r="F33" t="n">
        <v>9894469.0</v>
      </c>
      <c r="G33" t="s">
        <v>87</v>
      </c>
      <c r="H33" t="s">
        <v>55</v>
      </c>
      <c r="I33" s="2">
        <f>HYPERLINK("https://projectreporter.nih.gov/project_info_details.cfm?aid=9894469","1UH3CA246635-01")</f>
      </c>
      <c r="J33" t="n">
        <v>1.0</v>
      </c>
      <c r="K33" t="s">
        <v>56</v>
      </c>
      <c r="L33" t="s">
        <v>57</v>
      </c>
      <c r="M33" t="s">
        <v>304</v>
      </c>
      <c r="N33" t="s">
        <v>59</v>
      </c>
      <c r="O33" t="s">
        <v>0</v>
      </c>
      <c r="P33" t="s">
        <v>60</v>
      </c>
      <c r="Q33" t="s">
        <v>54</v>
      </c>
      <c r="R33" t="s">
        <v>99</v>
      </c>
      <c r="S33" t="s">
        <v>62</v>
      </c>
      <c r="T33" t="s">
        <v>0</v>
      </c>
      <c r="U33" t="n">
        <v>1886884.0</v>
      </c>
      <c r="V33" t="s">
        <v>305</v>
      </c>
      <c r="W33" t="s">
        <v>64</v>
      </c>
      <c r="X33" t="s">
        <v>279</v>
      </c>
      <c r="Y33" t="s">
        <v>249</v>
      </c>
      <c r="Z33" t="s">
        <v>306</v>
      </c>
      <c r="AA33" t="s">
        <v>68</v>
      </c>
      <c r="AB33" t="n">
        <v>42.049695</v>
      </c>
      <c r="AC33" t="n">
        <v>-87.678657</v>
      </c>
      <c r="AD33" t="s">
        <v>307</v>
      </c>
      <c r="AE33" t="s">
        <v>308</v>
      </c>
      <c r="AF33" t="s">
        <v>309</v>
      </c>
      <c r="AG33" t="s">
        <v>310</v>
      </c>
      <c r="AH33" t="s">
        <v>174</v>
      </c>
      <c r="AI33" t="s">
        <v>311</v>
      </c>
      <c r="AJ33" t="s">
        <v>75</v>
      </c>
      <c r="AK33" t="s">
        <v>76</v>
      </c>
      <c r="AL33" t="s">
        <v>54</v>
      </c>
      <c r="AM33" t="s">
        <v>77</v>
      </c>
      <c r="AN33" t="s">
        <v>78</v>
      </c>
      <c r="AO33" t="s">
        <v>79</v>
      </c>
      <c r="AP33" t="n">
        <v>2019.0</v>
      </c>
      <c r="AQ33" t="s">
        <v>80</v>
      </c>
      <c r="AR33" t="n">
        <v>477088.0</v>
      </c>
      <c r="AS33" t="n">
        <v>112912.0</v>
      </c>
      <c r="AT33" t="n">
        <v>590000.0</v>
      </c>
      <c r="AU33" t="s">
        <v>0</v>
      </c>
    </row>
    <row r="34">
      <c r="A34" t="s">
        <v>81</v>
      </c>
      <c r="B34" t="s">
        <v>314</v>
      </c>
      <c r="C34" s="2">
        <f>HYPERLINK("https://projectreporter.nih.gov/project_info_description.cfm?aid=10117836","Penn Center for Multi-scale Molecular Mapping of the Female Reproductive System")</f>
      </c>
      <c r="D34" t="s">
        <v>315</v>
      </c>
      <c r="E34" t="s">
        <v>316</v>
      </c>
      <c r="F34" t="n">
        <v>1.0117836E7</v>
      </c>
      <c r="G34" t="s">
        <v>317</v>
      </c>
      <c r="H34" t="s">
        <v>107</v>
      </c>
      <c r="I34" s="2">
        <f>HYPERLINK("https://projectreporter.nih.gov/project_info_details.cfm?aid=10117836","1U54HD104392-01")</f>
      </c>
      <c r="J34" t="n">
        <v>1.0</v>
      </c>
      <c r="K34" t="s">
        <v>108</v>
      </c>
      <c r="L34" t="s">
        <v>318</v>
      </c>
      <c r="M34" t="s">
        <v>319</v>
      </c>
      <c r="N34" t="s">
        <v>59</v>
      </c>
      <c r="O34" t="s">
        <v>0</v>
      </c>
      <c r="P34" t="s">
        <v>320</v>
      </c>
      <c r="Q34" t="s">
        <v>317</v>
      </c>
      <c r="R34" t="s">
        <v>113</v>
      </c>
      <c r="S34" t="s">
        <v>114</v>
      </c>
      <c r="T34" t="s">
        <v>0</v>
      </c>
      <c r="U34" t="n">
        <v>6619530.0</v>
      </c>
      <c r="V34" t="s">
        <v>321</v>
      </c>
      <c r="W34" t="s">
        <v>322</v>
      </c>
      <c r="X34" t="s">
        <v>133</v>
      </c>
      <c r="Y34" t="s">
        <v>323</v>
      </c>
      <c r="Z34" t="s">
        <v>324</v>
      </c>
      <c r="AA34" t="s">
        <v>68</v>
      </c>
      <c r="AB34" t="n">
        <v>39.952982</v>
      </c>
      <c r="AC34" t="n">
        <v>-75.192768</v>
      </c>
      <c r="AD34" t="s">
        <v>325</v>
      </c>
      <c r="AE34" t="s">
        <v>326</v>
      </c>
      <c r="AF34" t="s">
        <v>327</v>
      </c>
      <c r="AG34" t="s">
        <v>173</v>
      </c>
      <c r="AH34" t="s">
        <v>174</v>
      </c>
      <c r="AI34" t="s">
        <v>328</v>
      </c>
      <c r="AJ34" t="s">
        <v>75</v>
      </c>
      <c r="AK34" t="s">
        <v>76</v>
      </c>
      <c r="AL34" t="s">
        <v>317</v>
      </c>
      <c r="AM34" t="s">
        <v>99</v>
      </c>
      <c r="AN34" t="s">
        <v>329</v>
      </c>
      <c r="AO34" t="s">
        <v>125</v>
      </c>
      <c r="AP34" t="n">
        <v>2020.0</v>
      </c>
      <c r="AQ34" t="s">
        <v>80</v>
      </c>
      <c r="AR34" t="n">
        <v>468886.0</v>
      </c>
      <c r="AS34" t="n">
        <v>281115.0</v>
      </c>
      <c r="AT34" t="n">
        <v>750001.0</v>
      </c>
      <c r="AU34" t="s">
        <v>0</v>
      </c>
    </row>
    <row r="35">
      <c r="A35" t="s">
        <v>81</v>
      </c>
      <c r="B35" t="s">
        <v>330</v>
      </c>
      <c r="C35" s="2">
        <f>HYPERLINK("https://projectreporter.nih.gov/project_info_description.cfm?aid=10026443","Novel Platform for Quantitative Subcellular Resolution Imaging of Human Tissues Using Mass Spectrometry")</f>
      </c>
      <c r="D35" t="s">
        <v>331</v>
      </c>
      <c r="E35" t="s">
        <v>53</v>
      </c>
      <c r="F35" t="n">
        <v>1.0026443E7</v>
      </c>
      <c r="G35" t="s">
        <v>332</v>
      </c>
      <c r="H35" t="s">
        <v>209</v>
      </c>
      <c r="I35" s="2">
        <f>HYPERLINK("https://projectreporter.nih.gov/project_info_details.cfm?aid=10026443","4UH3CA255132-03")</f>
      </c>
      <c r="J35" t="n">
        <v>4.0</v>
      </c>
      <c r="K35" t="s">
        <v>56</v>
      </c>
      <c r="L35" t="s">
        <v>57</v>
      </c>
      <c r="M35" t="s">
        <v>333</v>
      </c>
      <c r="N35" t="s">
        <v>133</v>
      </c>
      <c r="O35" t="s">
        <v>0</v>
      </c>
      <c r="P35" t="s">
        <v>211</v>
      </c>
      <c r="Q35" t="s">
        <v>293</v>
      </c>
      <c r="R35" t="s">
        <v>136</v>
      </c>
      <c r="S35" t="s">
        <v>213</v>
      </c>
      <c r="T35" t="s">
        <v>0</v>
      </c>
      <c r="U35" t="n">
        <v>1.1801673E7</v>
      </c>
      <c r="V35" t="s">
        <v>334</v>
      </c>
      <c r="W35" t="s">
        <v>64</v>
      </c>
      <c r="X35" t="s">
        <v>117</v>
      </c>
      <c r="Y35" t="s">
        <v>237</v>
      </c>
      <c r="Z35" t="s">
        <v>335</v>
      </c>
      <c r="AA35" t="s">
        <v>68</v>
      </c>
      <c r="AB35" t="n">
        <v>40.422539</v>
      </c>
      <c r="AC35" t="n">
        <v>-86.910425</v>
      </c>
      <c r="AD35" t="s">
        <v>336</v>
      </c>
      <c r="AE35" t="s">
        <v>337</v>
      </c>
      <c r="AF35" t="s">
        <v>338</v>
      </c>
      <c r="AG35" t="s">
        <v>203</v>
      </c>
      <c r="AH35" t="s">
        <v>174</v>
      </c>
      <c r="AI35" t="s">
        <v>339</v>
      </c>
      <c r="AJ35" t="s">
        <v>75</v>
      </c>
      <c r="AK35" t="s">
        <v>76</v>
      </c>
      <c r="AL35" t="s">
        <v>332</v>
      </c>
      <c r="AM35" t="s">
        <v>147</v>
      </c>
      <c r="AN35" t="s">
        <v>78</v>
      </c>
      <c r="AO35" t="s">
        <v>79</v>
      </c>
      <c r="AP35" t="n">
        <v>2020.0</v>
      </c>
      <c r="AQ35" t="s">
        <v>80</v>
      </c>
      <c r="AR35" t="n">
        <v>503644.0</v>
      </c>
      <c r="AS35" t="n">
        <v>126356.0</v>
      </c>
      <c r="AT35" t="n">
        <v>630000.0</v>
      </c>
      <c r="AU35" t="s">
        <v>0</v>
      </c>
    </row>
    <row r="36">
      <c r="A36" t="s">
        <v>340</v>
      </c>
      <c r="B36" t="s">
        <v>341</v>
      </c>
      <c r="C36" s="2">
        <f>HYPERLINK("https://projectreporter.nih.gov/project_info_description.cfm?aid=9782980","Novel Platform for Quantitative Subcellular Resolution Imaging of Human Tissues Using Mass Spectrometry")</f>
      </c>
      <c r="D36" t="s">
        <v>331</v>
      </c>
      <c r="E36" t="s">
        <v>224</v>
      </c>
      <c r="F36" t="n">
        <v>9782980.0</v>
      </c>
      <c r="G36" t="s">
        <v>297</v>
      </c>
      <c r="H36" t="s">
        <v>209</v>
      </c>
      <c r="I36" s="2">
        <f>HYPERLINK("https://projectreporter.nih.gov/project_info_details.cfm?aid=9782980","5UG3HL145593-02")</f>
      </c>
      <c r="J36" t="n">
        <v>5.0</v>
      </c>
      <c r="K36" t="s">
        <v>226</v>
      </c>
      <c r="L36" t="s">
        <v>227</v>
      </c>
      <c r="M36" t="s">
        <v>342</v>
      </c>
      <c r="N36" t="s">
        <v>86</v>
      </c>
      <c r="O36" t="s">
        <v>0</v>
      </c>
      <c r="P36" t="s">
        <v>211</v>
      </c>
      <c r="Q36" t="s">
        <v>293</v>
      </c>
      <c r="R36" t="s">
        <v>151</v>
      </c>
      <c r="S36" t="s">
        <v>213</v>
      </c>
      <c r="T36" t="s">
        <v>0</v>
      </c>
      <c r="U36" t="n">
        <v>1.1801673E7</v>
      </c>
      <c r="V36" t="s">
        <v>334</v>
      </c>
      <c r="W36" t="s">
        <v>64</v>
      </c>
      <c r="X36" t="s">
        <v>117</v>
      </c>
      <c r="Y36" t="s">
        <v>237</v>
      </c>
      <c r="Z36" t="s">
        <v>335</v>
      </c>
      <c r="AA36" t="s">
        <v>68</v>
      </c>
      <c r="AB36" t="n">
        <v>40.422539</v>
      </c>
      <c r="AC36" t="n">
        <v>-86.910425</v>
      </c>
      <c r="AD36" t="s">
        <v>336</v>
      </c>
      <c r="AE36" t="s">
        <v>337</v>
      </c>
      <c r="AF36" t="s">
        <v>338</v>
      </c>
      <c r="AG36" t="s">
        <v>203</v>
      </c>
      <c r="AH36" t="s">
        <v>174</v>
      </c>
      <c r="AI36" t="s">
        <v>339</v>
      </c>
      <c r="AJ36" t="s">
        <v>75</v>
      </c>
      <c r="AK36" t="s">
        <v>76</v>
      </c>
      <c r="AL36" t="s">
        <v>149</v>
      </c>
      <c r="AM36" t="s">
        <v>151</v>
      </c>
      <c r="AN36" t="s">
        <v>78</v>
      </c>
      <c r="AO36" t="s">
        <v>79</v>
      </c>
      <c r="AP36" t="n">
        <v>2019.0</v>
      </c>
      <c r="AQ36" t="s">
        <v>80</v>
      </c>
      <c r="AR36" t="n">
        <v>275332.0</v>
      </c>
      <c r="AS36" t="n">
        <v>125010.0</v>
      </c>
      <c r="AT36" t="n">
        <v>375000.0</v>
      </c>
      <c r="AU36" t="s">
        <v>0</v>
      </c>
    </row>
    <row r="37">
      <c r="A37" t="s">
        <v>340</v>
      </c>
      <c r="B37" t="s">
        <v>343</v>
      </c>
      <c r="C37" s="2">
        <f>HYPERLINK("https://projectreporter.nih.gov/project_info_description.cfm?aid=9659552","Novel Platform for Quantitative Subcellular Resolution Imaging of Human Tissues Using Mass Spectrometry")</f>
      </c>
      <c r="D37" t="s">
        <v>331</v>
      </c>
      <c r="E37" t="s">
        <v>224</v>
      </c>
      <c r="F37" t="n">
        <v>9659552.0</v>
      </c>
      <c r="G37" t="s">
        <v>300</v>
      </c>
      <c r="H37" t="s">
        <v>209</v>
      </c>
      <c r="I37" s="2">
        <f>HYPERLINK("https://projectreporter.nih.gov/project_info_details.cfm?aid=9659552","1UG3HL145593-01")</f>
      </c>
      <c r="J37" t="n">
        <v>1.0</v>
      </c>
      <c r="K37" t="s">
        <v>226</v>
      </c>
      <c r="L37" t="s">
        <v>227</v>
      </c>
      <c r="M37" t="s">
        <v>342</v>
      </c>
      <c r="N37" t="s">
        <v>59</v>
      </c>
      <c r="O37" t="s">
        <v>0</v>
      </c>
      <c r="P37" t="s">
        <v>211</v>
      </c>
      <c r="Q37" t="s">
        <v>293</v>
      </c>
      <c r="R37" t="s">
        <v>151</v>
      </c>
      <c r="S37" t="s">
        <v>213</v>
      </c>
      <c r="T37" t="s">
        <v>0</v>
      </c>
      <c r="U37" t="n">
        <v>1.1801673E7</v>
      </c>
      <c r="V37" t="s">
        <v>334</v>
      </c>
      <c r="W37" t="s">
        <v>64</v>
      </c>
      <c r="X37" t="s">
        <v>117</v>
      </c>
      <c r="Y37" t="s">
        <v>237</v>
      </c>
      <c r="Z37" t="s">
        <v>335</v>
      </c>
      <c r="AA37" t="s">
        <v>68</v>
      </c>
      <c r="AB37" t="n">
        <v>40.422539</v>
      </c>
      <c r="AC37" t="n">
        <v>-86.910425</v>
      </c>
      <c r="AD37" t="s">
        <v>336</v>
      </c>
      <c r="AE37" t="s">
        <v>337</v>
      </c>
      <c r="AF37" t="s">
        <v>338</v>
      </c>
      <c r="AG37" t="s">
        <v>203</v>
      </c>
      <c r="AH37" t="s">
        <v>174</v>
      </c>
      <c r="AI37" t="s">
        <v>339</v>
      </c>
      <c r="AJ37" t="s">
        <v>75</v>
      </c>
      <c r="AK37" t="s">
        <v>76</v>
      </c>
      <c r="AL37" t="s">
        <v>293</v>
      </c>
      <c r="AM37" t="s">
        <v>154</v>
      </c>
      <c r="AN37" t="s">
        <v>78</v>
      </c>
      <c r="AO37" t="s">
        <v>79</v>
      </c>
      <c r="AP37" t="n">
        <v>2018.0</v>
      </c>
      <c r="AQ37" t="s">
        <v>80</v>
      </c>
      <c r="AR37" t="n">
        <v>249990.0</v>
      </c>
      <c r="AS37" t="n">
        <v>125010.0</v>
      </c>
      <c r="AT37" t="n">
        <v>375000.0</v>
      </c>
      <c r="AU37" t="s">
        <v>0</v>
      </c>
    </row>
    <row r="38">
      <c r="A38" t="s">
        <v>81</v>
      </c>
      <c r="B38" t="s">
        <v>344</v>
      </c>
      <c r="C38" s="2">
        <f>HYPERLINK("https://projectreporter.nih.gov/project_info_description.cfm?aid=10119154","Female Reproductive Tissue Mapping Center")</f>
      </c>
      <c r="D38" t="s">
        <v>345</v>
      </c>
      <c r="E38" t="s">
        <v>316</v>
      </c>
      <c r="F38" t="n">
        <v>1.0119154E7</v>
      </c>
      <c r="G38" t="s">
        <v>346</v>
      </c>
      <c r="H38" t="s">
        <v>107</v>
      </c>
      <c r="I38" s="2">
        <f>HYPERLINK("https://projectreporter.nih.gov/project_info_details.cfm?aid=10119154","1U54HD104393-01")</f>
      </c>
      <c r="J38" t="n">
        <v>1.0</v>
      </c>
      <c r="K38" t="s">
        <v>108</v>
      </c>
      <c r="L38" t="s">
        <v>318</v>
      </c>
      <c r="M38" t="s">
        <v>347</v>
      </c>
      <c r="N38" t="s">
        <v>59</v>
      </c>
      <c r="O38" t="s">
        <v>0</v>
      </c>
      <c r="P38" t="s">
        <v>320</v>
      </c>
      <c r="Q38" t="s">
        <v>348</v>
      </c>
      <c r="R38" t="s">
        <v>61</v>
      </c>
      <c r="S38" t="s">
        <v>114</v>
      </c>
      <c r="T38" t="s">
        <v>0</v>
      </c>
      <c r="U38" t="n">
        <v>9491679.0</v>
      </c>
      <c r="V38" t="s">
        <v>349</v>
      </c>
      <c r="W38" t="s">
        <v>64</v>
      </c>
      <c r="X38" t="s">
        <v>350</v>
      </c>
      <c r="Y38" t="s">
        <v>351</v>
      </c>
      <c r="Z38" t="s">
        <v>352</v>
      </c>
      <c r="AA38" t="s">
        <v>68</v>
      </c>
      <c r="AB38" t="n">
        <v>32.881785</v>
      </c>
      <c r="AC38" t="n">
        <v>-117.236973</v>
      </c>
      <c r="AD38" t="s">
        <v>353</v>
      </c>
      <c r="AE38" t="s">
        <v>354</v>
      </c>
      <c r="AF38" t="s">
        <v>355</v>
      </c>
      <c r="AG38" t="s">
        <v>57</v>
      </c>
      <c r="AH38" t="s">
        <v>96</v>
      </c>
      <c r="AI38" t="s">
        <v>356</v>
      </c>
      <c r="AJ38" t="s">
        <v>75</v>
      </c>
      <c r="AK38" t="s">
        <v>76</v>
      </c>
      <c r="AL38" t="s">
        <v>348</v>
      </c>
      <c r="AM38" t="s">
        <v>99</v>
      </c>
      <c r="AN38" t="s">
        <v>329</v>
      </c>
      <c r="AO38" t="s">
        <v>125</v>
      </c>
      <c r="AP38" t="n">
        <v>2020.0</v>
      </c>
      <c r="AQ38" t="s">
        <v>80</v>
      </c>
      <c r="AR38" t="n">
        <v>405652.0</v>
      </c>
      <c r="AS38" t="n">
        <v>194348.0</v>
      </c>
      <c r="AT38" t="n">
        <v>600000.0</v>
      </c>
      <c r="AU38" t="s">
        <v>0</v>
      </c>
    </row>
    <row r="39">
      <c r="A39" t="s">
        <v>81</v>
      </c>
      <c r="B39" t="s">
        <v>357</v>
      </c>
      <c r="C39" s="2">
        <f>HYPERLINK("https://projectreporter.nih.gov/project_info_description.cfm?aid=9829832","HuBMAP Integration, Visualization and Engagement by Modular Integration of Novel Databases (HIVE-MIND) Collaboration Component (CC)")</f>
      </c>
      <c r="D39" t="s">
        <v>358</v>
      </c>
      <c r="E39" t="s">
        <v>80</v>
      </c>
      <c r="F39" t="n">
        <v>9829832.0</v>
      </c>
      <c r="G39" t="s">
        <v>359</v>
      </c>
      <c r="H39" t="s">
        <v>158</v>
      </c>
      <c r="I39" s="2">
        <f>HYPERLINK("https://projectreporter.nih.gov/project_info_details.cfm?aid=9829832","3OT2OD026663-01S1")</f>
      </c>
      <c r="J39" t="n">
        <v>3.0</v>
      </c>
      <c r="K39" t="s">
        <v>159</v>
      </c>
      <c r="L39" t="s">
        <v>80</v>
      </c>
      <c r="M39" t="s">
        <v>360</v>
      </c>
      <c r="N39" t="s">
        <v>59</v>
      </c>
      <c r="O39" t="s">
        <v>361</v>
      </c>
      <c r="P39" t="s">
        <v>362</v>
      </c>
      <c r="Q39" t="s">
        <v>179</v>
      </c>
      <c r="R39" t="s">
        <v>180</v>
      </c>
      <c r="S39" t="s">
        <v>165</v>
      </c>
      <c r="T39" t="s">
        <v>0</v>
      </c>
      <c r="U39" t="n">
        <v>6952606.0</v>
      </c>
      <c r="V39" t="s">
        <v>363</v>
      </c>
      <c r="W39" t="s">
        <v>364</v>
      </c>
      <c r="X39" t="s">
        <v>365</v>
      </c>
      <c r="Y39" t="s">
        <v>323</v>
      </c>
      <c r="Z39" t="s">
        <v>366</v>
      </c>
      <c r="AA39" t="s">
        <v>68</v>
      </c>
      <c r="AB39" t="n">
        <v>42.78263</v>
      </c>
      <c r="AC39" t="n">
        <v>-96.925578</v>
      </c>
      <c r="AD39" t="s">
        <v>367</v>
      </c>
      <c r="AE39" t="s">
        <v>368</v>
      </c>
      <c r="AF39" t="s">
        <v>369</v>
      </c>
      <c r="AG39" t="s">
        <v>370</v>
      </c>
      <c r="AH39" t="s">
        <v>174</v>
      </c>
      <c r="AI39" t="s">
        <v>371</v>
      </c>
      <c r="AJ39" t="s">
        <v>75</v>
      </c>
      <c r="AK39" t="s">
        <v>76</v>
      </c>
      <c r="AL39" t="s">
        <v>179</v>
      </c>
      <c r="AM39" t="s">
        <v>372</v>
      </c>
      <c r="AN39" t="s">
        <v>78</v>
      </c>
      <c r="AO39" t="s">
        <v>176</v>
      </c>
      <c r="AP39" t="n">
        <v>2019.0</v>
      </c>
      <c r="AQ39" t="s">
        <v>80</v>
      </c>
      <c r="AR39" t="n">
        <v>10204.0</v>
      </c>
      <c r="AS39" t="n">
        <v>4796.0</v>
      </c>
      <c r="AT39" t="n">
        <v>15000.0</v>
      </c>
      <c r="AU39" t="s">
        <v>0</v>
      </c>
    </row>
    <row r="40">
      <c r="A40" t="s">
        <v>81</v>
      </c>
      <c r="B40" t="s">
        <v>357</v>
      </c>
      <c r="C40" s="2">
        <f>HYPERLINK("https://projectreporter.nih.gov/project_info_description.cfm?aid=9687524","HuBMAP Integration, Visualization and Engagement by Modular Integration of Novel Databases (HIVE-MIND) Collaboration Component (CC)")</f>
      </c>
      <c r="D40" t="s">
        <v>358</v>
      </c>
      <c r="E40" t="s">
        <v>80</v>
      </c>
      <c r="F40" t="n">
        <v>9687524.0</v>
      </c>
      <c r="G40" t="s">
        <v>179</v>
      </c>
      <c r="H40" t="s">
        <v>158</v>
      </c>
      <c r="I40" s="2">
        <f>HYPERLINK("https://projectreporter.nih.gov/project_info_details.cfm?aid=9687524","1OT2OD026663-01")</f>
      </c>
      <c r="J40" t="n">
        <v>1.0</v>
      </c>
      <c r="K40" t="s">
        <v>159</v>
      </c>
      <c r="L40" t="s">
        <v>80</v>
      </c>
      <c r="M40" t="s">
        <v>360</v>
      </c>
      <c r="N40" t="s">
        <v>59</v>
      </c>
      <c r="O40" t="s">
        <v>0</v>
      </c>
      <c r="P40" t="s">
        <v>362</v>
      </c>
      <c r="Q40" t="s">
        <v>179</v>
      </c>
      <c r="R40" t="s">
        <v>372</v>
      </c>
      <c r="S40" t="s">
        <v>165</v>
      </c>
      <c r="T40" t="s">
        <v>0</v>
      </c>
      <c r="U40" t="n">
        <v>6952606.0</v>
      </c>
      <c r="V40" t="s">
        <v>363</v>
      </c>
      <c r="W40" t="s">
        <v>364</v>
      </c>
      <c r="X40" t="s">
        <v>365</v>
      </c>
      <c r="Y40" t="s">
        <v>323</v>
      </c>
      <c r="Z40" t="s">
        <v>366</v>
      </c>
      <c r="AA40" t="s">
        <v>68</v>
      </c>
      <c r="AB40" t="n">
        <v>42.78263</v>
      </c>
      <c r="AC40" t="n">
        <v>-96.925578</v>
      </c>
      <c r="AD40" t="s">
        <v>367</v>
      </c>
      <c r="AE40" t="s">
        <v>368</v>
      </c>
      <c r="AF40" t="s">
        <v>369</v>
      </c>
      <c r="AG40" t="s">
        <v>370</v>
      </c>
      <c r="AH40" t="s">
        <v>174</v>
      </c>
      <c r="AI40" t="s">
        <v>371</v>
      </c>
      <c r="AJ40" t="s">
        <v>75</v>
      </c>
      <c r="AK40" t="s">
        <v>76</v>
      </c>
      <c r="AL40" t="s">
        <v>179</v>
      </c>
      <c r="AM40" t="s">
        <v>372</v>
      </c>
      <c r="AN40" t="s">
        <v>78</v>
      </c>
      <c r="AO40" t="s">
        <v>176</v>
      </c>
      <c r="AP40" t="n">
        <v>2018.0</v>
      </c>
      <c r="AQ40" t="s">
        <v>80</v>
      </c>
      <c r="AR40" t="n">
        <v>491579.0</v>
      </c>
      <c r="AS40" t="n">
        <v>78573.0</v>
      </c>
      <c r="AT40" t="n">
        <v>570152.0</v>
      </c>
      <c r="AU40" t="s">
        <v>0</v>
      </c>
    </row>
    <row r="41">
      <c r="A41" t="s">
        <v>81</v>
      </c>
      <c r="B41" t="s">
        <v>373</v>
      </c>
      <c r="C41" s="2">
        <f>HYPERLINK("https://projectreporter.nih.gov/project_info_description.cfm?aid=10021630","Implementation of Slide-seq for high-resolution, whole-transcriptome human tissue maps.")</f>
      </c>
      <c r="D41" t="s">
        <v>374</v>
      </c>
      <c r="E41" t="s">
        <v>53</v>
      </c>
      <c r="F41" t="n">
        <v>1.002163E7</v>
      </c>
      <c r="G41" t="s">
        <v>375</v>
      </c>
      <c r="H41" t="s">
        <v>55</v>
      </c>
      <c r="I41" s="2">
        <f>HYPERLINK("https://projectreporter.nih.gov/project_info_details.cfm?aid=10021630","5UH3CA246632-02")</f>
      </c>
      <c r="J41" t="n">
        <v>5.0</v>
      </c>
      <c r="K41" t="s">
        <v>56</v>
      </c>
      <c r="L41" t="s">
        <v>57</v>
      </c>
      <c r="M41" t="s">
        <v>376</v>
      </c>
      <c r="N41" t="s">
        <v>86</v>
      </c>
      <c r="O41" t="s">
        <v>0</v>
      </c>
      <c r="P41" t="s">
        <v>60</v>
      </c>
      <c r="Q41" t="s">
        <v>377</v>
      </c>
      <c r="R41" t="s">
        <v>61</v>
      </c>
      <c r="S41" t="s">
        <v>62</v>
      </c>
      <c r="T41" t="s">
        <v>0</v>
      </c>
      <c r="U41" t="n">
        <v>1.1038271E7</v>
      </c>
      <c r="V41" t="s">
        <v>378</v>
      </c>
      <c r="W41" t="s">
        <v>64</v>
      </c>
      <c r="X41" t="s">
        <v>279</v>
      </c>
      <c r="Y41" t="s">
        <v>66</v>
      </c>
      <c r="Z41" t="s">
        <v>379</v>
      </c>
      <c r="AA41" t="s">
        <v>68</v>
      </c>
      <c r="AB41" t="n">
        <v>42.363318</v>
      </c>
      <c r="AC41" t="n">
        <v>-71.087781</v>
      </c>
      <c r="AD41" t="s">
        <v>380</v>
      </c>
      <c r="AE41" t="s">
        <v>381</v>
      </c>
      <c r="AF41" t="s">
        <v>382</v>
      </c>
      <c r="AG41" t="s">
        <v>285</v>
      </c>
      <c r="AH41" t="s">
        <v>123</v>
      </c>
      <c r="AI41" t="s">
        <v>383</v>
      </c>
      <c r="AJ41" t="s">
        <v>75</v>
      </c>
      <c r="AK41" t="s">
        <v>76</v>
      </c>
      <c r="AL41" t="s">
        <v>98</v>
      </c>
      <c r="AM41" t="s">
        <v>99</v>
      </c>
      <c r="AN41" t="s">
        <v>100</v>
      </c>
      <c r="AO41" t="s">
        <v>79</v>
      </c>
      <c r="AP41" t="n">
        <v>2020.0</v>
      </c>
      <c r="AQ41" t="s">
        <v>80</v>
      </c>
      <c r="AR41" t="n">
        <v>443637.0</v>
      </c>
      <c r="AS41" t="n">
        <v>258079.0</v>
      </c>
      <c r="AT41" t="n">
        <v>701716.0</v>
      </c>
      <c r="AU41" t="s">
        <v>0</v>
      </c>
    </row>
    <row r="42">
      <c r="A42" t="s">
        <v>384</v>
      </c>
      <c r="B42" t="s">
        <v>385</v>
      </c>
      <c r="C42" s="2">
        <f>HYPERLINK("https://projectreporter.nih.gov/project_info_description.cfm?aid=9894441","Implementation of Slide-seq for high-resolution, whole-transcriptome human tissue maps.")</f>
      </c>
      <c r="D42" t="s">
        <v>374</v>
      </c>
      <c r="E42" t="s">
        <v>53</v>
      </c>
      <c r="F42" t="n">
        <v>9894441.0</v>
      </c>
      <c r="G42" t="s">
        <v>377</v>
      </c>
      <c r="H42" t="s">
        <v>55</v>
      </c>
      <c r="I42" s="2">
        <f>HYPERLINK("https://projectreporter.nih.gov/project_info_details.cfm?aid=9894441","1UH3CA246632-01")</f>
      </c>
      <c r="J42" t="n">
        <v>1.0</v>
      </c>
      <c r="K42" t="s">
        <v>56</v>
      </c>
      <c r="L42" t="s">
        <v>57</v>
      </c>
      <c r="M42" t="s">
        <v>376</v>
      </c>
      <c r="N42" t="s">
        <v>59</v>
      </c>
      <c r="O42" t="s">
        <v>0</v>
      </c>
      <c r="P42" t="s">
        <v>60</v>
      </c>
      <c r="Q42" t="s">
        <v>377</v>
      </c>
      <c r="R42" t="s">
        <v>61</v>
      </c>
      <c r="S42" t="s">
        <v>62</v>
      </c>
      <c r="T42" t="s">
        <v>0</v>
      </c>
      <c r="U42" t="n">
        <v>1.1038271E7</v>
      </c>
      <c r="V42" t="s">
        <v>378</v>
      </c>
      <c r="W42" t="s">
        <v>64</v>
      </c>
      <c r="X42" t="s">
        <v>279</v>
      </c>
      <c r="Y42" t="s">
        <v>66</v>
      </c>
      <c r="Z42" t="s">
        <v>379</v>
      </c>
      <c r="AA42" t="s">
        <v>68</v>
      </c>
      <c r="AB42" t="n">
        <v>42.363318</v>
      </c>
      <c r="AC42" t="n">
        <v>-71.087781</v>
      </c>
      <c r="AD42" t="s">
        <v>380</v>
      </c>
      <c r="AE42" t="s">
        <v>381</v>
      </c>
      <c r="AF42" t="s">
        <v>382</v>
      </c>
      <c r="AG42" t="s">
        <v>285</v>
      </c>
      <c r="AH42" t="s">
        <v>123</v>
      </c>
      <c r="AI42" t="s">
        <v>383</v>
      </c>
      <c r="AJ42" t="s">
        <v>75</v>
      </c>
      <c r="AK42" t="s">
        <v>76</v>
      </c>
      <c r="AL42" t="s">
        <v>377</v>
      </c>
      <c r="AM42" t="s">
        <v>77</v>
      </c>
      <c r="AN42" t="s">
        <v>100</v>
      </c>
      <c r="AO42" t="s">
        <v>79</v>
      </c>
      <c r="AP42" t="n">
        <v>2019.0</v>
      </c>
      <c r="AQ42" t="s">
        <v>53</v>
      </c>
      <c r="AR42" t="n">
        <v>349721.0</v>
      </c>
      <c r="AS42" t="n">
        <v>150279.0</v>
      </c>
      <c r="AT42" t="n">
        <v>500000.0</v>
      </c>
      <c r="AU42" t="s">
        <v>0</v>
      </c>
    </row>
    <row r="43">
      <c r="A43" t="s">
        <v>384</v>
      </c>
      <c r="B43" t="s">
        <v>385</v>
      </c>
      <c r="C43" s="2">
        <f>HYPERLINK("https://projectreporter.nih.gov/project_info_description.cfm?aid=9894441","Implementation of Slide-seq for high-resolution, whole-transcriptome human tissue maps.")</f>
      </c>
      <c r="D43" t="s">
        <v>374</v>
      </c>
      <c r="E43" t="s">
        <v>53</v>
      </c>
      <c r="F43" t="n">
        <v>9894441.0</v>
      </c>
      <c r="G43" t="s">
        <v>377</v>
      </c>
      <c r="H43" t="s">
        <v>55</v>
      </c>
      <c r="I43" s="2">
        <f>HYPERLINK("https://projectreporter.nih.gov/project_info_details.cfm?aid=9894441","1UH3CA246632-01")</f>
      </c>
      <c r="J43" t="n">
        <v>1.0</v>
      </c>
      <c r="K43" t="s">
        <v>56</v>
      </c>
      <c r="L43" t="s">
        <v>57</v>
      </c>
      <c r="M43" t="s">
        <v>376</v>
      </c>
      <c r="N43" t="s">
        <v>59</v>
      </c>
      <c r="O43" t="s">
        <v>0</v>
      </c>
      <c r="P43" t="s">
        <v>60</v>
      </c>
      <c r="Q43" t="s">
        <v>377</v>
      </c>
      <c r="R43" t="s">
        <v>61</v>
      </c>
      <c r="S43" t="s">
        <v>62</v>
      </c>
      <c r="T43" t="s">
        <v>0</v>
      </c>
      <c r="U43" t="n">
        <v>1.1038271E7</v>
      </c>
      <c r="V43" t="s">
        <v>378</v>
      </c>
      <c r="W43" t="s">
        <v>64</v>
      </c>
      <c r="X43" t="s">
        <v>279</v>
      </c>
      <c r="Y43" t="s">
        <v>66</v>
      </c>
      <c r="Z43" t="s">
        <v>379</v>
      </c>
      <c r="AA43" t="s">
        <v>68</v>
      </c>
      <c r="AB43" t="n">
        <v>42.363318</v>
      </c>
      <c r="AC43" t="n">
        <v>-71.087781</v>
      </c>
      <c r="AD43" t="s">
        <v>380</v>
      </c>
      <c r="AE43" t="s">
        <v>381</v>
      </c>
      <c r="AF43" t="s">
        <v>382</v>
      </c>
      <c r="AG43" t="s">
        <v>285</v>
      </c>
      <c r="AH43" t="s">
        <v>123</v>
      </c>
      <c r="AI43" t="s">
        <v>383</v>
      </c>
      <c r="AJ43" t="s">
        <v>75</v>
      </c>
      <c r="AK43" t="s">
        <v>76</v>
      </c>
      <c r="AL43" t="s">
        <v>377</v>
      </c>
      <c r="AM43" t="s">
        <v>77</v>
      </c>
      <c r="AN43" t="s">
        <v>100</v>
      </c>
      <c r="AO43" t="s">
        <v>79</v>
      </c>
      <c r="AP43" t="n">
        <v>2019.0</v>
      </c>
      <c r="AQ43" t="s">
        <v>80</v>
      </c>
      <c r="AR43" t="n">
        <v>150636.0</v>
      </c>
      <c r="AS43" t="n">
        <v>64730.0</v>
      </c>
      <c r="AT43" t="n">
        <v>215366.0</v>
      </c>
      <c r="AU43" t="s">
        <v>0</v>
      </c>
    </row>
    <row r="44">
      <c r="A44" t="s">
        <v>386</v>
      </c>
      <c r="B44" t="s">
        <v>387</v>
      </c>
      <c r="C44" s="2">
        <f>HYPERLINK("https://projectreporter.nih.gov/project_info_description.cfm?aid=10017372","Flexible Hybrid Cloud Infrastructure for Seamless Management of HuBMAP Resources")</f>
      </c>
      <c r="D44" t="s">
        <v>183</v>
      </c>
      <c r="E44" t="s">
        <v>80</v>
      </c>
      <c r="F44" t="n">
        <v>1.0017372E7</v>
      </c>
      <c r="G44" t="s">
        <v>388</v>
      </c>
      <c r="H44" t="s">
        <v>158</v>
      </c>
      <c r="I44" s="2">
        <f>HYPERLINK("https://projectreporter.nih.gov/project_info_details.cfm?aid=10017372","3OT2OD026675-01S3")</f>
      </c>
      <c r="J44" t="n">
        <v>3.0</v>
      </c>
      <c r="K44" t="s">
        <v>159</v>
      </c>
      <c r="L44" t="s">
        <v>80</v>
      </c>
      <c r="M44" t="s">
        <v>185</v>
      </c>
      <c r="N44" t="s">
        <v>59</v>
      </c>
      <c r="O44" t="s">
        <v>389</v>
      </c>
      <c r="P44" t="s">
        <v>162</v>
      </c>
      <c r="Q44" t="s">
        <v>179</v>
      </c>
      <c r="R44" t="s">
        <v>180</v>
      </c>
      <c r="S44" t="s">
        <v>165</v>
      </c>
      <c r="T44" t="s">
        <v>0</v>
      </c>
      <c r="U44" t="n">
        <v>1.1762761E7</v>
      </c>
      <c r="V44" t="s">
        <v>390</v>
      </c>
      <c r="W44" t="s">
        <v>188</v>
      </c>
      <c r="X44" t="s">
        <v>90</v>
      </c>
      <c r="Y44" t="s">
        <v>189</v>
      </c>
      <c r="Z44" t="s">
        <v>169</v>
      </c>
      <c r="AA44" t="s">
        <v>68</v>
      </c>
      <c r="AB44" t="n">
        <v>40.443528</v>
      </c>
      <c r="AC44" t="n">
        <v>-79.955322</v>
      </c>
      <c r="AD44" t="s">
        <v>170</v>
      </c>
      <c r="AE44" t="s">
        <v>171</v>
      </c>
      <c r="AF44" t="s">
        <v>172</v>
      </c>
      <c r="AG44" t="s">
        <v>173</v>
      </c>
      <c r="AH44" t="s">
        <v>190</v>
      </c>
      <c r="AI44" t="s">
        <v>175</v>
      </c>
      <c r="AJ44" t="s">
        <v>75</v>
      </c>
      <c r="AK44" t="s">
        <v>76</v>
      </c>
      <c r="AL44" t="s">
        <v>391</v>
      </c>
      <c r="AM44" t="s">
        <v>164</v>
      </c>
      <c r="AN44" t="s">
        <v>78</v>
      </c>
      <c r="AO44" t="s">
        <v>176</v>
      </c>
      <c r="AP44" t="n">
        <v>2019.0</v>
      </c>
      <c r="AQ44" t="s">
        <v>80</v>
      </c>
      <c r="AR44" t="n">
        <v>439448.0</v>
      </c>
      <c r="AS44" t="n">
        <v>60552.0</v>
      </c>
      <c r="AT44" t="n">
        <v>500000.0</v>
      </c>
      <c r="AU44" t="s">
        <v>0</v>
      </c>
    </row>
    <row r="45">
      <c r="A45" t="s">
        <v>386</v>
      </c>
      <c r="B45" t="s">
        <v>387</v>
      </c>
      <c r="C45" s="2">
        <f>HYPERLINK("https://projectreporter.nih.gov/project_info_description.cfm?aid=9988044","Flexible Hybrid Cloud Infrastructure for Seamless Management of HuBMAP Resources")</f>
      </c>
      <c r="D45" t="s">
        <v>183</v>
      </c>
      <c r="E45" t="s">
        <v>80</v>
      </c>
      <c r="F45" t="n">
        <v>9988044.0</v>
      </c>
      <c r="G45" t="s">
        <v>87</v>
      </c>
      <c r="H45" t="s">
        <v>158</v>
      </c>
      <c r="I45" s="2">
        <f>HYPERLINK("https://projectreporter.nih.gov/project_info_details.cfm?aid=9988044","3OT2OD026675-01S2")</f>
      </c>
      <c r="J45" t="n">
        <v>3.0</v>
      </c>
      <c r="K45" t="s">
        <v>159</v>
      </c>
      <c r="L45" t="s">
        <v>80</v>
      </c>
      <c r="M45" t="s">
        <v>185</v>
      </c>
      <c r="N45" t="s">
        <v>59</v>
      </c>
      <c r="O45" t="s">
        <v>161</v>
      </c>
      <c r="P45" t="s">
        <v>162</v>
      </c>
      <c r="Q45" t="s">
        <v>179</v>
      </c>
      <c r="R45" t="s">
        <v>180</v>
      </c>
      <c r="S45" t="s">
        <v>165</v>
      </c>
      <c r="T45" t="s">
        <v>0</v>
      </c>
      <c r="U45" t="n">
        <v>1.1762761E7</v>
      </c>
      <c r="V45" t="s">
        <v>390</v>
      </c>
      <c r="W45" t="s">
        <v>188</v>
      </c>
      <c r="X45" t="s">
        <v>90</v>
      </c>
      <c r="Y45" t="s">
        <v>189</v>
      </c>
      <c r="Z45" t="s">
        <v>169</v>
      </c>
      <c r="AA45" t="s">
        <v>68</v>
      </c>
      <c r="AB45" t="n">
        <v>40.443528</v>
      </c>
      <c r="AC45" t="n">
        <v>-79.955322</v>
      </c>
      <c r="AD45" t="s">
        <v>170</v>
      </c>
      <c r="AE45" t="s">
        <v>171</v>
      </c>
      <c r="AF45" t="s">
        <v>172</v>
      </c>
      <c r="AG45" t="s">
        <v>173</v>
      </c>
      <c r="AH45" t="s">
        <v>190</v>
      </c>
      <c r="AI45" t="s">
        <v>175</v>
      </c>
      <c r="AJ45" t="s">
        <v>75</v>
      </c>
      <c r="AK45" t="s">
        <v>76</v>
      </c>
      <c r="AL45" t="s">
        <v>87</v>
      </c>
      <c r="AM45" t="s">
        <v>164</v>
      </c>
      <c r="AN45" t="s">
        <v>78</v>
      </c>
      <c r="AO45" t="s">
        <v>176</v>
      </c>
      <c r="AP45" t="n">
        <v>2019.0</v>
      </c>
      <c r="AQ45" t="s">
        <v>80</v>
      </c>
      <c r="AR45" t="n">
        <v>137337.0</v>
      </c>
      <c r="AS45" t="n">
        <v>54709.0</v>
      </c>
      <c r="AT45" t="n">
        <v>192046.0</v>
      </c>
      <c r="AU45" t="s">
        <v>0</v>
      </c>
    </row>
    <row r="46">
      <c r="A46" t="s">
        <v>81</v>
      </c>
      <c r="B46" t="s">
        <v>392</v>
      </c>
      <c r="C46" s="2">
        <f>HYPERLINK("https://projectreporter.nih.gov/project_info_description.cfm?aid=10118771","Spatially resolved characterization of proteoforms for functional proteomics")</f>
      </c>
      <c r="D46" t="s">
        <v>393</v>
      </c>
      <c r="E46" t="s">
        <v>53</v>
      </c>
      <c r="F46" t="n">
        <v>1.0118771E7</v>
      </c>
      <c r="G46" t="s">
        <v>106</v>
      </c>
      <c r="H46" t="s">
        <v>263</v>
      </c>
      <c r="I46" s="2">
        <f>HYPERLINK("https://projectreporter.nih.gov/project_info_details.cfm?aid=10118771","1UG3CA256959-01")</f>
      </c>
      <c r="J46" t="n">
        <v>1.0</v>
      </c>
      <c r="K46" t="s">
        <v>226</v>
      </c>
      <c r="L46" t="s">
        <v>57</v>
      </c>
      <c r="M46" t="s">
        <v>394</v>
      </c>
      <c r="N46" t="s">
        <v>59</v>
      </c>
      <c r="O46" t="s">
        <v>0</v>
      </c>
      <c r="P46" t="s">
        <v>211</v>
      </c>
      <c r="Q46" t="s">
        <v>106</v>
      </c>
      <c r="R46" t="s">
        <v>61</v>
      </c>
      <c r="S46" t="s">
        <v>265</v>
      </c>
      <c r="T46" t="s">
        <v>0</v>
      </c>
      <c r="U46" t="n">
        <v>7897025.0</v>
      </c>
      <c r="V46" t="s">
        <v>395</v>
      </c>
      <c r="W46" t="s">
        <v>64</v>
      </c>
      <c r="X46" t="s">
        <v>117</v>
      </c>
      <c r="Y46" t="s">
        <v>66</v>
      </c>
      <c r="Z46" t="s">
        <v>118</v>
      </c>
      <c r="AA46" t="s">
        <v>68</v>
      </c>
      <c r="AB46" t="n">
        <v>46.309429</v>
      </c>
      <c r="AC46" t="n">
        <v>-119.308686</v>
      </c>
      <c r="AD46" t="s">
        <v>119</v>
      </c>
      <c r="AE46" t="s">
        <v>120</v>
      </c>
      <c r="AF46" t="s">
        <v>121</v>
      </c>
      <c r="AG46" t="s">
        <v>122</v>
      </c>
      <c r="AH46" t="s">
        <v>123</v>
      </c>
      <c r="AI46" t="s">
        <v>124</v>
      </c>
      <c r="AJ46" t="s">
        <v>75</v>
      </c>
      <c r="AK46" t="s">
        <v>76</v>
      </c>
      <c r="AL46" t="s">
        <v>106</v>
      </c>
      <c r="AM46" t="s">
        <v>99</v>
      </c>
      <c r="AN46" t="s">
        <v>78</v>
      </c>
      <c r="AO46" t="s">
        <v>79</v>
      </c>
      <c r="AP46" t="n">
        <v>2020.0</v>
      </c>
      <c r="AQ46" t="s">
        <v>80</v>
      </c>
      <c r="AR46" t="n">
        <v>189504.0</v>
      </c>
      <c r="AS46" t="n">
        <v>110496.0</v>
      </c>
      <c r="AT46" t="n">
        <v>300000.0</v>
      </c>
      <c r="AU46" t="s">
        <v>0</v>
      </c>
    </row>
    <row r="47">
      <c r="A47" t="s">
        <v>81</v>
      </c>
      <c r="B47" t="s">
        <v>396</v>
      </c>
      <c r="C47" s="2">
        <f>HYPERLINK("https://projectreporter.nih.gov/project_info_description.cfm?aid=10130123","High resolution 3D mapping of cellular heterogeneity within multiple types of mineralized tissues")</f>
      </c>
      <c r="D47" t="s">
        <v>397</v>
      </c>
      <c r="E47" t="s">
        <v>398</v>
      </c>
      <c r="F47" t="n">
        <v>1.0130123E7</v>
      </c>
      <c r="G47" t="s">
        <v>399</v>
      </c>
      <c r="H47" t="s">
        <v>107</v>
      </c>
      <c r="I47" s="2">
        <f>HYPERLINK("https://projectreporter.nih.gov/project_info_details.cfm?aid=10130123","1U54AR078664-01")</f>
      </c>
      <c r="J47" t="n">
        <v>1.0</v>
      </c>
      <c r="K47" t="s">
        <v>108</v>
      </c>
      <c r="L47" t="s">
        <v>400</v>
      </c>
      <c r="M47" t="s">
        <v>401</v>
      </c>
      <c r="N47" t="s">
        <v>59</v>
      </c>
      <c r="O47" t="s">
        <v>0</v>
      </c>
      <c r="P47" t="s">
        <v>402</v>
      </c>
      <c r="Q47" t="s">
        <v>399</v>
      </c>
      <c r="R47" t="s">
        <v>61</v>
      </c>
      <c r="S47" t="s">
        <v>114</v>
      </c>
      <c r="T47" t="s">
        <v>0</v>
      </c>
      <c r="U47" t="n">
        <v>1888773.0</v>
      </c>
      <c r="V47" t="s">
        <v>403</v>
      </c>
      <c r="W47" t="s">
        <v>404</v>
      </c>
      <c r="X47" t="s">
        <v>248</v>
      </c>
      <c r="Y47" t="s">
        <v>405</v>
      </c>
      <c r="Z47" t="s">
        <v>406</v>
      </c>
      <c r="AA47" t="s">
        <v>68</v>
      </c>
      <c r="AB47" t="n">
        <v>41.733439</v>
      </c>
      <c r="AC47" t="n">
        <v>-72.797053</v>
      </c>
      <c r="AD47" t="s">
        <v>407</v>
      </c>
      <c r="AE47" t="s">
        <v>408</v>
      </c>
      <c r="AF47" t="s">
        <v>409</v>
      </c>
      <c r="AG47" t="s">
        <v>272</v>
      </c>
      <c r="AH47" t="s">
        <v>410</v>
      </c>
      <c r="AI47" t="s">
        <v>411</v>
      </c>
      <c r="AJ47" t="s">
        <v>75</v>
      </c>
      <c r="AK47" t="s">
        <v>76</v>
      </c>
      <c r="AL47" t="s">
        <v>399</v>
      </c>
      <c r="AM47" t="s">
        <v>99</v>
      </c>
      <c r="AN47" t="s">
        <v>78</v>
      </c>
      <c r="AO47" t="s">
        <v>125</v>
      </c>
      <c r="AP47" t="n">
        <v>2020.0</v>
      </c>
      <c r="AQ47" t="s">
        <v>80</v>
      </c>
      <c r="AR47" t="n">
        <v>350923.0</v>
      </c>
      <c r="AS47" t="n">
        <v>156782.0</v>
      </c>
      <c r="AT47" t="n">
        <v>507705.0</v>
      </c>
      <c r="AU47" t="s">
        <v>0</v>
      </c>
    </row>
    <row r="48">
      <c r="A48" t="s">
        <v>177</v>
      </c>
      <c r="B48" t="s">
        <v>412</v>
      </c>
      <c r="C48" s="2">
        <f>HYPERLINK("https://projectreporter.nih.gov/project_info_description.cfm?aid=9687286","Comprehensive reference map construction, geolocation and data integration for HuBMAP HIVE")</f>
      </c>
      <c r="D48" t="s">
        <v>413</v>
      </c>
      <c r="E48" t="s">
        <v>80</v>
      </c>
      <c r="F48" t="n">
        <v>9687286.0</v>
      </c>
      <c r="G48" t="s">
        <v>179</v>
      </c>
      <c r="H48" t="s">
        <v>158</v>
      </c>
      <c r="I48" s="2">
        <f>HYPERLINK("https://projectreporter.nih.gov/project_info_details.cfm?aid=9687286","1OT2OD026673-01")</f>
      </c>
      <c r="J48" t="n">
        <v>1.0</v>
      </c>
      <c r="K48" t="s">
        <v>159</v>
      </c>
      <c r="L48" t="s">
        <v>80</v>
      </c>
      <c r="M48" t="s">
        <v>414</v>
      </c>
      <c r="N48" t="s">
        <v>59</v>
      </c>
      <c r="O48" t="s">
        <v>0</v>
      </c>
      <c r="P48" t="s">
        <v>162</v>
      </c>
      <c r="Q48" t="s">
        <v>179</v>
      </c>
      <c r="R48" t="s">
        <v>180</v>
      </c>
      <c r="S48" t="s">
        <v>165</v>
      </c>
      <c r="T48" t="s">
        <v>0</v>
      </c>
      <c r="U48" t="n">
        <v>1.1318116E7</v>
      </c>
      <c r="V48" t="s">
        <v>415</v>
      </c>
      <c r="W48" t="s">
        <v>416</v>
      </c>
      <c r="X48" t="s">
        <v>417</v>
      </c>
      <c r="Y48" t="s">
        <v>66</v>
      </c>
      <c r="Z48" t="s">
        <v>418</v>
      </c>
      <c r="AA48" t="s">
        <v>68</v>
      </c>
      <c r="AB48" t="s">
        <v>0</v>
      </c>
      <c r="AC48" t="s">
        <v>0</v>
      </c>
      <c r="AD48" t="s">
        <v>419</v>
      </c>
      <c r="AE48" t="s">
        <v>420</v>
      </c>
      <c r="AF48" t="s">
        <v>421</v>
      </c>
      <c r="AG48" t="s">
        <v>72</v>
      </c>
      <c r="AH48" t="s">
        <v>123</v>
      </c>
      <c r="AI48" t="s">
        <v>422</v>
      </c>
      <c r="AJ48" t="s">
        <v>75</v>
      </c>
      <c r="AK48" t="s">
        <v>76</v>
      </c>
      <c r="AL48" t="s">
        <v>179</v>
      </c>
      <c r="AM48" t="s">
        <v>181</v>
      </c>
      <c r="AN48" t="s">
        <v>78</v>
      </c>
      <c r="AO48" t="s">
        <v>176</v>
      </c>
      <c r="AP48" t="n">
        <v>2018.0</v>
      </c>
      <c r="AQ48" t="s">
        <v>80</v>
      </c>
      <c r="AR48" t="n">
        <v>225848.0</v>
      </c>
      <c r="AS48" t="n">
        <v>123090.0</v>
      </c>
      <c r="AT48" t="n">
        <v>348938.0</v>
      </c>
      <c r="AU48" t="s">
        <v>0</v>
      </c>
    </row>
    <row r="49">
      <c r="A49" t="s">
        <v>81</v>
      </c>
      <c r="B49" t="s">
        <v>423</v>
      </c>
      <c r="C49" s="2">
        <f>HYPERLINK("https://projectreporter.nih.gov/project_info_description.cfm?aid=10118709","A streamlined platform for phosphoproteome mapping of human tissues")</f>
      </c>
      <c r="D49" t="s">
        <v>424</v>
      </c>
      <c r="E49" t="s">
        <v>53</v>
      </c>
      <c r="F49" t="n">
        <v>1.0118709E7</v>
      </c>
      <c r="G49" t="s">
        <v>303</v>
      </c>
      <c r="H49" t="s">
        <v>263</v>
      </c>
      <c r="I49" s="2">
        <f>HYPERLINK("https://projectreporter.nih.gov/project_info_details.cfm?aid=10118709","1UG3CA256967-01")</f>
      </c>
      <c r="J49" t="n">
        <v>1.0</v>
      </c>
      <c r="K49" t="s">
        <v>226</v>
      </c>
      <c r="L49" t="s">
        <v>57</v>
      </c>
      <c r="M49" t="s">
        <v>425</v>
      </c>
      <c r="N49" t="s">
        <v>59</v>
      </c>
      <c r="O49" t="s">
        <v>0</v>
      </c>
      <c r="P49" t="s">
        <v>211</v>
      </c>
      <c r="Q49" t="s">
        <v>303</v>
      </c>
      <c r="R49" t="s">
        <v>61</v>
      </c>
      <c r="S49" t="s">
        <v>265</v>
      </c>
      <c r="T49" t="s">
        <v>0</v>
      </c>
      <c r="U49" t="n">
        <v>1.1128102E7</v>
      </c>
      <c r="V49" t="s">
        <v>426</v>
      </c>
      <c r="W49" t="s">
        <v>427</v>
      </c>
      <c r="X49" t="s">
        <v>117</v>
      </c>
      <c r="Y49" t="s">
        <v>66</v>
      </c>
      <c r="Z49" t="s">
        <v>118</v>
      </c>
      <c r="AA49" t="s">
        <v>68</v>
      </c>
      <c r="AB49" t="n">
        <v>46.309429</v>
      </c>
      <c r="AC49" t="n">
        <v>-119.308686</v>
      </c>
      <c r="AD49" t="s">
        <v>119</v>
      </c>
      <c r="AE49" t="s">
        <v>120</v>
      </c>
      <c r="AF49" t="s">
        <v>121</v>
      </c>
      <c r="AG49" t="s">
        <v>122</v>
      </c>
      <c r="AH49" t="s">
        <v>123</v>
      </c>
      <c r="AI49" t="s">
        <v>124</v>
      </c>
      <c r="AJ49" t="s">
        <v>75</v>
      </c>
      <c r="AK49" t="s">
        <v>76</v>
      </c>
      <c r="AL49" t="s">
        <v>303</v>
      </c>
      <c r="AM49" t="s">
        <v>99</v>
      </c>
      <c r="AN49" t="s">
        <v>78</v>
      </c>
      <c r="AO49" t="s">
        <v>79</v>
      </c>
      <c r="AP49" t="n">
        <v>2020.0</v>
      </c>
      <c r="AQ49" t="s">
        <v>80</v>
      </c>
      <c r="AR49" t="n">
        <v>247316.0</v>
      </c>
      <c r="AS49" t="n">
        <v>152684.0</v>
      </c>
      <c r="AT49" t="n">
        <v>400000.0</v>
      </c>
      <c r="AU49" t="s">
        <v>0</v>
      </c>
    </row>
    <row r="50">
      <c r="A50" t="s">
        <v>81</v>
      </c>
      <c r="B50" t="s">
        <v>428</v>
      </c>
      <c r="C50" s="2">
        <f>HYPERLINK("https://projectreporter.nih.gov/project_info_description.cfm?aid=9969579","Stanford Tissue Mapping Center")</f>
      </c>
      <c r="D50" t="s">
        <v>429</v>
      </c>
      <c r="E50" t="s">
        <v>430</v>
      </c>
      <c r="F50" t="n">
        <v>9969579.0</v>
      </c>
      <c r="G50" t="s">
        <v>431</v>
      </c>
      <c r="H50" t="s">
        <v>130</v>
      </c>
      <c r="I50" s="2">
        <f>HYPERLINK("https://projectreporter.nih.gov/project_info_details.cfm?aid=9969579","5U54HG010426-03")</f>
      </c>
      <c r="J50" t="n">
        <v>5.0</v>
      </c>
      <c r="K50" t="s">
        <v>108</v>
      </c>
      <c r="L50" t="s">
        <v>432</v>
      </c>
      <c r="M50" t="s">
        <v>433</v>
      </c>
      <c r="N50" t="s">
        <v>133</v>
      </c>
      <c r="O50" t="s">
        <v>0</v>
      </c>
      <c r="P50" t="s">
        <v>434</v>
      </c>
      <c r="Q50" t="s">
        <v>260</v>
      </c>
      <c r="R50" t="s">
        <v>136</v>
      </c>
      <c r="S50" t="s">
        <v>137</v>
      </c>
      <c r="T50" t="s">
        <v>0</v>
      </c>
      <c r="U50" t="n">
        <v>1862128.0</v>
      </c>
      <c r="V50" t="s">
        <v>435</v>
      </c>
      <c r="W50" t="s">
        <v>436</v>
      </c>
      <c r="X50" t="s">
        <v>90</v>
      </c>
      <c r="Y50" t="s">
        <v>437</v>
      </c>
      <c r="Z50" t="s">
        <v>92</v>
      </c>
      <c r="AA50" t="s">
        <v>68</v>
      </c>
      <c r="AB50" t="n">
        <v>37.429038</v>
      </c>
      <c r="AC50" t="n">
        <v>-122.178178</v>
      </c>
      <c r="AD50" t="s">
        <v>93</v>
      </c>
      <c r="AE50" t="s">
        <v>94</v>
      </c>
      <c r="AF50" t="s">
        <v>95</v>
      </c>
      <c r="AG50" t="s">
        <v>57</v>
      </c>
      <c r="AH50" t="s">
        <v>96</v>
      </c>
      <c r="AI50" t="s">
        <v>97</v>
      </c>
      <c r="AJ50" t="s">
        <v>75</v>
      </c>
      <c r="AK50" t="s">
        <v>76</v>
      </c>
      <c r="AL50" t="s">
        <v>146</v>
      </c>
      <c r="AM50" t="s">
        <v>147</v>
      </c>
      <c r="AN50" t="s">
        <v>78</v>
      </c>
      <c r="AO50" t="s">
        <v>125</v>
      </c>
      <c r="AP50" t="n">
        <v>2020.0</v>
      </c>
      <c r="AQ50" t="s">
        <v>80</v>
      </c>
      <c r="AR50" t="n">
        <v>1257516.0</v>
      </c>
      <c r="AS50" t="n">
        <v>632443.0</v>
      </c>
      <c r="AT50" t="n">
        <v>1693777.0</v>
      </c>
      <c r="AU50" t="s">
        <v>0</v>
      </c>
    </row>
    <row r="51">
      <c r="A51" t="s">
        <v>81</v>
      </c>
      <c r="B51" t="s">
        <v>438</v>
      </c>
      <c r="C51" s="2">
        <f>HYPERLINK("https://projectreporter.nih.gov/project_info_description.cfm?aid=9788504","Stanford Tissue Mapping Center")</f>
      </c>
      <c r="D51" t="s">
        <v>429</v>
      </c>
      <c r="E51" t="s">
        <v>430</v>
      </c>
      <c r="F51" t="n">
        <v>9788504.0</v>
      </c>
      <c r="G51" t="s">
        <v>149</v>
      </c>
      <c r="H51" t="s">
        <v>130</v>
      </c>
      <c r="I51" s="2">
        <f>HYPERLINK("https://projectreporter.nih.gov/project_info_details.cfm?aid=9788504","5U54HG010426-02")</f>
      </c>
      <c r="J51" t="n">
        <v>5.0</v>
      </c>
      <c r="K51" t="s">
        <v>108</v>
      </c>
      <c r="L51" t="s">
        <v>432</v>
      </c>
      <c r="M51" t="s">
        <v>433</v>
      </c>
      <c r="N51" t="s">
        <v>86</v>
      </c>
      <c r="O51" t="s">
        <v>0</v>
      </c>
      <c r="P51" t="s">
        <v>434</v>
      </c>
      <c r="Q51" t="s">
        <v>260</v>
      </c>
      <c r="R51" t="s">
        <v>136</v>
      </c>
      <c r="S51" t="s">
        <v>137</v>
      </c>
      <c r="T51" t="s">
        <v>0</v>
      </c>
      <c r="U51" t="n">
        <v>1862128.0</v>
      </c>
      <c r="V51" t="s">
        <v>435</v>
      </c>
      <c r="W51" t="s">
        <v>436</v>
      </c>
      <c r="X51" t="s">
        <v>90</v>
      </c>
      <c r="Y51" t="s">
        <v>437</v>
      </c>
      <c r="Z51" t="s">
        <v>92</v>
      </c>
      <c r="AA51" t="s">
        <v>68</v>
      </c>
      <c r="AB51" t="n">
        <v>37.429038</v>
      </c>
      <c r="AC51" t="n">
        <v>-122.178178</v>
      </c>
      <c r="AD51" t="s">
        <v>93</v>
      </c>
      <c r="AE51" t="s">
        <v>94</v>
      </c>
      <c r="AF51" t="s">
        <v>95</v>
      </c>
      <c r="AG51" t="s">
        <v>57</v>
      </c>
      <c r="AH51" t="s">
        <v>96</v>
      </c>
      <c r="AI51" t="s">
        <v>97</v>
      </c>
      <c r="AJ51" t="s">
        <v>75</v>
      </c>
      <c r="AK51" t="s">
        <v>76</v>
      </c>
      <c r="AL51" t="s">
        <v>149</v>
      </c>
      <c r="AM51" t="s">
        <v>151</v>
      </c>
      <c r="AN51" t="s">
        <v>78</v>
      </c>
      <c r="AO51" t="s">
        <v>125</v>
      </c>
      <c r="AP51" t="n">
        <v>2019.0</v>
      </c>
      <c r="AQ51" t="s">
        <v>80</v>
      </c>
      <c r="AR51" t="n">
        <v>670184.0</v>
      </c>
      <c r="AS51" t="n">
        <v>329816.0</v>
      </c>
      <c r="AT51" t="n">
        <v>1000000.0</v>
      </c>
      <c r="AU51" t="s">
        <v>0</v>
      </c>
    </row>
    <row r="52">
      <c r="A52" t="s">
        <v>81</v>
      </c>
      <c r="B52" t="s">
        <v>439</v>
      </c>
      <c r="C52" s="2">
        <f>HYPERLINK("https://projectreporter.nih.gov/project_info_description.cfm?aid=9660322","Stanford Tissue Mapping Center")</f>
      </c>
      <c r="D52" t="s">
        <v>429</v>
      </c>
      <c r="E52" t="s">
        <v>430</v>
      </c>
      <c r="F52" t="n">
        <v>9660322.0</v>
      </c>
      <c r="G52" t="s">
        <v>260</v>
      </c>
      <c r="H52" t="s">
        <v>130</v>
      </c>
      <c r="I52" s="2">
        <f>HYPERLINK("https://projectreporter.nih.gov/project_info_details.cfm?aid=9660322","1U54HG010426-01")</f>
      </c>
      <c r="J52" t="n">
        <v>1.0</v>
      </c>
      <c r="K52" t="s">
        <v>108</v>
      </c>
      <c r="L52" t="s">
        <v>432</v>
      </c>
      <c r="M52" t="s">
        <v>433</v>
      </c>
      <c r="N52" t="s">
        <v>59</v>
      </c>
      <c r="O52" t="s">
        <v>0</v>
      </c>
      <c r="P52" t="s">
        <v>434</v>
      </c>
      <c r="Q52" t="s">
        <v>260</v>
      </c>
      <c r="R52" t="s">
        <v>136</v>
      </c>
      <c r="S52" t="s">
        <v>137</v>
      </c>
      <c r="T52" t="s">
        <v>0</v>
      </c>
      <c r="U52" t="n">
        <v>1862128.0</v>
      </c>
      <c r="V52" t="s">
        <v>435</v>
      </c>
      <c r="W52" t="s">
        <v>436</v>
      </c>
      <c r="X52" t="s">
        <v>90</v>
      </c>
      <c r="Y52" t="s">
        <v>437</v>
      </c>
      <c r="Z52" t="s">
        <v>92</v>
      </c>
      <c r="AA52" t="s">
        <v>68</v>
      </c>
      <c r="AB52" t="n">
        <v>37.429038</v>
      </c>
      <c r="AC52" t="n">
        <v>-122.178178</v>
      </c>
      <c r="AD52" t="s">
        <v>93</v>
      </c>
      <c r="AE52" t="s">
        <v>94</v>
      </c>
      <c r="AF52" t="s">
        <v>95</v>
      </c>
      <c r="AG52" t="s">
        <v>57</v>
      </c>
      <c r="AH52" t="s">
        <v>96</v>
      </c>
      <c r="AI52" t="s">
        <v>97</v>
      </c>
      <c r="AJ52" t="s">
        <v>75</v>
      </c>
      <c r="AK52" t="s">
        <v>76</v>
      </c>
      <c r="AL52" t="s">
        <v>260</v>
      </c>
      <c r="AM52" t="s">
        <v>154</v>
      </c>
      <c r="AN52" t="s">
        <v>78</v>
      </c>
      <c r="AO52" t="s">
        <v>125</v>
      </c>
      <c r="AP52" t="n">
        <v>2018.0</v>
      </c>
      <c r="AQ52" t="s">
        <v>80</v>
      </c>
      <c r="AR52" t="n">
        <v>356393.0</v>
      </c>
      <c r="AS52" t="n">
        <v>193607.0</v>
      </c>
      <c r="AT52" t="n">
        <v>550000.0</v>
      </c>
      <c r="AU52" t="s">
        <v>0</v>
      </c>
    </row>
    <row r="53">
      <c r="A53" t="s">
        <v>81</v>
      </c>
      <c r="B53" t="s">
        <v>440</v>
      </c>
      <c r="C53" s="2">
        <f>HYPERLINK("https://projectreporter.nih.gov/project_info_description.cfm?aid=10117948","Biomolecular Multimodal Imaging Center: 3-Dimensional Tissue Mapping of the Human Pancreas and Eye")</f>
      </c>
      <c r="D53" t="s">
        <v>441</v>
      </c>
      <c r="E53" t="s">
        <v>442</v>
      </c>
      <c r="F53" t="n">
        <v>1.0117948E7</v>
      </c>
      <c r="G53" t="s">
        <v>443</v>
      </c>
      <c r="H53" t="s">
        <v>107</v>
      </c>
      <c r="I53" s="2">
        <f>HYPERLINK("https://projectreporter.nih.gov/project_info_details.cfm?aid=10117948","1U54EY032442-01")</f>
      </c>
      <c r="J53" t="n">
        <v>1.0</v>
      </c>
      <c r="K53" t="s">
        <v>108</v>
      </c>
      <c r="L53" t="s">
        <v>444</v>
      </c>
      <c r="M53" t="s">
        <v>445</v>
      </c>
      <c r="N53" t="s">
        <v>59</v>
      </c>
      <c r="O53" t="s">
        <v>0</v>
      </c>
      <c r="P53" t="s">
        <v>446</v>
      </c>
      <c r="Q53" t="s">
        <v>447</v>
      </c>
      <c r="R53" t="s">
        <v>113</v>
      </c>
      <c r="S53" t="s">
        <v>114</v>
      </c>
      <c r="T53" t="s">
        <v>0</v>
      </c>
      <c r="U53" t="n">
        <v>1.1594935E7</v>
      </c>
      <c r="V53" t="s">
        <v>448</v>
      </c>
      <c r="W53" t="s">
        <v>449</v>
      </c>
      <c r="X53" t="s">
        <v>248</v>
      </c>
      <c r="Y53" t="s">
        <v>249</v>
      </c>
      <c r="Z53" t="s">
        <v>250</v>
      </c>
      <c r="AA53" t="s">
        <v>68</v>
      </c>
      <c r="AB53" t="n">
        <v>36.140134</v>
      </c>
      <c r="AC53" t="n">
        <v>-86.796274</v>
      </c>
      <c r="AD53" t="s">
        <v>251</v>
      </c>
      <c r="AE53" t="s">
        <v>252</v>
      </c>
      <c r="AF53" t="s">
        <v>253</v>
      </c>
      <c r="AG53" t="s">
        <v>254</v>
      </c>
      <c r="AH53" t="s">
        <v>96</v>
      </c>
      <c r="AI53" t="s">
        <v>255</v>
      </c>
      <c r="AJ53" t="s">
        <v>75</v>
      </c>
      <c r="AK53" t="s">
        <v>76</v>
      </c>
      <c r="AL53" t="s">
        <v>447</v>
      </c>
      <c r="AM53" t="s">
        <v>99</v>
      </c>
      <c r="AN53" t="s">
        <v>450</v>
      </c>
      <c r="AO53" t="s">
        <v>125</v>
      </c>
      <c r="AP53" t="n">
        <v>2020.0</v>
      </c>
      <c r="AQ53" t="s">
        <v>80</v>
      </c>
      <c r="AR53" t="n">
        <v>583294.0</v>
      </c>
      <c r="AS53" t="n">
        <v>167955.0</v>
      </c>
      <c r="AT53" t="n">
        <v>751249.0</v>
      </c>
      <c r="AU53" t="s">
        <v>0</v>
      </c>
    </row>
    <row r="54">
      <c r="A54" t="s">
        <v>81</v>
      </c>
      <c r="B54" t="s">
        <v>451</v>
      </c>
      <c r="C54" s="2">
        <f>HYPERLINK("https://projectreporter.nih.gov/project_info_description.cfm?aid=10118811","Multimodal mass spectrometry imaging of mouse and human liver")</f>
      </c>
      <c r="D54" t="s">
        <v>452</v>
      </c>
      <c r="E54" t="s">
        <v>53</v>
      </c>
      <c r="F54" t="n">
        <v>1.0118811E7</v>
      </c>
      <c r="G54" t="s">
        <v>112</v>
      </c>
      <c r="H54" t="s">
        <v>263</v>
      </c>
      <c r="I54" s="2">
        <f>HYPERLINK("https://projectreporter.nih.gov/project_info_details.cfm?aid=10118811","1UG3CA256962-01")</f>
      </c>
      <c r="J54" t="n">
        <v>1.0</v>
      </c>
      <c r="K54" t="s">
        <v>226</v>
      </c>
      <c r="L54" t="s">
        <v>57</v>
      </c>
      <c r="M54" t="s">
        <v>453</v>
      </c>
      <c r="N54" t="s">
        <v>59</v>
      </c>
      <c r="O54" t="s">
        <v>0</v>
      </c>
      <c r="P54" t="s">
        <v>211</v>
      </c>
      <c r="Q54" t="s">
        <v>112</v>
      </c>
      <c r="R54" t="s">
        <v>61</v>
      </c>
      <c r="S54" t="s">
        <v>265</v>
      </c>
      <c r="T54" t="s">
        <v>0</v>
      </c>
      <c r="U54" t="n">
        <v>6980256.0</v>
      </c>
      <c r="V54" t="s">
        <v>454</v>
      </c>
      <c r="W54" t="s">
        <v>455</v>
      </c>
      <c r="X54" t="s">
        <v>456</v>
      </c>
      <c r="Y54" t="s">
        <v>323</v>
      </c>
      <c r="Z54" t="s">
        <v>457</v>
      </c>
      <c r="AA54" t="s">
        <v>68</v>
      </c>
      <c r="AB54" t="n">
        <v>40.818766</v>
      </c>
      <c r="AC54" t="n">
        <v>-73.959562</v>
      </c>
      <c r="AD54" t="s">
        <v>458</v>
      </c>
      <c r="AE54" t="s">
        <v>459</v>
      </c>
      <c r="AF54" t="s">
        <v>421</v>
      </c>
      <c r="AG54" t="s">
        <v>72</v>
      </c>
      <c r="AH54" t="s">
        <v>190</v>
      </c>
      <c r="AI54" t="s">
        <v>460</v>
      </c>
      <c r="AJ54" t="s">
        <v>75</v>
      </c>
      <c r="AK54" t="s">
        <v>76</v>
      </c>
      <c r="AL54" t="s">
        <v>112</v>
      </c>
      <c r="AM54" t="s">
        <v>99</v>
      </c>
      <c r="AN54" t="s">
        <v>78</v>
      </c>
      <c r="AO54" t="s">
        <v>79</v>
      </c>
      <c r="AP54" t="n">
        <v>2020.0</v>
      </c>
      <c r="AQ54" t="s">
        <v>80</v>
      </c>
      <c r="AR54" t="n">
        <v>230345.0</v>
      </c>
      <c r="AS54" t="n">
        <v>69655.0</v>
      </c>
      <c r="AT54" t="n">
        <v>300000.0</v>
      </c>
      <c r="AU54" t="s">
        <v>0</v>
      </c>
    </row>
    <row r="55">
      <c r="A55" t="s">
        <v>81</v>
      </c>
      <c r="B55" t="s">
        <v>461</v>
      </c>
      <c r="C55" s="2">
        <f>HYPERLINK("https://projectreporter.nih.gov/project_info_description.cfm?aid=10118850","Center for Developmental Mapping of Heart and Bone Tissues")</f>
      </c>
      <c r="D55" t="s">
        <v>462</v>
      </c>
      <c r="E55" t="s">
        <v>224</v>
      </c>
      <c r="F55" t="n">
        <v>1.011885E7</v>
      </c>
      <c r="G55" t="s">
        <v>98</v>
      </c>
      <c r="H55" t="s">
        <v>107</v>
      </c>
      <c r="I55" s="2">
        <f>HYPERLINK("https://projectreporter.nih.gov/project_info_details.cfm?aid=10118850","1U54HL156090-01")</f>
      </c>
      <c r="J55" t="n">
        <v>1.0</v>
      </c>
      <c r="K55" t="s">
        <v>108</v>
      </c>
      <c r="L55" t="s">
        <v>227</v>
      </c>
      <c r="M55" t="s">
        <v>463</v>
      </c>
      <c r="N55" t="s">
        <v>59</v>
      </c>
      <c r="O55" t="s">
        <v>0</v>
      </c>
      <c r="P55" t="s">
        <v>464</v>
      </c>
      <c r="Q55" t="s">
        <v>98</v>
      </c>
      <c r="R55" t="s">
        <v>61</v>
      </c>
      <c r="S55" t="s">
        <v>114</v>
      </c>
      <c r="T55" t="s">
        <v>0</v>
      </c>
      <c r="U55" t="n">
        <v>9699861.0</v>
      </c>
      <c r="V55" t="s">
        <v>465</v>
      </c>
      <c r="W55" t="s">
        <v>466</v>
      </c>
      <c r="X55" t="s">
        <v>133</v>
      </c>
      <c r="Y55" t="s">
        <v>66</v>
      </c>
      <c r="Z55" t="s">
        <v>467</v>
      </c>
      <c r="AA55" t="s">
        <v>68</v>
      </c>
      <c r="AB55" t="n">
        <v>39.946629</v>
      </c>
      <c r="AC55" t="n">
        <v>-75.196611</v>
      </c>
      <c r="AD55" t="s">
        <v>468</v>
      </c>
      <c r="AE55" t="s">
        <v>469</v>
      </c>
      <c r="AF55" t="s">
        <v>327</v>
      </c>
      <c r="AG55" t="s">
        <v>173</v>
      </c>
      <c r="AH55" t="s">
        <v>470</v>
      </c>
      <c r="AI55" t="s">
        <v>471</v>
      </c>
      <c r="AJ55" t="s">
        <v>75</v>
      </c>
      <c r="AK55" t="s">
        <v>76</v>
      </c>
      <c r="AL55" t="s">
        <v>98</v>
      </c>
      <c r="AM55" t="s">
        <v>99</v>
      </c>
      <c r="AN55" t="s">
        <v>472</v>
      </c>
      <c r="AO55" t="s">
        <v>125</v>
      </c>
      <c r="AP55" t="n">
        <v>2020.0</v>
      </c>
      <c r="AQ55" t="s">
        <v>80</v>
      </c>
      <c r="AR55" t="n">
        <v>323775.0</v>
      </c>
      <c r="AS55" t="n">
        <v>176225.0</v>
      </c>
      <c r="AT55" t="n">
        <v>500000.0</v>
      </c>
      <c r="AU55" t="s">
        <v>0</v>
      </c>
    </row>
    <row r="56">
      <c r="A56" t="s">
        <v>81</v>
      </c>
      <c r="B56" t="s">
        <v>473</v>
      </c>
      <c r="C56" s="2">
        <f>HYPERLINK("https://projectreporter.nih.gov/project_info_description.cfm?aid=10026444","High-Throughput, Highly Multiplexed In Situ Proteomic Imaging of Human Tissues")</f>
      </c>
      <c r="D56" t="s">
        <v>474</v>
      </c>
      <c r="E56" t="s">
        <v>53</v>
      </c>
      <c r="F56" t="n">
        <v>1.0026444E7</v>
      </c>
      <c r="G56" t="s">
        <v>208</v>
      </c>
      <c r="H56" t="s">
        <v>209</v>
      </c>
      <c r="I56" s="2">
        <f>HYPERLINK("https://projectreporter.nih.gov/project_info_details.cfm?aid=10026444","4UH3CA255133-03")</f>
      </c>
      <c r="J56" t="n">
        <v>4.0</v>
      </c>
      <c r="K56" t="s">
        <v>56</v>
      </c>
      <c r="L56" t="s">
        <v>57</v>
      </c>
      <c r="M56" t="s">
        <v>475</v>
      </c>
      <c r="N56" t="s">
        <v>133</v>
      </c>
      <c r="O56" t="s">
        <v>0</v>
      </c>
      <c r="P56" t="s">
        <v>211</v>
      </c>
      <c r="Q56" t="s">
        <v>293</v>
      </c>
      <c r="R56" t="s">
        <v>136</v>
      </c>
      <c r="S56" t="s">
        <v>213</v>
      </c>
      <c r="T56" t="s">
        <v>0</v>
      </c>
      <c r="U56" t="n">
        <v>9496387.0</v>
      </c>
      <c r="V56" t="s">
        <v>476</v>
      </c>
      <c r="W56" t="s">
        <v>64</v>
      </c>
      <c r="X56" t="s">
        <v>248</v>
      </c>
      <c r="Y56" t="s">
        <v>189</v>
      </c>
      <c r="Z56" t="s">
        <v>477</v>
      </c>
      <c r="AA56" t="s">
        <v>68</v>
      </c>
      <c r="AB56" t="n">
        <v>42.373148</v>
      </c>
      <c r="AC56" t="n">
        <v>-71.118329</v>
      </c>
      <c r="AD56" t="s">
        <v>478</v>
      </c>
      <c r="AE56" t="s">
        <v>479</v>
      </c>
      <c r="AF56" t="s">
        <v>382</v>
      </c>
      <c r="AG56" t="s">
        <v>285</v>
      </c>
      <c r="AH56" t="s">
        <v>480</v>
      </c>
      <c r="AI56" t="s">
        <v>481</v>
      </c>
      <c r="AJ56" t="s">
        <v>75</v>
      </c>
      <c r="AK56" t="s">
        <v>76</v>
      </c>
      <c r="AL56" t="s">
        <v>208</v>
      </c>
      <c r="AM56" t="s">
        <v>147</v>
      </c>
      <c r="AN56" t="s">
        <v>78</v>
      </c>
      <c r="AO56" t="s">
        <v>79</v>
      </c>
      <c r="AP56" t="n">
        <v>2020.0</v>
      </c>
      <c r="AQ56" t="s">
        <v>80</v>
      </c>
      <c r="AR56" t="n">
        <v>394464.0</v>
      </c>
      <c r="AS56" t="n">
        <v>175536.0</v>
      </c>
      <c r="AT56" t="n">
        <v>570000.0</v>
      </c>
      <c r="AU56" t="s">
        <v>0</v>
      </c>
    </row>
    <row r="57">
      <c r="A57" t="s">
        <v>482</v>
      </c>
      <c r="B57" t="s">
        <v>483</v>
      </c>
      <c r="C57" s="2">
        <f>HYPERLINK("https://projectreporter.nih.gov/project_info_description.cfm?aid=9784896","High-Throughput, Highly Multiplexed In Situ Proteomic Imaging of Human Tissues")</f>
      </c>
      <c r="D57" t="s">
        <v>474</v>
      </c>
      <c r="E57" t="s">
        <v>224</v>
      </c>
      <c r="F57" t="n">
        <v>9784896.0</v>
      </c>
      <c r="G57" t="s">
        <v>297</v>
      </c>
      <c r="H57" t="s">
        <v>209</v>
      </c>
      <c r="I57" s="2">
        <f>HYPERLINK("https://projectreporter.nih.gov/project_info_details.cfm?aid=9784896","5UG3HL145600-02")</f>
      </c>
      <c r="J57" t="n">
        <v>5.0</v>
      </c>
      <c r="K57" t="s">
        <v>226</v>
      </c>
      <c r="L57" t="s">
        <v>227</v>
      </c>
      <c r="M57" t="s">
        <v>484</v>
      </c>
      <c r="N57" t="s">
        <v>86</v>
      </c>
      <c r="O57" t="s">
        <v>0</v>
      </c>
      <c r="P57" t="s">
        <v>211</v>
      </c>
      <c r="Q57" t="s">
        <v>293</v>
      </c>
      <c r="R57" t="s">
        <v>151</v>
      </c>
      <c r="S57" t="s">
        <v>213</v>
      </c>
      <c r="T57" t="s">
        <v>0</v>
      </c>
      <c r="U57" t="n">
        <v>9496387.0</v>
      </c>
      <c r="V57" t="s">
        <v>476</v>
      </c>
      <c r="W57" t="s">
        <v>64</v>
      </c>
      <c r="X57" t="s">
        <v>248</v>
      </c>
      <c r="Y57" t="s">
        <v>189</v>
      </c>
      <c r="Z57" t="s">
        <v>477</v>
      </c>
      <c r="AA57" t="s">
        <v>68</v>
      </c>
      <c r="AB57" t="n">
        <v>42.373148</v>
      </c>
      <c r="AC57" t="n">
        <v>-71.118329</v>
      </c>
      <c r="AD57" t="s">
        <v>478</v>
      </c>
      <c r="AE57" t="s">
        <v>479</v>
      </c>
      <c r="AF57" t="s">
        <v>382</v>
      </c>
      <c r="AG57" t="s">
        <v>285</v>
      </c>
      <c r="AH57" t="s">
        <v>480</v>
      </c>
      <c r="AI57" t="s">
        <v>481</v>
      </c>
      <c r="AJ57" t="s">
        <v>75</v>
      </c>
      <c r="AK57" t="s">
        <v>76</v>
      </c>
      <c r="AL57" t="s">
        <v>149</v>
      </c>
      <c r="AM57" t="s">
        <v>151</v>
      </c>
      <c r="AN57" t="s">
        <v>78</v>
      </c>
      <c r="AO57" t="s">
        <v>79</v>
      </c>
      <c r="AP57" t="n">
        <v>2019.0</v>
      </c>
      <c r="AQ57" t="s">
        <v>80</v>
      </c>
      <c r="AR57" t="n">
        <v>324678.0</v>
      </c>
      <c r="AS57" t="n">
        <v>224028.0</v>
      </c>
      <c r="AT57" t="n">
        <v>413251.0</v>
      </c>
      <c r="AU57" t="s">
        <v>0</v>
      </c>
    </row>
    <row r="58">
      <c r="A58" t="s">
        <v>482</v>
      </c>
      <c r="B58" t="s">
        <v>485</v>
      </c>
      <c r="C58" s="2">
        <f>HYPERLINK("https://projectreporter.nih.gov/project_info_description.cfm?aid=9660083","High-Throughput, Highly Multiplexed In Situ Proteomic Imaging of Human Tissues")</f>
      </c>
      <c r="D58" t="s">
        <v>474</v>
      </c>
      <c r="E58" t="s">
        <v>224</v>
      </c>
      <c r="F58" t="n">
        <v>9660083.0</v>
      </c>
      <c r="G58" t="s">
        <v>486</v>
      </c>
      <c r="H58" t="s">
        <v>209</v>
      </c>
      <c r="I58" s="2">
        <f>HYPERLINK("https://projectreporter.nih.gov/project_info_details.cfm?aid=9660083","1UG3HL145600-01")</f>
      </c>
      <c r="J58" t="n">
        <v>1.0</v>
      </c>
      <c r="K58" t="s">
        <v>226</v>
      </c>
      <c r="L58" t="s">
        <v>227</v>
      </c>
      <c r="M58" t="s">
        <v>484</v>
      </c>
      <c r="N58" t="s">
        <v>59</v>
      </c>
      <c r="O58" t="s">
        <v>0</v>
      </c>
      <c r="P58" t="s">
        <v>211</v>
      </c>
      <c r="Q58" t="s">
        <v>293</v>
      </c>
      <c r="R58" t="s">
        <v>151</v>
      </c>
      <c r="S58" t="s">
        <v>213</v>
      </c>
      <c r="T58" t="s">
        <v>0</v>
      </c>
      <c r="U58" t="n">
        <v>9496387.0</v>
      </c>
      <c r="V58" t="s">
        <v>476</v>
      </c>
      <c r="W58" t="s">
        <v>64</v>
      </c>
      <c r="X58" t="s">
        <v>248</v>
      </c>
      <c r="Y58" t="s">
        <v>189</v>
      </c>
      <c r="Z58" t="s">
        <v>477</v>
      </c>
      <c r="AA58" t="s">
        <v>68</v>
      </c>
      <c r="AB58" t="n">
        <v>42.373148</v>
      </c>
      <c r="AC58" t="n">
        <v>-71.118329</v>
      </c>
      <c r="AD58" t="s">
        <v>478</v>
      </c>
      <c r="AE58" t="s">
        <v>479</v>
      </c>
      <c r="AF58" t="s">
        <v>382</v>
      </c>
      <c r="AG58" t="s">
        <v>285</v>
      </c>
      <c r="AH58" t="s">
        <v>480</v>
      </c>
      <c r="AI58" t="s">
        <v>481</v>
      </c>
      <c r="AJ58" t="s">
        <v>75</v>
      </c>
      <c r="AK58" t="s">
        <v>76</v>
      </c>
      <c r="AL58" t="s">
        <v>293</v>
      </c>
      <c r="AM58" t="s">
        <v>154</v>
      </c>
      <c r="AN58" t="s">
        <v>78</v>
      </c>
      <c r="AO58" t="s">
        <v>79</v>
      </c>
      <c r="AP58" t="n">
        <v>2018.0</v>
      </c>
      <c r="AQ58" t="s">
        <v>80</v>
      </c>
      <c r="AR58" t="n">
        <v>248521.0</v>
      </c>
      <c r="AS58" t="n">
        <v>171479.0</v>
      </c>
      <c r="AT58" t="n">
        <v>420000.0</v>
      </c>
      <c r="AU58" t="s">
        <v>0</v>
      </c>
    </row>
    <row r="59">
      <c r="A59" t="s">
        <v>81</v>
      </c>
      <c r="B59" t="s">
        <v>487</v>
      </c>
      <c r="C59" s="2">
        <f>HYPERLINK("https://projectreporter.nih.gov/project_info_description.cfm?aid=9966771","KULMAP: Human Kidney, urinary tract and lung mapping center")</f>
      </c>
      <c r="D59" t="s">
        <v>488</v>
      </c>
      <c r="E59" t="s">
        <v>224</v>
      </c>
      <c r="F59" t="n">
        <v>9966771.0</v>
      </c>
      <c r="G59" t="s">
        <v>489</v>
      </c>
      <c r="H59" t="s">
        <v>130</v>
      </c>
      <c r="I59" s="2">
        <f>HYPERLINK("https://projectreporter.nih.gov/project_info_details.cfm?aid=9966771","5U54HL145608-03")</f>
      </c>
      <c r="J59" t="n">
        <v>5.0</v>
      </c>
      <c r="K59" t="s">
        <v>108</v>
      </c>
      <c r="L59" t="s">
        <v>227</v>
      </c>
      <c r="M59" t="s">
        <v>490</v>
      </c>
      <c r="N59" t="s">
        <v>133</v>
      </c>
      <c r="O59" t="s">
        <v>0</v>
      </c>
      <c r="P59" t="s">
        <v>491</v>
      </c>
      <c r="Q59" t="s">
        <v>212</v>
      </c>
      <c r="R59" t="s">
        <v>136</v>
      </c>
      <c r="S59" t="s">
        <v>137</v>
      </c>
      <c r="T59" t="s">
        <v>0</v>
      </c>
      <c r="U59" t="n">
        <v>8747510.0</v>
      </c>
      <c r="V59" t="s">
        <v>492</v>
      </c>
      <c r="W59" t="s">
        <v>493</v>
      </c>
      <c r="X59" t="s">
        <v>350</v>
      </c>
      <c r="Y59" t="s">
        <v>267</v>
      </c>
      <c r="Z59" t="s">
        <v>352</v>
      </c>
      <c r="AA59" t="s">
        <v>68</v>
      </c>
      <c r="AB59" t="n">
        <v>32.881785</v>
      </c>
      <c r="AC59" t="n">
        <v>-117.236973</v>
      </c>
      <c r="AD59" t="s">
        <v>353</v>
      </c>
      <c r="AE59" t="s">
        <v>354</v>
      </c>
      <c r="AF59" t="s">
        <v>355</v>
      </c>
      <c r="AG59" t="s">
        <v>57</v>
      </c>
      <c r="AH59" t="s">
        <v>174</v>
      </c>
      <c r="AI59" t="s">
        <v>356</v>
      </c>
      <c r="AJ59" t="s">
        <v>75</v>
      </c>
      <c r="AK59" t="s">
        <v>76</v>
      </c>
      <c r="AL59" t="s">
        <v>146</v>
      </c>
      <c r="AM59" t="s">
        <v>147</v>
      </c>
      <c r="AN59" t="s">
        <v>78</v>
      </c>
      <c r="AO59" t="s">
        <v>125</v>
      </c>
      <c r="AP59" t="n">
        <v>2020.0</v>
      </c>
      <c r="AQ59" t="s">
        <v>80</v>
      </c>
      <c r="AR59" t="n">
        <v>1529402.0</v>
      </c>
      <c r="AS59" t="n">
        <v>317436.0</v>
      </c>
      <c r="AT59" t="n">
        <v>1846838.0</v>
      </c>
      <c r="AU59" t="s">
        <v>0</v>
      </c>
    </row>
    <row r="60">
      <c r="A60" t="s">
        <v>81</v>
      </c>
      <c r="B60" t="s">
        <v>494</v>
      </c>
      <c r="C60" s="2">
        <f>HYPERLINK("https://projectreporter.nih.gov/project_info_description.cfm?aid=9791201","KULMAP: Human Kidney, urinary tract and lung mapping center")</f>
      </c>
      <c r="D60" t="s">
        <v>488</v>
      </c>
      <c r="E60" t="s">
        <v>224</v>
      </c>
      <c r="F60" t="n">
        <v>9791201.0</v>
      </c>
      <c r="G60" t="s">
        <v>239</v>
      </c>
      <c r="H60" t="s">
        <v>130</v>
      </c>
      <c r="I60" s="2">
        <f>HYPERLINK("https://projectreporter.nih.gov/project_info_details.cfm?aid=9791201","5U54HL145608-02")</f>
      </c>
      <c r="J60" t="n">
        <v>5.0</v>
      </c>
      <c r="K60" t="s">
        <v>108</v>
      </c>
      <c r="L60" t="s">
        <v>227</v>
      </c>
      <c r="M60" t="s">
        <v>490</v>
      </c>
      <c r="N60" t="s">
        <v>86</v>
      </c>
      <c r="O60" t="s">
        <v>0</v>
      </c>
      <c r="P60" t="s">
        <v>491</v>
      </c>
      <c r="Q60" t="s">
        <v>212</v>
      </c>
      <c r="R60" t="s">
        <v>136</v>
      </c>
      <c r="S60" t="s">
        <v>137</v>
      </c>
      <c r="T60" t="s">
        <v>0</v>
      </c>
      <c r="U60" t="n">
        <v>8747510.0</v>
      </c>
      <c r="V60" t="s">
        <v>492</v>
      </c>
      <c r="W60" t="s">
        <v>493</v>
      </c>
      <c r="X60" t="s">
        <v>350</v>
      </c>
      <c r="Y60" t="s">
        <v>267</v>
      </c>
      <c r="Z60" t="s">
        <v>352</v>
      </c>
      <c r="AA60" t="s">
        <v>68</v>
      </c>
      <c r="AB60" t="n">
        <v>32.881785</v>
      </c>
      <c r="AC60" t="n">
        <v>-117.236973</v>
      </c>
      <c r="AD60" t="s">
        <v>353</v>
      </c>
      <c r="AE60" t="s">
        <v>354</v>
      </c>
      <c r="AF60" t="s">
        <v>355</v>
      </c>
      <c r="AG60" t="s">
        <v>57</v>
      </c>
      <c r="AH60" t="s">
        <v>174</v>
      </c>
      <c r="AI60" t="s">
        <v>356</v>
      </c>
      <c r="AJ60" t="s">
        <v>75</v>
      </c>
      <c r="AK60" t="s">
        <v>76</v>
      </c>
      <c r="AL60" t="s">
        <v>149</v>
      </c>
      <c r="AM60" t="s">
        <v>151</v>
      </c>
      <c r="AN60" t="s">
        <v>78</v>
      </c>
      <c r="AO60" t="s">
        <v>125</v>
      </c>
      <c r="AP60" t="n">
        <v>2019.0</v>
      </c>
      <c r="AQ60" t="s">
        <v>80</v>
      </c>
      <c r="AR60" t="n">
        <v>808309.0</v>
      </c>
      <c r="AS60" t="n">
        <v>191691.0</v>
      </c>
      <c r="AT60" t="n">
        <v>1000000.0</v>
      </c>
      <c r="AU60" t="s">
        <v>0</v>
      </c>
    </row>
    <row r="61">
      <c r="A61" t="s">
        <v>81</v>
      </c>
      <c r="B61" t="s">
        <v>495</v>
      </c>
      <c r="C61" s="2">
        <f>HYPERLINK("https://projectreporter.nih.gov/project_info_description.cfm?aid=9660354","KULMAP: Human Kidney, urinary tract and lung mapping center")</f>
      </c>
      <c r="D61" t="s">
        <v>488</v>
      </c>
      <c r="E61" t="s">
        <v>224</v>
      </c>
      <c r="F61" t="n">
        <v>9660354.0</v>
      </c>
      <c r="G61" t="s">
        <v>229</v>
      </c>
      <c r="H61" t="s">
        <v>130</v>
      </c>
      <c r="I61" s="2">
        <f>HYPERLINK("https://projectreporter.nih.gov/project_info_details.cfm?aid=9660354","1U54HL145608-01")</f>
      </c>
      <c r="J61" t="n">
        <v>1.0</v>
      </c>
      <c r="K61" t="s">
        <v>108</v>
      </c>
      <c r="L61" t="s">
        <v>227</v>
      </c>
      <c r="M61" t="s">
        <v>490</v>
      </c>
      <c r="N61" t="s">
        <v>59</v>
      </c>
      <c r="O61" t="s">
        <v>0</v>
      </c>
      <c r="P61" t="s">
        <v>491</v>
      </c>
      <c r="Q61" t="s">
        <v>212</v>
      </c>
      <c r="R61" t="s">
        <v>136</v>
      </c>
      <c r="S61" t="s">
        <v>137</v>
      </c>
      <c r="T61" t="s">
        <v>0</v>
      </c>
      <c r="U61" t="n">
        <v>8747510.0</v>
      </c>
      <c r="V61" t="s">
        <v>492</v>
      </c>
      <c r="W61" t="s">
        <v>493</v>
      </c>
      <c r="X61" t="s">
        <v>350</v>
      </c>
      <c r="Y61" t="s">
        <v>267</v>
      </c>
      <c r="Z61" t="s">
        <v>352</v>
      </c>
      <c r="AA61" t="s">
        <v>68</v>
      </c>
      <c r="AB61" t="n">
        <v>32.881785</v>
      </c>
      <c r="AC61" t="n">
        <v>-117.236973</v>
      </c>
      <c r="AD61" t="s">
        <v>353</v>
      </c>
      <c r="AE61" t="s">
        <v>354</v>
      </c>
      <c r="AF61" t="s">
        <v>355</v>
      </c>
      <c r="AG61" t="s">
        <v>57</v>
      </c>
      <c r="AH61" t="s">
        <v>174</v>
      </c>
      <c r="AI61" t="s">
        <v>356</v>
      </c>
      <c r="AJ61" t="s">
        <v>75</v>
      </c>
      <c r="AK61" t="s">
        <v>76</v>
      </c>
      <c r="AL61" t="s">
        <v>212</v>
      </c>
      <c r="AM61" t="s">
        <v>154</v>
      </c>
      <c r="AN61" t="s">
        <v>78</v>
      </c>
      <c r="AO61" t="s">
        <v>125</v>
      </c>
      <c r="AP61" t="n">
        <v>2018.0</v>
      </c>
      <c r="AQ61" t="s">
        <v>80</v>
      </c>
      <c r="AR61" t="n">
        <v>498053.0</v>
      </c>
      <c r="AS61" t="n">
        <v>151947.0</v>
      </c>
      <c r="AT61" t="n">
        <v>650000.0</v>
      </c>
      <c r="AU61" t="s">
        <v>0</v>
      </c>
    </row>
    <row r="62">
      <c r="A62" t="s">
        <v>81</v>
      </c>
      <c r="B62" t="s">
        <v>496</v>
      </c>
      <c r="C62" s="2">
        <f>HYPERLINK("https://projectreporter.nih.gov/project_info_description.cfm?aid=10119123","Spatial in situ mapping of RNA-chromatin interactions at transcriptome-and-genome scale in human tissues")</f>
      </c>
      <c r="D62" t="s">
        <v>497</v>
      </c>
      <c r="E62" t="s">
        <v>53</v>
      </c>
      <c r="F62" t="n">
        <v>1.0119123E7</v>
      </c>
      <c r="G62" t="s">
        <v>498</v>
      </c>
      <c r="H62" t="s">
        <v>263</v>
      </c>
      <c r="I62" s="2">
        <f>HYPERLINK("https://projectreporter.nih.gov/project_info_details.cfm?aid=10119123","1UG3CA256960-01")</f>
      </c>
      <c r="J62" t="n">
        <v>1.0</v>
      </c>
      <c r="K62" t="s">
        <v>226</v>
      </c>
      <c r="L62" t="s">
        <v>57</v>
      </c>
      <c r="M62" t="s">
        <v>499</v>
      </c>
      <c r="N62" t="s">
        <v>59</v>
      </c>
      <c r="O62" t="s">
        <v>0</v>
      </c>
      <c r="P62" t="s">
        <v>211</v>
      </c>
      <c r="Q62" t="s">
        <v>498</v>
      </c>
      <c r="R62" t="s">
        <v>61</v>
      </c>
      <c r="S62" t="s">
        <v>265</v>
      </c>
      <c r="T62" t="s">
        <v>0</v>
      </c>
      <c r="U62" t="n">
        <v>8503196.0</v>
      </c>
      <c r="V62" t="s">
        <v>500</v>
      </c>
      <c r="W62" t="s">
        <v>64</v>
      </c>
      <c r="X62" t="s">
        <v>350</v>
      </c>
      <c r="Y62" t="s">
        <v>267</v>
      </c>
      <c r="Z62" t="s">
        <v>352</v>
      </c>
      <c r="AA62" t="s">
        <v>68</v>
      </c>
      <c r="AB62" t="n">
        <v>32.881785</v>
      </c>
      <c r="AC62" t="n">
        <v>-117.236973</v>
      </c>
      <c r="AD62" t="s">
        <v>353</v>
      </c>
      <c r="AE62" t="s">
        <v>354</v>
      </c>
      <c r="AF62" t="s">
        <v>355</v>
      </c>
      <c r="AG62" t="s">
        <v>57</v>
      </c>
      <c r="AH62" t="s">
        <v>174</v>
      </c>
      <c r="AI62" t="s">
        <v>356</v>
      </c>
      <c r="AJ62" t="s">
        <v>75</v>
      </c>
      <c r="AK62" t="s">
        <v>76</v>
      </c>
      <c r="AL62" t="s">
        <v>498</v>
      </c>
      <c r="AM62" t="s">
        <v>99</v>
      </c>
      <c r="AN62" t="s">
        <v>78</v>
      </c>
      <c r="AO62" t="s">
        <v>79</v>
      </c>
      <c r="AP62" t="n">
        <v>2020.0</v>
      </c>
      <c r="AQ62" t="s">
        <v>80</v>
      </c>
      <c r="AR62" t="n">
        <v>257172.0</v>
      </c>
      <c r="AS62" t="n">
        <v>142828.0</v>
      </c>
      <c r="AT62" t="n">
        <v>400000.0</v>
      </c>
      <c r="AU62"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Company/>
  <Manager/>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2021-01-18T18:40:32Z</dcterms:created>
  <dc:creator>Apache POI</dc:creator>
</cp:coreProperties>
</file>