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teru\Documents\Documents\2021\THK\授業\Computational Mechanics\"/>
    </mc:Choice>
  </mc:AlternateContent>
  <xr:revisionPtr revIDLastSave="0" documentId="13_ncr:1_{79100E78-26A5-42F6-949E-5250D64A2B23}" xr6:coauthVersionLast="47" xr6:coauthVersionMax="47" xr10:uidLastSave="{00000000-0000-0000-0000-000000000000}"/>
  <bookViews>
    <workbookView xWindow="10590" yWindow="2100" windowWidth="30375" windowHeight="29220" xr2:uid="{F7531531-446D-4EF4-91A3-3BCE9772A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" l="1"/>
  <c r="J37" i="1" s="1"/>
  <c r="D20" i="1"/>
  <c r="D37" i="1" s="1"/>
  <c r="D54" i="1" s="1"/>
  <c r="E20" i="1"/>
  <c r="E37" i="1" s="1"/>
  <c r="E54" i="1" s="1"/>
  <c r="F20" i="1"/>
  <c r="F37" i="1" s="1"/>
  <c r="G20" i="1"/>
  <c r="G37" i="1" s="1"/>
  <c r="G54" i="1" s="1"/>
  <c r="H20" i="1"/>
  <c r="H37" i="1" s="1"/>
  <c r="H54" i="1" s="1"/>
  <c r="I20" i="1"/>
  <c r="I37" i="1" s="1"/>
  <c r="C20" i="1"/>
  <c r="C37" i="1" s="1"/>
  <c r="R6" i="1"/>
  <c r="Y9" i="1" s="1"/>
  <c r="S6" i="1"/>
  <c r="O2" i="1" s="1"/>
  <c r="R23" i="1"/>
  <c r="AA26" i="1" s="1"/>
  <c r="S23" i="1"/>
  <c r="R40" i="1"/>
  <c r="AA43" i="1" s="1"/>
  <c r="S40" i="1"/>
  <c r="X43" i="1" s="1"/>
  <c r="R57" i="1"/>
  <c r="AA60" i="1" s="1"/>
  <c r="S57" i="1"/>
  <c r="T60" i="1" s="1"/>
  <c r="F58" i="1"/>
  <c r="E56" i="1"/>
  <c r="D57" i="1" s="1"/>
  <c r="D56" i="1"/>
  <c r="E57" i="1" s="1"/>
  <c r="F41" i="1"/>
  <c r="E39" i="1"/>
  <c r="D40" i="1" s="1"/>
  <c r="D39" i="1"/>
  <c r="E40" i="1" s="1"/>
  <c r="F24" i="1"/>
  <c r="E22" i="1"/>
  <c r="D23" i="1" s="1"/>
  <c r="D22" i="1"/>
  <c r="E23" i="1" s="1"/>
  <c r="AA9" i="1"/>
  <c r="P3" i="1" l="1"/>
  <c r="T9" i="1"/>
  <c r="U9" i="1"/>
  <c r="Z9" i="1"/>
  <c r="W9" i="1"/>
  <c r="O19" i="1"/>
  <c r="O36" i="1"/>
  <c r="C54" i="1"/>
  <c r="P37" i="1"/>
  <c r="J54" i="1"/>
  <c r="P36" i="1"/>
  <c r="F54" i="1"/>
  <c r="O37" i="1"/>
  <c r="I54" i="1"/>
  <c r="X26" i="1"/>
  <c r="X60" i="1"/>
  <c r="P19" i="1"/>
  <c r="P20" i="1"/>
  <c r="T26" i="1"/>
  <c r="O20" i="1"/>
  <c r="P2" i="1"/>
  <c r="O3" i="1"/>
  <c r="S2" i="1" s="1" a="1"/>
  <c r="X9" i="1"/>
  <c r="T43" i="1"/>
  <c r="V9" i="1"/>
  <c r="U60" i="1"/>
  <c r="Y60" i="1"/>
  <c r="V60" i="1"/>
  <c r="Z60" i="1"/>
  <c r="W60" i="1"/>
  <c r="U43" i="1"/>
  <c r="Y43" i="1"/>
  <c r="V43" i="1"/>
  <c r="Z43" i="1"/>
  <c r="W43" i="1"/>
  <c r="U26" i="1"/>
  <c r="Y26" i="1"/>
  <c r="V26" i="1"/>
  <c r="Z26" i="1"/>
  <c r="W26" i="1"/>
  <c r="F7" i="1"/>
  <c r="E5" i="1"/>
  <c r="D6" i="1" s="1"/>
  <c r="D5" i="1"/>
  <c r="E6" i="1" s="1"/>
  <c r="L3" i="1" l="1"/>
  <c r="S19" i="1" a="1"/>
  <c r="S20" i="1" s="1"/>
  <c r="L37" i="1"/>
  <c r="P53" i="1"/>
  <c r="S36" i="1" a="1"/>
  <c r="S37" i="1" s="1"/>
  <c r="O53" i="1"/>
  <c r="P54" i="1"/>
  <c r="O54" i="1"/>
  <c r="L20" i="1"/>
  <c r="S19" i="1"/>
  <c r="S2" i="1"/>
  <c r="T2" i="1"/>
  <c r="S3" i="1"/>
  <c r="T3" i="1"/>
  <c r="L54" i="1" l="1"/>
  <c r="T20" i="1"/>
  <c r="T23" i="1" s="1" a="1"/>
  <c r="T19" i="1"/>
  <c r="T37" i="1"/>
  <c r="S53" i="1" a="1"/>
  <c r="S54" i="1" s="1"/>
  <c r="T36" i="1"/>
  <c r="S36" i="1"/>
  <c r="Z6" i="1" a="1"/>
  <c r="X6" i="1" a="1"/>
  <c r="V6" i="1" a="1"/>
  <c r="T6" i="1" a="1"/>
  <c r="X23" i="1" l="1" a="1"/>
  <c r="X23" i="1" s="1"/>
  <c r="V40" i="1" a="1"/>
  <c r="W40" i="1" s="1"/>
  <c r="Z23" i="1" a="1"/>
  <c r="V23" i="1" a="1"/>
  <c r="T40" i="1" a="1"/>
  <c r="T40" i="1" s="1"/>
  <c r="Z40" i="1" a="1"/>
  <c r="AA40" i="1" s="1"/>
  <c r="X40" i="1" a="1"/>
  <c r="Y40" i="1" s="1"/>
  <c r="T54" i="1"/>
  <c r="S53" i="1"/>
  <c r="T53" i="1"/>
  <c r="W6" i="1"/>
  <c r="V6" i="1"/>
  <c r="K5" i="1" s="1"/>
  <c r="L7" i="1" s="1"/>
  <c r="W23" i="1"/>
  <c r="V23" i="1"/>
  <c r="T6" i="1"/>
  <c r="I5" i="1" s="1"/>
  <c r="U6" i="1"/>
  <c r="J6" i="1" s="1"/>
  <c r="I7" i="1" s="1"/>
  <c r="Y6" i="1"/>
  <c r="N6" i="1" s="1"/>
  <c r="M7" i="1" s="1"/>
  <c r="X6" i="1"/>
  <c r="M5" i="1" s="1"/>
  <c r="N7" i="1" s="1"/>
  <c r="AA23" i="1"/>
  <c r="Z23" i="1"/>
  <c r="AA6" i="1"/>
  <c r="P6" i="1" s="1"/>
  <c r="O7" i="1" s="1"/>
  <c r="Z6" i="1"/>
  <c r="O5" i="1" s="1"/>
  <c r="P7" i="1" s="1"/>
  <c r="U23" i="1"/>
  <c r="T23" i="1"/>
  <c r="L6" i="1"/>
  <c r="K7" i="1" s="1"/>
  <c r="Y23" i="1" l="1"/>
  <c r="V40" i="1"/>
  <c r="K39" i="1" s="1"/>
  <c r="L41" i="1" s="1"/>
  <c r="Z57" i="1" a="1"/>
  <c r="Z57" i="1" s="1"/>
  <c r="O56" i="1" s="1"/>
  <c r="P58" i="1" s="1"/>
  <c r="U40" i="1"/>
  <c r="J40" i="1" s="1"/>
  <c r="I41" i="1" s="1"/>
  <c r="X40" i="1"/>
  <c r="M39" i="1" s="1"/>
  <c r="N41" i="1" s="1"/>
  <c r="Z40" i="1"/>
  <c r="O39" i="1" s="1"/>
  <c r="P41" i="1" s="1"/>
  <c r="V57" i="1" a="1"/>
  <c r="W57" i="1" s="1"/>
  <c r="L57" i="1" s="1"/>
  <c r="K58" i="1" s="1"/>
  <c r="X57" i="1" a="1"/>
  <c r="Y57" i="1" s="1"/>
  <c r="N57" i="1" s="1"/>
  <c r="M58" i="1" s="1"/>
  <c r="T57" i="1" a="1"/>
  <c r="T57" i="1" s="1"/>
  <c r="I56" i="1" s="1"/>
  <c r="J7" i="1"/>
  <c r="D9" i="1" s="1" a="1"/>
  <c r="K15" i="1" s="1"/>
  <c r="L40" i="1"/>
  <c r="K41" i="1" s="1"/>
  <c r="I39" i="1"/>
  <c r="N40" i="1"/>
  <c r="M41" i="1" s="1"/>
  <c r="P40" i="1"/>
  <c r="O41" i="1" s="1"/>
  <c r="N23" i="1"/>
  <c r="M24" i="1" s="1"/>
  <c r="M22" i="1"/>
  <c r="N24" i="1" s="1"/>
  <c r="L23" i="1"/>
  <c r="K24" i="1" s="1"/>
  <c r="K22" i="1"/>
  <c r="L24" i="1" s="1"/>
  <c r="I22" i="1"/>
  <c r="J23" i="1"/>
  <c r="I24" i="1" s="1"/>
  <c r="P23" i="1"/>
  <c r="O24" i="1" s="1"/>
  <c r="O22" i="1"/>
  <c r="P24" i="1" s="1"/>
  <c r="AA57" i="1" l="1"/>
  <c r="P57" i="1" s="1"/>
  <c r="O58" i="1" s="1"/>
  <c r="X57" i="1"/>
  <c r="M56" i="1" s="1"/>
  <c r="N58" i="1" s="1"/>
  <c r="V57" i="1"/>
  <c r="K56" i="1" s="1"/>
  <c r="L58" i="1" s="1"/>
  <c r="U57" i="1"/>
  <c r="J57" i="1" s="1"/>
  <c r="I58" i="1" s="1"/>
  <c r="G14" i="1"/>
  <c r="D9" i="1"/>
  <c r="K9" i="1"/>
  <c r="F13" i="1"/>
  <c r="H12" i="1"/>
  <c r="F14" i="1"/>
  <c r="I9" i="1"/>
  <c r="E14" i="1"/>
  <c r="F9" i="1"/>
  <c r="I15" i="1"/>
  <c r="F10" i="1"/>
  <c r="F11" i="1"/>
  <c r="I13" i="1"/>
  <c r="K11" i="1"/>
  <c r="J13" i="1"/>
  <c r="J14" i="1"/>
  <c r="G10" i="1"/>
  <c r="H10" i="1"/>
  <c r="G16" i="1"/>
  <c r="J15" i="1"/>
  <c r="H15" i="1"/>
  <c r="D12" i="1"/>
  <c r="D10" i="1"/>
  <c r="J11" i="1"/>
  <c r="J16" i="1"/>
  <c r="K16" i="1"/>
  <c r="H11" i="1"/>
  <c r="K10" i="1"/>
  <c r="D15" i="1"/>
  <c r="I14" i="1"/>
  <c r="H13" i="1"/>
  <c r="I16" i="1"/>
  <c r="G12" i="1"/>
  <c r="H14" i="1"/>
  <c r="J12" i="1"/>
  <c r="E16" i="1"/>
  <c r="K13" i="1"/>
  <c r="G13" i="1"/>
  <c r="I12" i="1"/>
  <c r="E10" i="1"/>
  <c r="G15" i="1"/>
  <c r="J10" i="1"/>
  <c r="D13" i="1"/>
  <c r="E15" i="1"/>
  <c r="E12" i="1"/>
  <c r="I10" i="1"/>
  <c r="G11" i="1"/>
  <c r="H16" i="1"/>
  <c r="K12" i="1"/>
  <c r="D14" i="1"/>
  <c r="E9" i="1"/>
  <c r="G9" i="1"/>
  <c r="E11" i="1"/>
  <c r="E13" i="1"/>
  <c r="F12" i="1"/>
  <c r="J9" i="1"/>
  <c r="K14" i="1"/>
  <c r="F16" i="1"/>
  <c r="I11" i="1"/>
  <c r="D16" i="1"/>
  <c r="F15" i="1"/>
  <c r="D11" i="1"/>
  <c r="H9" i="1"/>
  <c r="J58" i="1"/>
  <c r="J41" i="1"/>
  <c r="D43" i="1" s="1" a="1"/>
  <c r="J24" i="1"/>
  <c r="D26" i="1" s="1" a="1"/>
  <c r="D60" i="1" l="1" a="1"/>
  <c r="K67" i="1" s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D46" i="1"/>
  <c r="D43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H48" i="1"/>
  <c r="D47" i="1"/>
  <c r="D45" i="1"/>
  <c r="H43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H50" i="1"/>
  <c r="D50" i="1"/>
  <c r="H49" i="1"/>
  <c r="D49" i="1"/>
  <c r="D48" i="1"/>
  <c r="H47" i="1"/>
  <c r="H46" i="1"/>
  <c r="H45" i="1"/>
  <c r="H44" i="1"/>
  <c r="D4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D32" i="1"/>
  <c r="D31" i="1"/>
  <c r="D30" i="1"/>
  <c r="H28" i="1"/>
  <c r="H27" i="1"/>
  <c r="D26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H33" i="1"/>
  <c r="H32" i="1"/>
  <c r="H31" i="1"/>
  <c r="H30" i="1"/>
  <c r="H29" i="1"/>
  <c r="D28" i="1"/>
  <c r="D27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D33" i="1"/>
  <c r="D29" i="1"/>
  <c r="H26" i="1"/>
  <c r="G64" i="1" l="1"/>
  <c r="D61" i="1"/>
  <c r="D63" i="1"/>
  <c r="E61" i="1"/>
  <c r="E65" i="1"/>
  <c r="E76" i="1" s="1"/>
  <c r="H62" i="1"/>
  <c r="H73" i="1" s="1"/>
  <c r="E82" i="1" s="1"/>
  <c r="D83" i="1" s="1"/>
  <c r="F62" i="1"/>
  <c r="F66" i="1"/>
  <c r="G61" i="1"/>
  <c r="G72" i="1" s="1"/>
  <c r="G65" i="1"/>
  <c r="G76" i="1" s="1"/>
  <c r="E64" i="1"/>
  <c r="D60" i="1"/>
  <c r="I64" i="1"/>
  <c r="K72" i="1"/>
  <c r="D64" i="1"/>
  <c r="I61" i="1"/>
  <c r="I65" i="1"/>
  <c r="H63" i="1"/>
  <c r="J62" i="1"/>
  <c r="J66" i="1"/>
  <c r="J77" i="1" s="1"/>
  <c r="K61" i="1"/>
  <c r="K65" i="1"/>
  <c r="K76" i="1" s="1"/>
  <c r="G84" i="1" s="1"/>
  <c r="F85" i="1" s="1"/>
  <c r="F65" i="1"/>
  <c r="K64" i="1"/>
  <c r="H65" i="1"/>
  <c r="E62" i="1"/>
  <c r="E66" i="1"/>
  <c r="E77" i="1" s="1"/>
  <c r="H64" i="1"/>
  <c r="F63" i="1"/>
  <c r="F74" i="1" s="1"/>
  <c r="F67" i="1"/>
  <c r="G62" i="1"/>
  <c r="G66" i="1"/>
  <c r="G77" i="1" s="1"/>
  <c r="H71" i="1"/>
  <c r="E60" i="1"/>
  <c r="G60" i="1"/>
  <c r="G71" i="1" s="1"/>
  <c r="J61" i="1"/>
  <c r="J72" i="1" s="1"/>
  <c r="G73" i="1"/>
  <c r="H66" i="1"/>
  <c r="I62" i="1"/>
  <c r="I66" i="1"/>
  <c r="D66" i="1"/>
  <c r="J63" i="1"/>
  <c r="J74" i="1" s="1"/>
  <c r="J67" i="1"/>
  <c r="J78" i="1" s="1"/>
  <c r="K62" i="1"/>
  <c r="K66" i="1"/>
  <c r="K77" i="1" s="1"/>
  <c r="H60" i="1"/>
  <c r="F61" i="1"/>
  <c r="K60" i="1"/>
  <c r="K71" i="1" s="1"/>
  <c r="D67" i="1"/>
  <c r="D78" i="1" s="1"/>
  <c r="E63" i="1"/>
  <c r="E67" i="1"/>
  <c r="F60" i="1"/>
  <c r="F64" i="1"/>
  <c r="D62" i="1"/>
  <c r="G63" i="1"/>
  <c r="G74" i="1" s="1"/>
  <c r="G67" i="1"/>
  <c r="G78" i="1" s="1"/>
  <c r="H61" i="1"/>
  <c r="H72" i="1" s="1"/>
  <c r="I60" i="1"/>
  <c r="J65" i="1"/>
  <c r="K74" i="1"/>
  <c r="H67" i="1"/>
  <c r="I63" i="1"/>
  <c r="I67" i="1"/>
  <c r="J60" i="1"/>
  <c r="J64" i="1"/>
  <c r="J75" i="1" s="1"/>
  <c r="D65" i="1"/>
  <c r="D76" i="1" s="1"/>
  <c r="K63" i="1"/>
  <c r="F77" i="1"/>
  <c r="G75" i="1"/>
  <c r="D74" i="1"/>
  <c r="J71" i="1"/>
  <c r="F76" i="1"/>
  <c r="H78" i="1"/>
  <c r="F72" i="1"/>
  <c r="J76" i="1"/>
  <c r="I71" i="1"/>
  <c r="D73" i="1"/>
  <c r="H77" i="1"/>
  <c r="F78" i="1"/>
  <c r="I77" i="1"/>
  <c r="F71" i="1"/>
  <c r="F75" i="1"/>
  <c r="H74" i="1"/>
  <c r="J73" i="1"/>
  <c r="I74" i="1"/>
  <c r="I72" i="1"/>
  <c r="I78" i="1"/>
  <c r="E74" i="1"/>
  <c r="D75" i="1"/>
  <c r="E72" i="1"/>
  <c r="H75" i="1"/>
  <c r="E83" i="1" s="1"/>
  <c r="D71" i="1"/>
  <c r="E78" i="1"/>
  <c r="E71" i="1"/>
  <c r="E73" i="1"/>
  <c r="E75" i="1"/>
  <c r="D72" i="1"/>
  <c r="H76" i="1"/>
  <c r="D77" i="1"/>
  <c r="K73" i="1"/>
  <c r="G82" i="1" s="1"/>
  <c r="D85" i="1" s="1"/>
  <c r="K75" i="1"/>
  <c r="G83" i="1" s="1"/>
  <c r="E85" i="1" s="1"/>
  <c r="I73" i="1"/>
  <c r="I76" i="1"/>
  <c r="F84" i="1" s="1"/>
  <c r="F73" i="1"/>
  <c r="D82" i="1" s="1"/>
  <c r="I75" i="1"/>
  <c r="F83" i="1" s="1"/>
  <c r="E84" i="1" s="1"/>
  <c r="K78" i="1"/>
  <c r="G85" i="1" s="1"/>
  <c r="F82" i="1" l="1"/>
  <c r="D84" i="1" l="1"/>
  <c r="J82" i="1" s="1" a="1"/>
  <c r="K82" i="1" s="1"/>
  <c r="L85" i="1" l="1"/>
  <c r="J83" i="1"/>
  <c r="M85" i="1"/>
  <c r="L84" i="1"/>
  <c r="L82" i="1"/>
  <c r="J82" i="1"/>
  <c r="M84" i="1"/>
  <c r="J84" i="1"/>
  <c r="K85" i="1"/>
  <c r="K84" i="1"/>
  <c r="M82" i="1"/>
  <c r="M83" i="1"/>
  <c r="L83" i="1"/>
  <c r="J85" i="1"/>
  <c r="K83" i="1"/>
  <c r="U82" i="1" l="1" a="1"/>
  <c r="U82" i="1" s="1"/>
  <c r="U84" i="1" l="1"/>
  <c r="U85" i="1"/>
  <c r="U83" i="1"/>
</calcChain>
</file>

<file path=xl/sharedStrings.xml><?xml version="1.0" encoding="utf-8"?>
<sst xmlns="http://schemas.openxmlformats.org/spreadsheetml/2006/main" count="222" uniqueCount="75">
  <si>
    <t>x1</t>
    <phoneticPr fontId="1"/>
  </si>
  <si>
    <t>y1</t>
    <phoneticPr fontId="1"/>
  </si>
  <si>
    <t>x2</t>
    <phoneticPr fontId="1"/>
  </si>
  <si>
    <t>y2</t>
    <phoneticPr fontId="1"/>
  </si>
  <si>
    <t>x3</t>
    <phoneticPr fontId="1"/>
  </si>
  <si>
    <t>y3</t>
    <phoneticPr fontId="1"/>
  </si>
  <si>
    <t>x4</t>
    <phoneticPr fontId="1"/>
  </si>
  <si>
    <t>y4</t>
    <phoneticPr fontId="1"/>
  </si>
  <si>
    <t>|J|</t>
    <phoneticPr fontId="1"/>
  </si>
  <si>
    <t>N1_x</t>
    <phoneticPr fontId="1"/>
  </si>
  <si>
    <t>N1_y</t>
    <phoneticPr fontId="1"/>
  </si>
  <si>
    <t>N2_x</t>
    <phoneticPr fontId="1"/>
  </si>
  <si>
    <t>N2_y</t>
    <phoneticPr fontId="1"/>
  </si>
  <si>
    <t>N3_x</t>
    <phoneticPr fontId="1"/>
  </si>
  <si>
    <t>N3_y</t>
    <phoneticPr fontId="1"/>
  </si>
  <si>
    <t>N4_x</t>
    <phoneticPr fontId="1"/>
  </si>
  <si>
    <t>N4_y</t>
    <phoneticPr fontId="1"/>
  </si>
  <si>
    <t>E</t>
    <phoneticPr fontId="1"/>
  </si>
  <si>
    <t>v</t>
    <phoneticPr fontId="1"/>
  </si>
  <si>
    <t>Wi=</t>
    <phoneticPr fontId="1"/>
  </si>
  <si>
    <t>Integlal point 1</t>
    <phoneticPr fontId="1"/>
  </si>
  <si>
    <t>Integlal point 2</t>
    <phoneticPr fontId="1"/>
  </si>
  <si>
    <t>Integlal point 3</t>
    <phoneticPr fontId="1"/>
  </si>
  <si>
    <t>Integlal point 4</t>
    <phoneticPr fontId="1"/>
  </si>
  <si>
    <t>xi</t>
    <phoneticPr fontId="1"/>
  </si>
  <si>
    <t>eta</t>
    <phoneticPr fontId="1"/>
  </si>
  <si>
    <t>N1_xi</t>
    <phoneticPr fontId="1"/>
  </si>
  <si>
    <t>N1_eta</t>
    <phoneticPr fontId="1"/>
  </si>
  <si>
    <t>N2_xi</t>
    <phoneticPr fontId="1"/>
  </si>
  <si>
    <t>N2_eta</t>
    <phoneticPr fontId="1"/>
  </si>
  <si>
    <t>N3_xi</t>
    <phoneticPr fontId="1"/>
  </si>
  <si>
    <t>N3_eta</t>
    <phoneticPr fontId="1"/>
  </si>
  <si>
    <t>N4_xi</t>
    <phoneticPr fontId="1"/>
  </si>
  <si>
    <t>N4_eta</t>
    <phoneticPr fontId="1"/>
  </si>
  <si>
    <t>Element stiffness matrix</t>
    <phoneticPr fontId="1"/>
  </si>
  <si>
    <t>Coordinate of nodes</t>
    <phoneticPr fontId="1"/>
  </si>
  <si>
    <t>Jacobian</t>
    <phoneticPr fontId="1"/>
  </si>
  <si>
    <t>Determinant of J</t>
    <phoneticPr fontId="1"/>
  </si>
  <si>
    <t>Inverse of J</t>
    <phoneticPr fontId="1"/>
  </si>
  <si>
    <t>Young's modulus</t>
    <phoneticPr fontId="1"/>
  </si>
  <si>
    <t>Poisson's ratio</t>
    <phoneticPr fontId="1"/>
  </si>
  <si>
    <t>D matrix</t>
    <phoneticPr fontId="1"/>
  </si>
  <si>
    <t>B matrix</t>
    <phoneticPr fontId="1"/>
  </si>
  <si>
    <t>Coordinate of integral point in natural coordinate system</t>
    <phoneticPr fontId="1"/>
  </si>
  <si>
    <t>Gradient of shape function</t>
    <phoneticPr fontId="1"/>
  </si>
  <si>
    <t>Gradient of shape function in global coordinate system</t>
    <phoneticPr fontId="1"/>
  </si>
  <si>
    <t>Gradient of shape function in natural coordinate system</t>
    <phoneticPr fontId="1"/>
  </si>
  <si>
    <t>Weight for integral point</t>
    <phoneticPr fontId="1"/>
  </si>
  <si>
    <t>Element stiffness matrix for integral point</t>
    <phoneticPr fontId="1"/>
  </si>
  <si>
    <t>Reduced elemetn stiffness matrix</t>
    <phoneticPr fontId="1"/>
  </si>
  <si>
    <t>Inverse of reduced element stiffness matrix</t>
    <phoneticPr fontId="1"/>
  </si>
  <si>
    <t>u_2x</t>
    <phoneticPr fontId="1"/>
  </si>
  <si>
    <t>u_3x</t>
    <phoneticPr fontId="1"/>
  </si>
  <si>
    <t>u_3y</t>
    <phoneticPr fontId="1"/>
  </si>
  <si>
    <t>u_4y</t>
    <phoneticPr fontId="1"/>
  </si>
  <si>
    <t>Unknown nodal displacement</t>
    <phoneticPr fontId="1"/>
  </si>
  <si>
    <t>f_2x</t>
    <phoneticPr fontId="1"/>
  </si>
  <si>
    <t>f_3x</t>
    <phoneticPr fontId="1"/>
  </si>
  <si>
    <t>f_3y</t>
    <phoneticPr fontId="1"/>
  </si>
  <si>
    <t>f_4y</t>
    <phoneticPr fontId="1"/>
  </si>
  <si>
    <t>u1_x</t>
    <phoneticPr fontId="1"/>
  </si>
  <si>
    <t>u_1y</t>
    <phoneticPr fontId="1"/>
  </si>
  <si>
    <t>u_2y</t>
    <phoneticPr fontId="1"/>
  </si>
  <si>
    <t>u_4x</t>
    <phoneticPr fontId="1"/>
  </si>
  <si>
    <t>[Dij] =</t>
    <phoneticPr fontId="1"/>
  </si>
  <si>
    <t>[Bij] =</t>
    <phoneticPr fontId="1"/>
  </si>
  <si>
    <t>[K_i ij] =</t>
    <phoneticPr fontId="1"/>
  </si>
  <si>
    <t>[Jij] =</t>
    <phoneticPr fontId="1"/>
  </si>
  <si>
    <t>[Jij]^-1 =</t>
    <phoneticPr fontId="1"/>
  </si>
  <si>
    <t>[K_e ij] =</t>
    <phoneticPr fontId="1"/>
  </si>
  <si>
    <t>[K'ij] =</t>
    <phoneticPr fontId="1"/>
  </si>
  <si>
    <t>[K'ij]^-1 =</t>
    <phoneticPr fontId="1"/>
  </si>
  <si>
    <t>{f'i} =</t>
    <phoneticPr fontId="1"/>
  </si>
  <si>
    <t>{u'i} =</t>
    <phoneticPr fontId="1"/>
  </si>
  <si>
    <t>Known Nodal forces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</si>
</sst>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00000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3" borderId="0" xfId="0" applyNumberFormat="1" applyFill="1" applyBorder="1">
      <alignment vertical="center"/>
    </xf>
    <xf numFmtId="177" fontId="0" fillId="3" borderId="7" xfId="0" applyNumberFormat="1" applyFill="1" applyBorder="1">
      <alignment vertical="center"/>
    </xf>
    <xf numFmtId="177" fontId="0" fillId="3" borderId="5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209550</xdr:colOff>
          <xdr:row>9</xdr:row>
          <xdr:rowOff>123825</xdr:rowOff>
        </xdr:from>
        <xdr:to>
          <xdr:col>23</xdr:col>
          <xdr:colOff>371475</xdr:colOff>
          <xdr:row>13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142875</xdr:colOff>
          <xdr:row>9</xdr:row>
          <xdr:rowOff>142875</xdr:rowOff>
        </xdr:from>
        <xdr:to>
          <xdr:col>20</xdr:col>
          <xdr:colOff>619125</xdr:colOff>
          <xdr:row>13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142875</xdr:colOff>
          <xdr:row>10</xdr:row>
          <xdr:rowOff>180975</xdr:rowOff>
        </xdr:from>
        <xdr:to>
          <xdr:col>14</xdr:col>
          <xdr:colOff>533400</xdr:colOff>
          <xdr:row>12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504825</xdr:colOff>
      <xdr:row>62</xdr:row>
      <xdr:rowOff>76200</xdr:rowOff>
    </xdr:from>
    <xdr:to>
      <xdr:col>16</xdr:col>
      <xdr:colOff>137795</xdr:colOff>
      <xdr:row>78</xdr:row>
      <xdr:rowOff>13970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12458700"/>
          <a:ext cx="2376170" cy="374777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209550</xdr:colOff>
          <xdr:row>0</xdr:row>
          <xdr:rowOff>190500</xdr:rowOff>
        </xdr:from>
        <xdr:to>
          <xdr:col>28</xdr:col>
          <xdr:colOff>142875</xdr:colOff>
          <xdr:row>3</xdr:row>
          <xdr:rowOff>28575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72C-27DA-4B23-9A22-42F10044E18C}">
  <dimension ref="A1:AA97"/>
  <sheetViews>
    <sheetView tabSelected="1" workbookViewId="0">
      <selection activeCell="O82" sqref="O82"/>
    </sheetView>
  </sheetViews>
  <sheetFormatPr defaultRowHeight="18.75" x14ac:dyDescent="0.4"/>
  <cols>
    <col min="4" max="13" width="9" customWidth="1"/>
    <col min="20" max="21" width="9.375" bestFit="1" customWidth="1"/>
  </cols>
  <sheetData>
    <row r="1" spans="1:27" x14ac:dyDescent="0.4">
      <c r="A1" s="3" t="s">
        <v>20</v>
      </c>
      <c r="C1" s="4" t="s">
        <v>35</v>
      </c>
      <c r="D1" s="5"/>
      <c r="E1" s="5"/>
      <c r="F1" s="5"/>
      <c r="G1" s="5"/>
      <c r="H1" s="5"/>
      <c r="I1" s="5"/>
      <c r="J1" s="6"/>
      <c r="L1" s="13" t="s">
        <v>37</v>
      </c>
      <c r="N1" s="4" t="s">
        <v>36</v>
      </c>
      <c r="O1" s="5"/>
      <c r="P1" s="6"/>
      <c r="R1" s="4" t="s">
        <v>38</v>
      </c>
      <c r="S1" s="5"/>
      <c r="T1" s="6"/>
    </row>
    <row r="2" spans="1:27" x14ac:dyDescent="0.4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9" t="s">
        <v>7</v>
      </c>
      <c r="L2" s="14" t="s">
        <v>8</v>
      </c>
      <c r="N2" s="7" t="s">
        <v>67</v>
      </c>
      <c r="O2" s="8">
        <f>0.25*(-(1-S6)*(C3-E3)+(1+S6)*(G3-I3))</f>
        <v>0.5</v>
      </c>
      <c r="P2" s="9">
        <f>0.25*(-(1-S6)*(D3-F3)+(1+S6)*(H3-J3))</f>
        <v>0</v>
      </c>
      <c r="R2" s="7" t="s">
        <v>68</v>
      </c>
      <c r="S2" s="8">
        <f t="array" ref="S2:T3">MINVERSE(O2:P3)</f>
        <v>2</v>
      </c>
      <c r="T2" s="9">
        <v>0</v>
      </c>
    </row>
    <row r="3" spans="1:27" x14ac:dyDescent="0.4">
      <c r="C3" s="10">
        <v>0</v>
      </c>
      <c r="D3" s="11">
        <v>0</v>
      </c>
      <c r="E3" s="11">
        <v>1</v>
      </c>
      <c r="F3" s="11">
        <v>0</v>
      </c>
      <c r="G3" s="11">
        <v>1</v>
      </c>
      <c r="H3" s="8">
        <v>2</v>
      </c>
      <c r="I3" s="8">
        <v>0</v>
      </c>
      <c r="J3" s="9">
        <v>2</v>
      </c>
      <c r="L3" s="14">
        <f>MDETERM(O2:P3)</f>
        <v>0.5</v>
      </c>
      <c r="N3" s="7"/>
      <c r="O3" s="8">
        <f>0.25*((1-R6)*(I3-C3)-(1+R6)*(E3-G3))</f>
        <v>0</v>
      </c>
      <c r="P3" s="9">
        <f>0.25*((1-R6)*(J3-D3)-(1+R6)*(F3-H3))</f>
        <v>1</v>
      </c>
      <c r="R3" s="10"/>
      <c r="S3" s="11">
        <v>0</v>
      </c>
      <c r="T3" s="9">
        <v>1</v>
      </c>
    </row>
    <row r="4" spans="1:27" x14ac:dyDescent="0.4">
      <c r="A4" s="13" t="s">
        <v>39</v>
      </c>
      <c r="B4" s="4" t="s">
        <v>40</v>
      </c>
      <c r="C4" s="4" t="s">
        <v>41</v>
      </c>
      <c r="D4" s="5"/>
      <c r="E4" s="5"/>
      <c r="F4" s="6"/>
      <c r="H4" s="4" t="s">
        <v>42</v>
      </c>
      <c r="I4" s="5"/>
      <c r="J4" s="5"/>
      <c r="K4" s="5"/>
      <c r="L4" s="5"/>
      <c r="M4" s="5"/>
      <c r="N4" s="5"/>
      <c r="O4" s="5"/>
      <c r="P4" s="6"/>
      <c r="R4" s="4" t="s">
        <v>43</v>
      </c>
      <c r="S4" s="6"/>
      <c r="T4" s="4" t="s">
        <v>45</v>
      </c>
      <c r="U4" s="5"/>
      <c r="V4" s="5"/>
      <c r="W4" s="5"/>
      <c r="X4" s="5"/>
      <c r="Y4" s="5"/>
      <c r="Z4" s="5"/>
      <c r="AA4" s="6"/>
    </row>
    <row r="5" spans="1:27" x14ac:dyDescent="0.4">
      <c r="A5" s="14" t="s">
        <v>17</v>
      </c>
      <c r="B5" s="7" t="s">
        <v>18</v>
      </c>
      <c r="C5" s="7"/>
      <c r="D5" s="8">
        <f>A6/(1+B6)/(1-B6)</f>
        <v>1066.6666666666667</v>
      </c>
      <c r="E5" s="8">
        <f>A6/(1+B6)/(1-B6)*B6</f>
        <v>266.66666666666669</v>
      </c>
      <c r="F5" s="9">
        <v>0</v>
      </c>
      <c r="H5" s="7"/>
      <c r="I5" s="8">
        <f>T6</f>
        <v>-0.78867513459481287</v>
      </c>
      <c r="J5" s="8">
        <v>0</v>
      </c>
      <c r="K5" s="8">
        <f>V6</f>
        <v>0.78867513459481287</v>
      </c>
      <c r="L5" s="8">
        <v>0</v>
      </c>
      <c r="M5" s="8">
        <f>X6</f>
        <v>0.21132486540518708</v>
      </c>
      <c r="N5" s="8">
        <v>0</v>
      </c>
      <c r="O5" s="8">
        <f>Z6</f>
        <v>-0.21132486540518708</v>
      </c>
      <c r="P5" s="9">
        <v>0</v>
      </c>
      <c r="R5" s="7" t="s">
        <v>24</v>
      </c>
      <c r="S5" s="9" t="s">
        <v>25</v>
      </c>
      <c r="T5" s="7" t="s">
        <v>9</v>
      </c>
      <c r="U5" s="8" t="s">
        <v>10</v>
      </c>
      <c r="V5" s="8" t="s">
        <v>11</v>
      </c>
      <c r="W5" s="8" t="s">
        <v>12</v>
      </c>
      <c r="X5" s="8" t="s">
        <v>13</v>
      </c>
      <c r="Y5" s="8" t="s">
        <v>14</v>
      </c>
      <c r="Z5" s="8" t="s">
        <v>15</v>
      </c>
      <c r="AA5" s="9" t="s">
        <v>16</v>
      </c>
    </row>
    <row r="6" spans="1:27" x14ac:dyDescent="0.4">
      <c r="A6" s="15">
        <v>1000</v>
      </c>
      <c r="B6" s="10">
        <v>0.25</v>
      </c>
      <c r="C6" s="7" t="s">
        <v>64</v>
      </c>
      <c r="D6" s="8">
        <f>E5</f>
        <v>266.66666666666669</v>
      </c>
      <c r="E6" s="8">
        <f>D5</f>
        <v>1066.6666666666667</v>
      </c>
      <c r="F6" s="9">
        <v>0</v>
      </c>
      <c r="H6" s="7" t="s">
        <v>65</v>
      </c>
      <c r="I6" s="8">
        <v>0</v>
      </c>
      <c r="J6" s="8">
        <f>U6</f>
        <v>-0.39433756729740643</v>
      </c>
      <c r="K6" s="8">
        <v>0</v>
      </c>
      <c r="L6" s="8">
        <f>W6</f>
        <v>-0.10566243270259354</v>
      </c>
      <c r="M6" s="8">
        <v>0</v>
      </c>
      <c r="N6" s="8">
        <f>Y6</f>
        <v>0.10566243270259354</v>
      </c>
      <c r="O6" s="8">
        <v>0</v>
      </c>
      <c r="P6" s="9">
        <f>AA6</f>
        <v>0.39433756729740643</v>
      </c>
      <c r="R6" s="10">
        <f>-1/SQRT(3)</f>
        <v>-0.57735026918962584</v>
      </c>
      <c r="S6" s="12">
        <f>-1/SQRT(3)</f>
        <v>-0.57735026918962584</v>
      </c>
      <c r="T6" s="10">
        <f t="array" ref="T6:U6">TRANSPOSE(MMULT($S2:$T3,TRANSPOSE(T9:U9)))</f>
        <v>-0.78867513459481287</v>
      </c>
      <c r="U6" s="11">
        <v>-0.39433756729740643</v>
      </c>
      <c r="V6" s="11">
        <f t="array" ref="V6:W6">TRANSPOSE(MMULT($S2:$T3,TRANSPOSE(V9:W9)))</f>
        <v>0.78867513459481287</v>
      </c>
      <c r="W6" s="11">
        <v>-0.10566243270259354</v>
      </c>
      <c r="X6" s="11">
        <f t="array" ref="X6:Y6">TRANSPOSE(MMULT($S2:$T3,TRANSPOSE(X9:Y9)))</f>
        <v>0.21132486540518708</v>
      </c>
      <c r="Y6" s="11">
        <v>0.10566243270259354</v>
      </c>
      <c r="Z6" s="11">
        <f t="array" ref="Z6:AA6">TRANSPOSE(MMULT($S2:$T3,TRANSPOSE(Z9:AA9)))</f>
        <v>-0.21132486540518708</v>
      </c>
      <c r="AA6" s="12">
        <v>0.39433756729740643</v>
      </c>
    </row>
    <row r="7" spans="1:27" x14ac:dyDescent="0.4">
      <c r="C7" s="7"/>
      <c r="D7" s="8">
        <v>0</v>
      </c>
      <c r="E7" s="8">
        <v>0</v>
      </c>
      <c r="F7" s="9">
        <f>A6/(1+B6)/2</f>
        <v>400</v>
      </c>
      <c r="H7" s="7"/>
      <c r="I7" s="8">
        <f>J6</f>
        <v>-0.39433756729740643</v>
      </c>
      <c r="J7" s="8">
        <f>I5</f>
        <v>-0.78867513459481287</v>
      </c>
      <c r="K7" s="8">
        <f>L6</f>
        <v>-0.10566243270259354</v>
      </c>
      <c r="L7" s="11">
        <f>K5</f>
        <v>0.78867513459481287</v>
      </c>
      <c r="M7" s="11">
        <f>N6</f>
        <v>0.10566243270259354</v>
      </c>
      <c r="N7" s="11">
        <f>M5</f>
        <v>0.21132486540518708</v>
      </c>
      <c r="O7" s="11">
        <f>P6</f>
        <v>0.39433756729740643</v>
      </c>
      <c r="P7" s="12">
        <f>O5</f>
        <v>-0.21132486540518708</v>
      </c>
      <c r="T7" s="4" t="s">
        <v>46</v>
      </c>
      <c r="U7" s="5"/>
      <c r="V7" s="5"/>
      <c r="W7" s="5"/>
      <c r="X7" s="5"/>
      <c r="Y7" s="5"/>
      <c r="Z7" s="5"/>
      <c r="AA7" s="6"/>
    </row>
    <row r="8" spans="1:27" x14ac:dyDescent="0.4">
      <c r="C8" s="4" t="s">
        <v>48</v>
      </c>
      <c r="D8" s="5"/>
      <c r="E8" s="5"/>
      <c r="F8" s="5"/>
      <c r="G8" s="5"/>
      <c r="H8" s="5"/>
      <c r="I8" s="5"/>
      <c r="J8" s="5"/>
      <c r="K8" s="6"/>
      <c r="T8" s="7" t="s">
        <v>26</v>
      </c>
      <c r="U8" s="8" t="s">
        <v>27</v>
      </c>
      <c r="V8" s="8" t="s">
        <v>28</v>
      </c>
      <c r="W8" s="8" t="s">
        <v>29</v>
      </c>
      <c r="X8" s="8" t="s">
        <v>30</v>
      </c>
      <c r="Y8" s="8" t="s">
        <v>31</v>
      </c>
      <c r="Z8" s="8" t="s">
        <v>32</v>
      </c>
      <c r="AA8" s="9" t="s">
        <v>33</v>
      </c>
    </row>
    <row r="9" spans="1:27" x14ac:dyDescent="0.4">
      <c r="C9" s="7"/>
      <c r="D9" s="16">
        <f t="array" ref="D9:K16">L$3*A12*MMULT(MMULT(TRANSPOSE(I5:P7),D5:F7),I5:P7)</f>
        <v>362.83827295808533</v>
      </c>
      <c r="E9" s="16">
        <v>103.66807798802438</v>
      </c>
      <c r="F9" s="16">
        <v>-323.40451622834468</v>
      </c>
      <c r="G9" s="16">
        <v>-51.089735681703516</v>
      </c>
      <c r="H9" s="16">
        <v>-97.222222222222214</v>
      </c>
      <c r="I9" s="16">
        <v>-27.777777777777775</v>
      </c>
      <c r="J9" s="16">
        <v>57.788465492481578</v>
      </c>
      <c r="K9" s="17">
        <v>-24.800564528543084</v>
      </c>
      <c r="T9" s="10">
        <f>-1/4*(1-S6)</f>
        <v>-0.39433756729740643</v>
      </c>
      <c r="U9" s="11">
        <f>-1/4*(1-R6)</f>
        <v>-0.39433756729740643</v>
      </c>
      <c r="V9" s="11">
        <f>1/4*(1-S6)</f>
        <v>0.39433756729740643</v>
      </c>
      <c r="W9" s="11">
        <f>-1/4*(1+R6)</f>
        <v>-0.10566243270259354</v>
      </c>
      <c r="X9" s="11">
        <f>1/4*(1+S6)</f>
        <v>0.10566243270259354</v>
      </c>
      <c r="Y9" s="11">
        <f>1/4*(1+R6)</f>
        <v>0.10566243270259354</v>
      </c>
      <c r="Z9" s="11">
        <f>-1/4*(1+S6)</f>
        <v>-0.10566243270259354</v>
      </c>
      <c r="AA9" s="12">
        <f>1/4*(1-R6)</f>
        <v>0.39433756729740643</v>
      </c>
    </row>
    <row r="10" spans="1:27" x14ac:dyDescent="0.4">
      <c r="A10" s="13" t="s">
        <v>47</v>
      </c>
      <c r="C10" s="7"/>
      <c r="D10" s="16">
        <v>103.66807798802438</v>
      </c>
      <c r="E10" s="16">
        <v>207.33615597604876</v>
      </c>
      <c r="F10" s="16">
        <v>-24.800564528543084</v>
      </c>
      <c r="G10" s="16">
        <v>-102.17947136340703</v>
      </c>
      <c r="H10" s="16">
        <v>-27.777777777777775</v>
      </c>
      <c r="I10" s="16">
        <v>-55.55555555555555</v>
      </c>
      <c r="J10" s="16">
        <v>-51.089735681703516</v>
      </c>
      <c r="K10" s="17">
        <v>-49.601129057086169</v>
      </c>
    </row>
    <row r="11" spans="1:27" x14ac:dyDescent="0.4">
      <c r="A11" s="14" t="s">
        <v>19</v>
      </c>
      <c r="C11" s="7"/>
      <c r="D11" s="16">
        <v>-323.40451622834468</v>
      </c>
      <c r="E11" s="16">
        <v>-24.800564528543084</v>
      </c>
      <c r="F11" s="16">
        <v>333.97075949860402</v>
      </c>
      <c r="G11" s="16">
        <v>-27.777777777777775</v>
      </c>
      <c r="H11" s="16">
        <v>86.655978951962865</v>
      </c>
      <c r="I11" s="16">
        <v>6.6452912372590669</v>
      </c>
      <c r="J11" s="16">
        <v>-97.222222222222214</v>
      </c>
      <c r="K11" s="17">
        <v>45.93305106906179</v>
      </c>
    </row>
    <row r="12" spans="1:27" x14ac:dyDescent="0.4">
      <c r="A12" s="15">
        <v>1</v>
      </c>
      <c r="C12" s="7" t="s">
        <v>66</v>
      </c>
      <c r="D12" s="16">
        <v>-51.089735681703516</v>
      </c>
      <c r="E12" s="16">
        <v>-102.17947136340703</v>
      </c>
      <c r="F12" s="16">
        <v>-27.777777777777775</v>
      </c>
      <c r="G12" s="16">
        <v>130.35612008409865</v>
      </c>
      <c r="H12" s="16">
        <v>13.689453417431968</v>
      </c>
      <c r="I12" s="16">
        <v>27.378906834863937</v>
      </c>
      <c r="J12" s="16">
        <v>65.178060042049324</v>
      </c>
      <c r="K12" s="17">
        <v>-55.55555555555555</v>
      </c>
    </row>
    <row r="13" spans="1:27" x14ac:dyDescent="0.4">
      <c r="C13" s="7"/>
      <c r="D13" s="16">
        <v>-97.222222222222214</v>
      </c>
      <c r="E13" s="16">
        <v>-27.777777777777775</v>
      </c>
      <c r="F13" s="16">
        <v>86.655978951962865</v>
      </c>
      <c r="G13" s="16">
        <v>13.689453417431968</v>
      </c>
      <c r="H13" s="16">
        <v>26.050615930803588</v>
      </c>
      <c r="I13" s="16">
        <v>7.4430331230867397</v>
      </c>
      <c r="J13" s="16">
        <v>-15.484372660544235</v>
      </c>
      <c r="K13" s="17">
        <v>6.6452912372590669</v>
      </c>
    </row>
    <row r="14" spans="1:27" x14ac:dyDescent="0.4">
      <c r="C14" s="7"/>
      <c r="D14" s="16">
        <v>-27.777777777777775</v>
      </c>
      <c r="E14" s="16">
        <v>-55.55555555555555</v>
      </c>
      <c r="F14" s="16">
        <v>6.6452912372590669</v>
      </c>
      <c r="G14" s="16">
        <v>27.378906834863937</v>
      </c>
      <c r="H14" s="16">
        <v>7.4430331230867397</v>
      </c>
      <c r="I14" s="16">
        <v>14.886066246173479</v>
      </c>
      <c r="J14" s="16">
        <v>13.689453417431968</v>
      </c>
      <c r="K14" s="17">
        <v>13.290582474518134</v>
      </c>
    </row>
    <row r="15" spans="1:27" x14ac:dyDescent="0.4">
      <c r="C15" s="7"/>
      <c r="D15" s="16">
        <v>57.788465492481578</v>
      </c>
      <c r="E15" s="16">
        <v>-51.089735681703516</v>
      </c>
      <c r="F15" s="16">
        <v>-97.222222222222214</v>
      </c>
      <c r="G15" s="16">
        <v>65.178060042049324</v>
      </c>
      <c r="H15" s="16">
        <v>-15.484372660544235</v>
      </c>
      <c r="I15" s="16">
        <v>13.689453417431968</v>
      </c>
      <c r="J15" s="16">
        <v>54.918129390284875</v>
      </c>
      <c r="K15" s="17">
        <v>-27.777777777777775</v>
      </c>
    </row>
    <row r="16" spans="1:27" x14ac:dyDescent="0.4">
      <c r="C16" s="10"/>
      <c r="D16" s="18">
        <v>-24.800564528543084</v>
      </c>
      <c r="E16" s="18">
        <v>-49.601129057086169</v>
      </c>
      <c r="F16" s="18">
        <v>45.93305106906179</v>
      </c>
      <c r="G16" s="18">
        <v>-55.55555555555555</v>
      </c>
      <c r="H16" s="18">
        <v>6.6452912372590669</v>
      </c>
      <c r="I16" s="18">
        <v>13.290582474518134</v>
      </c>
      <c r="J16" s="18">
        <v>-27.777777777777775</v>
      </c>
      <c r="K16" s="19">
        <v>91.86610213812358</v>
      </c>
    </row>
    <row r="18" spans="1:27" x14ac:dyDescent="0.4">
      <c r="A18" s="3" t="s">
        <v>21</v>
      </c>
      <c r="C18" s="4" t="s">
        <v>35</v>
      </c>
      <c r="D18" s="5"/>
      <c r="E18" s="5"/>
      <c r="F18" s="5"/>
      <c r="G18" s="5"/>
      <c r="H18" s="5"/>
      <c r="I18" s="5"/>
      <c r="J18" s="6"/>
      <c r="L18" s="13" t="s">
        <v>37</v>
      </c>
      <c r="N18" s="4" t="s">
        <v>36</v>
      </c>
      <c r="O18" s="5"/>
      <c r="P18" s="6"/>
      <c r="R18" s="4" t="s">
        <v>38</v>
      </c>
      <c r="S18" s="5"/>
      <c r="T18" s="6"/>
    </row>
    <row r="19" spans="1:27" x14ac:dyDescent="0.4">
      <c r="C19" s="7" t="s">
        <v>0</v>
      </c>
      <c r="D19" s="8" t="s">
        <v>1</v>
      </c>
      <c r="E19" s="8" t="s">
        <v>2</v>
      </c>
      <c r="F19" s="8" t="s">
        <v>3</v>
      </c>
      <c r="G19" s="8" t="s">
        <v>4</v>
      </c>
      <c r="H19" s="8" t="s">
        <v>5</v>
      </c>
      <c r="I19" s="8" t="s">
        <v>6</v>
      </c>
      <c r="J19" s="9" t="s">
        <v>7</v>
      </c>
      <c r="L19" s="14" t="s">
        <v>8</v>
      </c>
      <c r="N19" s="7" t="s">
        <v>67</v>
      </c>
      <c r="O19" s="8">
        <f>0.25*(-(1-S23)*(C20-E20)+(1+S23)*(G20-I20))</f>
        <v>0.5</v>
      </c>
      <c r="P19" s="9">
        <f>0.25*(-(1-S23)*(D20-F20)+(1+S23)*(H20-J20))</f>
        <v>0</v>
      </c>
      <c r="R19" s="7" t="s">
        <v>68</v>
      </c>
      <c r="S19" s="8">
        <f t="array" ref="S19:T20">MINVERSE(O19:P20)</f>
        <v>2</v>
      </c>
      <c r="T19" s="9">
        <v>0</v>
      </c>
    </row>
    <row r="20" spans="1:27" x14ac:dyDescent="0.4">
      <c r="C20" s="10">
        <f>C3</f>
        <v>0</v>
      </c>
      <c r="D20" s="11">
        <f t="shared" ref="D20:I20" si="0">D3</f>
        <v>0</v>
      </c>
      <c r="E20" s="11">
        <f t="shared" si="0"/>
        <v>1</v>
      </c>
      <c r="F20" s="11">
        <f t="shared" si="0"/>
        <v>0</v>
      </c>
      <c r="G20" s="11">
        <f t="shared" si="0"/>
        <v>1</v>
      </c>
      <c r="H20" s="8">
        <f t="shared" si="0"/>
        <v>2</v>
      </c>
      <c r="I20" s="8">
        <f t="shared" si="0"/>
        <v>0</v>
      </c>
      <c r="J20" s="9">
        <f>J3</f>
        <v>2</v>
      </c>
      <c r="L20" s="14">
        <f>MDETERM(O19:P20)</f>
        <v>0.5</v>
      </c>
      <c r="N20" s="7"/>
      <c r="O20" s="8">
        <f>0.25*((1-R23)*(I20-C20)-(1+R23)*(E20-G20))</f>
        <v>0</v>
      </c>
      <c r="P20" s="9">
        <f>0.25*((1-R23)*(J20-D20)-(1+R23)*(F20-H20))</f>
        <v>1</v>
      </c>
      <c r="R20" s="10"/>
      <c r="S20" s="11">
        <v>0</v>
      </c>
      <c r="T20" s="9">
        <v>1</v>
      </c>
    </row>
    <row r="21" spans="1:27" x14ac:dyDescent="0.4">
      <c r="A21" s="13" t="s">
        <v>39</v>
      </c>
      <c r="B21" s="4" t="s">
        <v>40</v>
      </c>
      <c r="C21" s="4" t="s">
        <v>41</v>
      </c>
      <c r="D21" s="5"/>
      <c r="E21" s="5"/>
      <c r="F21" s="6"/>
      <c r="H21" s="4" t="s">
        <v>42</v>
      </c>
      <c r="I21" s="5"/>
      <c r="J21" s="5"/>
      <c r="K21" s="5"/>
      <c r="L21" s="5"/>
      <c r="M21" s="5"/>
      <c r="N21" s="5"/>
      <c r="O21" s="5"/>
      <c r="P21" s="6"/>
      <c r="R21" s="4" t="s">
        <v>43</v>
      </c>
      <c r="S21" s="6"/>
      <c r="T21" s="4" t="s">
        <v>44</v>
      </c>
      <c r="U21" s="5"/>
      <c r="V21" s="5"/>
      <c r="W21" s="5"/>
      <c r="X21" s="5"/>
      <c r="Y21" s="5"/>
      <c r="Z21" s="5"/>
      <c r="AA21" s="6"/>
    </row>
    <row r="22" spans="1:27" x14ac:dyDescent="0.4">
      <c r="A22" s="14" t="s">
        <v>17</v>
      </c>
      <c r="B22" s="7" t="s">
        <v>18</v>
      </c>
      <c r="C22" s="7"/>
      <c r="D22" s="8">
        <f>A23/(1+B23)/(1-B23)</f>
        <v>1066.6666666666667</v>
      </c>
      <c r="E22" s="8">
        <f>A23/(1+B23)/(1-B23)*B23</f>
        <v>266.66666666666669</v>
      </c>
      <c r="F22" s="9">
        <v>0</v>
      </c>
      <c r="H22" s="7"/>
      <c r="I22" s="8">
        <f>T23</f>
        <v>-0.78867513459481287</v>
      </c>
      <c r="J22" s="8">
        <v>0</v>
      </c>
      <c r="K22" s="8">
        <f>V23</f>
        <v>0.78867513459481287</v>
      </c>
      <c r="L22" s="8">
        <v>0</v>
      </c>
      <c r="M22" s="8">
        <f>X23</f>
        <v>0.21132486540518708</v>
      </c>
      <c r="N22" s="8">
        <v>0</v>
      </c>
      <c r="O22" s="8">
        <f>Z23</f>
        <v>-0.21132486540518708</v>
      </c>
      <c r="P22" s="9">
        <v>0</v>
      </c>
      <c r="R22" s="7" t="s">
        <v>24</v>
      </c>
      <c r="S22" s="9" t="s">
        <v>25</v>
      </c>
      <c r="T22" s="7" t="s">
        <v>9</v>
      </c>
      <c r="U22" s="8" t="s">
        <v>10</v>
      </c>
      <c r="V22" s="8" t="s">
        <v>11</v>
      </c>
      <c r="W22" s="8" t="s">
        <v>12</v>
      </c>
      <c r="X22" s="8" t="s">
        <v>13</v>
      </c>
      <c r="Y22" s="8" t="s">
        <v>14</v>
      </c>
      <c r="Z22" s="8" t="s">
        <v>15</v>
      </c>
      <c r="AA22" s="9" t="s">
        <v>16</v>
      </c>
    </row>
    <row r="23" spans="1:27" x14ac:dyDescent="0.4">
      <c r="A23" s="15">
        <v>1000</v>
      </c>
      <c r="B23" s="10">
        <v>0.25</v>
      </c>
      <c r="C23" s="7" t="s">
        <v>64</v>
      </c>
      <c r="D23" s="8">
        <f>E22</f>
        <v>266.66666666666669</v>
      </c>
      <c r="E23" s="8">
        <f>D22</f>
        <v>1066.6666666666667</v>
      </c>
      <c r="F23" s="9">
        <v>0</v>
      </c>
      <c r="H23" s="7" t="s">
        <v>65</v>
      </c>
      <c r="I23" s="8">
        <v>0</v>
      </c>
      <c r="J23" s="8">
        <f>U23</f>
        <v>-0.10566243270259354</v>
      </c>
      <c r="K23" s="8">
        <v>0</v>
      </c>
      <c r="L23" s="8">
        <f>W23</f>
        <v>-0.39433756729740643</v>
      </c>
      <c r="M23" s="8">
        <v>0</v>
      </c>
      <c r="N23" s="8">
        <f>Y23</f>
        <v>0.39433756729740643</v>
      </c>
      <c r="O23" s="8">
        <v>0</v>
      </c>
      <c r="P23" s="9">
        <f>AA23</f>
        <v>0.10566243270259354</v>
      </c>
      <c r="R23" s="10">
        <f>1/SQRT(3)</f>
        <v>0.57735026918962584</v>
      </c>
      <c r="S23" s="12">
        <f>-1/SQRT(3)</f>
        <v>-0.57735026918962584</v>
      </c>
      <c r="T23" s="10">
        <f t="array" ref="T23:U23">TRANSPOSE(MMULT($S19:$T20,TRANSPOSE(T26:U26)))</f>
        <v>-0.78867513459481287</v>
      </c>
      <c r="U23" s="11">
        <v>-0.10566243270259354</v>
      </c>
      <c r="V23" s="11">
        <f t="array" ref="V23:W23">TRANSPOSE(MMULT($S19:$T20,TRANSPOSE(V26:W26)))</f>
        <v>0.78867513459481287</v>
      </c>
      <c r="W23" s="11">
        <v>-0.39433756729740643</v>
      </c>
      <c r="X23" s="11">
        <f t="array" ref="X23:Y23">TRANSPOSE(MMULT($S19:$T20,TRANSPOSE(X26:Y26)))</f>
        <v>0.21132486540518708</v>
      </c>
      <c r="Y23" s="11">
        <v>0.39433756729740643</v>
      </c>
      <c r="Z23" s="11">
        <f t="array" ref="Z23:AA23">TRANSPOSE(MMULT($S19:$T20,TRANSPOSE(Z26:AA26)))</f>
        <v>-0.21132486540518708</v>
      </c>
      <c r="AA23" s="12">
        <v>0.10566243270259354</v>
      </c>
    </row>
    <row r="24" spans="1:27" x14ac:dyDescent="0.4">
      <c r="C24" s="7"/>
      <c r="D24" s="8">
        <v>0</v>
      </c>
      <c r="E24" s="8">
        <v>0</v>
      </c>
      <c r="F24" s="9">
        <f>A23/(1+B23)/2</f>
        <v>400</v>
      </c>
      <c r="H24" s="7"/>
      <c r="I24" s="8">
        <f>J23</f>
        <v>-0.10566243270259354</v>
      </c>
      <c r="J24" s="8">
        <f>I22</f>
        <v>-0.78867513459481287</v>
      </c>
      <c r="K24" s="8">
        <f>L23</f>
        <v>-0.39433756729740643</v>
      </c>
      <c r="L24" s="11">
        <f>K22</f>
        <v>0.78867513459481287</v>
      </c>
      <c r="M24" s="11">
        <f>N23</f>
        <v>0.39433756729740643</v>
      </c>
      <c r="N24" s="11">
        <f>M22</f>
        <v>0.21132486540518708</v>
      </c>
      <c r="O24" s="11">
        <f>P23</f>
        <v>0.10566243270259354</v>
      </c>
      <c r="P24" s="12">
        <f>O22</f>
        <v>-0.21132486540518708</v>
      </c>
      <c r="T24" s="4" t="s">
        <v>46</v>
      </c>
      <c r="U24" s="5"/>
      <c r="V24" s="5"/>
      <c r="W24" s="5"/>
      <c r="X24" s="5"/>
      <c r="Y24" s="5"/>
      <c r="Z24" s="5"/>
      <c r="AA24" s="6"/>
    </row>
    <row r="25" spans="1:27" x14ac:dyDescent="0.4">
      <c r="C25" s="4" t="s">
        <v>48</v>
      </c>
      <c r="D25" s="5"/>
      <c r="E25" s="5"/>
      <c r="F25" s="5"/>
      <c r="G25" s="5"/>
      <c r="H25" s="5"/>
      <c r="I25" s="5"/>
      <c r="J25" s="5"/>
      <c r="K25" s="6"/>
      <c r="T25" s="7" t="s">
        <v>26</v>
      </c>
      <c r="U25" s="8" t="s">
        <v>27</v>
      </c>
      <c r="V25" s="8" t="s">
        <v>28</v>
      </c>
      <c r="W25" s="8" t="s">
        <v>29</v>
      </c>
      <c r="X25" s="8" t="s">
        <v>30</v>
      </c>
      <c r="Y25" s="8" t="s">
        <v>31</v>
      </c>
      <c r="Z25" s="8" t="s">
        <v>32</v>
      </c>
      <c r="AA25" s="9" t="s">
        <v>33</v>
      </c>
    </row>
    <row r="26" spans="1:27" x14ac:dyDescent="0.4">
      <c r="C26" s="7"/>
      <c r="D26" s="16">
        <f t="array" ref="D26:K33">L$3*A29*MMULT(MMULT(TRANSPOSE(I22:P24),D22:F24),I22:P24)</f>
        <v>333.97075949860402</v>
      </c>
      <c r="E26" s="16">
        <v>27.777777777777775</v>
      </c>
      <c r="F26" s="16">
        <v>-323.40451622834468</v>
      </c>
      <c r="G26" s="16">
        <v>24.800564528543084</v>
      </c>
      <c r="H26" s="16">
        <v>-97.222222222222214</v>
      </c>
      <c r="I26" s="16">
        <v>-45.93305106906179</v>
      </c>
      <c r="J26" s="16">
        <v>86.655978951962865</v>
      </c>
      <c r="K26" s="17">
        <v>-6.6452912372590669</v>
      </c>
      <c r="T26" s="10">
        <f>-1/4*(1-S23)</f>
        <v>-0.39433756729740643</v>
      </c>
      <c r="U26" s="11">
        <f>-1/4*(1-R23)</f>
        <v>-0.10566243270259354</v>
      </c>
      <c r="V26" s="11">
        <f>1/4*(1-S23)</f>
        <v>0.39433756729740643</v>
      </c>
      <c r="W26" s="11">
        <f>-1/4*(1+R23)</f>
        <v>-0.39433756729740643</v>
      </c>
      <c r="X26" s="11">
        <f>1/4*(1+S23)</f>
        <v>0.10566243270259354</v>
      </c>
      <c r="Y26" s="11">
        <f>1/4*(1+R23)</f>
        <v>0.39433756729740643</v>
      </c>
      <c r="Z26" s="11">
        <f>-1/4*(1+S23)</f>
        <v>-0.10566243270259354</v>
      </c>
      <c r="AA26" s="12">
        <f>1/4*(1-R23)</f>
        <v>0.10566243270259354</v>
      </c>
    </row>
    <row r="27" spans="1:27" x14ac:dyDescent="0.4">
      <c r="A27" s="13" t="s">
        <v>47</v>
      </c>
      <c r="C27" s="7"/>
      <c r="D27" s="16">
        <v>27.777777777777775</v>
      </c>
      <c r="E27" s="16">
        <v>130.35612008409865</v>
      </c>
      <c r="F27" s="16">
        <v>51.089735681703516</v>
      </c>
      <c r="G27" s="16">
        <v>-102.17947136340703</v>
      </c>
      <c r="H27" s="16">
        <v>-65.178060042049324</v>
      </c>
      <c r="I27" s="16">
        <v>-55.55555555555555</v>
      </c>
      <c r="J27" s="16">
        <v>-13.689453417431968</v>
      </c>
      <c r="K27" s="17">
        <v>27.378906834863937</v>
      </c>
    </row>
    <row r="28" spans="1:27" x14ac:dyDescent="0.4">
      <c r="A28" s="14" t="s">
        <v>19</v>
      </c>
      <c r="C28" s="7"/>
      <c r="D28" s="16">
        <v>-323.40451622834468</v>
      </c>
      <c r="E28" s="16">
        <v>51.089735681703516</v>
      </c>
      <c r="F28" s="16">
        <v>362.83827295808533</v>
      </c>
      <c r="G28" s="16">
        <v>-103.66807798802438</v>
      </c>
      <c r="H28" s="16">
        <v>57.788465492481578</v>
      </c>
      <c r="I28" s="16">
        <v>24.800564528543084</v>
      </c>
      <c r="J28" s="16">
        <v>-97.222222222222214</v>
      </c>
      <c r="K28" s="17">
        <v>27.777777777777775</v>
      </c>
    </row>
    <row r="29" spans="1:27" x14ac:dyDescent="0.4">
      <c r="A29" s="15">
        <v>1</v>
      </c>
      <c r="C29" s="7" t="s">
        <v>66</v>
      </c>
      <c r="D29" s="16">
        <v>24.800564528543084</v>
      </c>
      <c r="E29" s="16">
        <v>-102.17947136340703</v>
      </c>
      <c r="F29" s="16">
        <v>-103.66807798802438</v>
      </c>
      <c r="G29" s="16">
        <v>207.33615597604876</v>
      </c>
      <c r="H29" s="16">
        <v>51.089735681703516</v>
      </c>
      <c r="I29" s="16">
        <v>-49.601129057086169</v>
      </c>
      <c r="J29" s="16">
        <v>27.777777777777775</v>
      </c>
      <c r="K29" s="17">
        <v>-55.55555555555555</v>
      </c>
    </row>
    <row r="30" spans="1:27" x14ac:dyDescent="0.4">
      <c r="C30" s="7"/>
      <c r="D30" s="16">
        <v>-97.222222222222214</v>
      </c>
      <c r="E30" s="16">
        <v>-65.178060042049324</v>
      </c>
      <c r="F30" s="16">
        <v>57.788465492481578</v>
      </c>
      <c r="G30" s="16">
        <v>51.089735681703516</v>
      </c>
      <c r="H30" s="16">
        <v>54.918129390284875</v>
      </c>
      <c r="I30" s="16">
        <v>27.777777777777775</v>
      </c>
      <c r="J30" s="16">
        <v>-15.484372660544235</v>
      </c>
      <c r="K30" s="17">
        <v>-13.689453417431968</v>
      </c>
    </row>
    <row r="31" spans="1:27" x14ac:dyDescent="0.4">
      <c r="C31" s="7"/>
      <c r="D31" s="16">
        <v>-45.93305106906179</v>
      </c>
      <c r="E31" s="16">
        <v>-55.55555555555555</v>
      </c>
      <c r="F31" s="16">
        <v>24.800564528543084</v>
      </c>
      <c r="G31" s="16">
        <v>-49.601129057086169</v>
      </c>
      <c r="H31" s="16">
        <v>27.777777777777775</v>
      </c>
      <c r="I31" s="16">
        <v>91.86610213812358</v>
      </c>
      <c r="J31" s="16">
        <v>-6.6452912372590669</v>
      </c>
      <c r="K31" s="17">
        <v>13.290582474518134</v>
      </c>
    </row>
    <row r="32" spans="1:27" x14ac:dyDescent="0.4">
      <c r="C32" s="7"/>
      <c r="D32" s="16">
        <v>86.655978951962865</v>
      </c>
      <c r="E32" s="16">
        <v>-13.689453417431968</v>
      </c>
      <c r="F32" s="16">
        <v>-97.222222222222214</v>
      </c>
      <c r="G32" s="16">
        <v>27.777777777777775</v>
      </c>
      <c r="H32" s="16">
        <v>-15.484372660544235</v>
      </c>
      <c r="I32" s="16">
        <v>-6.6452912372590669</v>
      </c>
      <c r="J32" s="16">
        <v>26.050615930803588</v>
      </c>
      <c r="K32" s="17">
        <v>-7.4430331230867397</v>
      </c>
    </row>
    <row r="33" spans="1:27" x14ac:dyDescent="0.4">
      <c r="C33" s="10"/>
      <c r="D33" s="18">
        <v>-6.6452912372590669</v>
      </c>
      <c r="E33" s="18">
        <v>27.378906834863937</v>
      </c>
      <c r="F33" s="18">
        <v>27.777777777777775</v>
      </c>
      <c r="G33" s="18">
        <v>-55.55555555555555</v>
      </c>
      <c r="H33" s="18">
        <v>-13.689453417431968</v>
      </c>
      <c r="I33" s="18">
        <v>13.290582474518134</v>
      </c>
      <c r="J33" s="18">
        <v>-7.4430331230867397</v>
      </c>
      <c r="K33" s="19">
        <v>14.886066246173479</v>
      </c>
    </row>
    <row r="35" spans="1:27" x14ac:dyDescent="0.4">
      <c r="A35" s="3" t="s">
        <v>22</v>
      </c>
      <c r="C35" s="4" t="s">
        <v>35</v>
      </c>
      <c r="D35" s="5"/>
      <c r="E35" s="5"/>
      <c r="F35" s="5"/>
      <c r="G35" s="5"/>
      <c r="H35" s="5"/>
      <c r="I35" s="5"/>
      <c r="J35" s="6"/>
      <c r="L35" s="13" t="s">
        <v>37</v>
      </c>
      <c r="N35" s="4" t="s">
        <v>36</v>
      </c>
      <c r="O35" s="5"/>
      <c r="P35" s="6"/>
      <c r="R35" s="4" t="s">
        <v>38</v>
      </c>
      <c r="S35" s="5"/>
      <c r="T35" s="6"/>
    </row>
    <row r="36" spans="1:27" x14ac:dyDescent="0.4">
      <c r="C36" s="7" t="s">
        <v>0</v>
      </c>
      <c r="D36" s="8" t="s">
        <v>1</v>
      </c>
      <c r="E36" s="8" t="s">
        <v>2</v>
      </c>
      <c r="F36" s="8" t="s">
        <v>3</v>
      </c>
      <c r="G36" s="8" t="s">
        <v>4</v>
      </c>
      <c r="H36" s="8" t="s">
        <v>5</v>
      </c>
      <c r="I36" s="8" t="s">
        <v>6</v>
      </c>
      <c r="J36" s="9" t="s">
        <v>7</v>
      </c>
      <c r="L36" s="14" t="s">
        <v>8</v>
      </c>
      <c r="N36" s="7" t="s">
        <v>67</v>
      </c>
      <c r="O36" s="8">
        <f>0.25*(-(1-S40)*(C37-E37)+(1+S40)*(G37-I37))</f>
        <v>0.5</v>
      </c>
      <c r="P36" s="9">
        <f>0.25*(-(1-S40)*(D37-F37)+(1+S40)*(H37-J37))</f>
        <v>0</v>
      </c>
      <c r="R36" s="7" t="s">
        <v>68</v>
      </c>
      <c r="S36" s="8">
        <f t="array" ref="S36:T37">MINVERSE(O36:P37)</f>
        <v>2</v>
      </c>
      <c r="T36" s="9">
        <v>0</v>
      </c>
    </row>
    <row r="37" spans="1:27" x14ac:dyDescent="0.4">
      <c r="C37" s="10">
        <f>C20</f>
        <v>0</v>
      </c>
      <c r="D37" s="11">
        <f t="shared" ref="D37:J37" si="1">D20</f>
        <v>0</v>
      </c>
      <c r="E37" s="11">
        <f t="shared" si="1"/>
        <v>1</v>
      </c>
      <c r="F37" s="11">
        <f t="shared" si="1"/>
        <v>0</v>
      </c>
      <c r="G37" s="11">
        <f t="shared" si="1"/>
        <v>1</v>
      </c>
      <c r="H37" s="8">
        <f t="shared" si="1"/>
        <v>2</v>
      </c>
      <c r="I37" s="8">
        <f t="shared" si="1"/>
        <v>0</v>
      </c>
      <c r="J37" s="9">
        <f t="shared" si="1"/>
        <v>2</v>
      </c>
      <c r="L37" s="14">
        <f>MDETERM(O36:P37)</f>
        <v>0.5</v>
      </c>
      <c r="N37" s="7"/>
      <c r="O37" s="8">
        <f>0.25*((1-R40)*(I37-C37)-(1+R40)*(E37-G37))</f>
        <v>0</v>
      </c>
      <c r="P37" s="9">
        <f>0.25*((1-R40)*(J37-D37)-(1+R40)*(F37-H37))</f>
        <v>1</v>
      </c>
      <c r="R37" s="10"/>
      <c r="S37" s="11">
        <v>0</v>
      </c>
      <c r="T37" s="9">
        <v>1</v>
      </c>
    </row>
    <row r="38" spans="1:27" x14ac:dyDescent="0.4">
      <c r="A38" s="13" t="s">
        <v>39</v>
      </c>
      <c r="B38" s="4" t="s">
        <v>40</v>
      </c>
      <c r="C38" s="4" t="s">
        <v>41</v>
      </c>
      <c r="D38" s="5"/>
      <c r="E38" s="5"/>
      <c r="F38" s="6"/>
      <c r="H38" s="4" t="s">
        <v>42</v>
      </c>
      <c r="I38" s="5"/>
      <c r="J38" s="5"/>
      <c r="K38" s="5"/>
      <c r="L38" s="5"/>
      <c r="M38" s="5"/>
      <c r="N38" s="5"/>
      <c r="O38" s="5"/>
      <c r="P38" s="6"/>
      <c r="R38" s="4" t="s">
        <v>43</v>
      </c>
      <c r="S38" s="6"/>
      <c r="T38" s="4" t="s">
        <v>44</v>
      </c>
      <c r="U38" s="5"/>
      <c r="V38" s="5"/>
      <c r="W38" s="5"/>
      <c r="X38" s="5"/>
      <c r="Y38" s="5"/>
      <c r="Z38" s="5"/>
      <c r="AA38" s="6"/>
    </row>
    <row r="39" spans="1:27" x14ac:dyDescent="0.4">
      <c r="A39" s="14" t="s">
        <v>17</v>
      </c>
      <c r="B39" s="7" t="s">
        <v>18</v>
      </c>
      <c r="C39" s="7"/>
      <c r="D39" s="8">
        <f>A40/(1+B40)/(1-B40)</f>
        <v>1066.6666666666667</v>
      </c>
      <c r="E39" s="8">
        <f>A40/(1+B40)/(1-B40)*B40</f>
        <v>266.66666666666669</v>
      </c>
      <c r="F39" s="9">
        <v>0</v>
      </c>
      <c r="H39" s="7"/>
      <c r="I39" s="8">
        <f>T40</f>
        <v>-0.21132486540518708</v>
      </c>
      <c r="J39" s="8">
        <v>0</v>
      </c>
      <c r="K39" s="8">
        <f>V40</f>
        <v>0.21132486540518708</v>
      </c>
      <c r="L39" s="8">
        <v>0</v>
      </c>
      <c r="M39" s="8">
        <f>X40</f>
        <v>0.78867513459481287</v>
      </c>
      <c r="N39" s="8">
        <v>0</v>
      </c>
      <c r="O39" s="8">
        <f>Z40</f>
        <v>-0.78867513459481287</v>
      </c>
      <c r="P39" s="9">
        <v>0</v>
      </c>
      <c r="R39" s="7" t="s">
        <v>24</v>
      </c>
      <c r="S39" s="9" t="s">
        <v>25</v>
      </c>
      <c r="T39" s="7" t="s">
        <v>9</v>
      </c>
      <c r="U39" s="8" t="s">
        <v>10</v>
      </c>
      <c r="V39" s="8" t="s">
        <v>11</v>
      </c>
      <c r="W39" s="8" t="s">
        <v>12</v>
      </c>
      <c r="X39" s="8" t="s">
        <v>13</v>
      </c>
      <c r="Y39" s="8" t="s">
        <v>14</v>
      </c>
      <c r="Z39" s="8" t="s">
        <v>15</v>
      </c>
      <c r="AA39" s="9" t="s">
        <v>16</v>
      </c>
    </row>
    <row r="40" spans="1:27" x14ac:dyDescent="0.4">
      <c r="A40" s="15">
        <v>1000</v>
      </c>
      <c r="B40" s="10">
        <v>0.25</v>
      </c>
      <c r="C40" s="7" t="s">
        <v>64</v>
      </c>
      <c r="D40" s="8">
        <f>E39</f>
        <v>266.66666666666669</v>
      </c>
      <c r="E40" s="8">
        <f>D39</f>
        <v>1066.6666666666667</v>
      </c>
      <c r="F40" s="9">
        <v>0</v>
      </c>
      <c r="H40" s="7" t="s">
        <v>65</v>
      </c>
      <c r="I40" s="8">
        <v>0</v>
      </c>
      <c r="J40" s="8">
        <f>U40</f>
        <v>-0.10566243270259354</v>
      </c>
      <c r="K40" s="8">
        <v>0</v>
      </c>
      <c r="L40" s="8">
        <f>W40</f>
        <v>-0.39433756729740643</v>
      </c>
      <c r="M40" s="8">
        <v>0</v>
      </c>
      <c r="N40" s="8">
        <f>Y40</f>
        <v>0.39433756729740643</v>
      </c>
      <c r="O40" s="8">
        <v>0</v>
      </c>
      <c r="P40" s="9">
        <f>AA40</f>
        <v>0.10566243270259354</v>
      </c>
      <c r="R40" s="10">
        <f>1/SQRT(3)</f>
        <v>0.57735026918962584</v>
      </c>
      <c r="S40" s="12">
        <f>1/SQRT(3)</f>
        <v>0.57735026918962584</v>
      </c>
      <c r="T40" s="10">
        <f t="array" ref="T40:U40">TRANSPOSE(MMULT($S36:$T37,TRANSPOSE(T43:U43)))</f>
        <v>-0.21132486540518708</v>
      </c>
      <c r="U40" s="11">
        <v>-0.10566243270259354</v>
      </c>
      <c r="V40" s="11">
        <f t="array" ref="V40:W40">TRANSPOSE(MMULT($S36:$T37,TRANSPOSE(V43:W43)))</f>
        <v>0.21132486540518708</v>
      </c>
      <c r="W40" s="11">
        <v>-0.39433756729740643</v>
      </c>
      <c r="X40" s="11">
        <f t="array" ref="X40:Y40">TRANSPOSE(MMULT($S36:$T37,TRANSPOSE(X43:Y43)))</f>
        <v>0.78867513459481287</v>
      </c>
      <c r="Y40" s="11">
        <v>0.39433756729740643</v>
      </c>
      <c r="Z40" s="11">
        <f t="array" ref="Z40:AA40">TRANSPOSE(MMULT($S36:$T37,TRANSPOSE(Z43:AA43)))</f>
        <v>-0.78867513459481287</v>
      </c>
      <c r="AA40" s="12">
        <v>0.10566243270259354</v>
      </c>
    </row>
    <row r="41" spans="1:27" x14ac:dyDescent="0.4">
      <c r="C41" s="7"/>
      <c r="D41" s="8">
        <v>0</v>
      </c>
      <c r="E41" s="8">
        <v>0</v>
      </c>
      <c r="F41" s="9">
        <f>A40/(1+B40)/2</f>
        <v>400</v>
      </c>
      <c r="H41" s="7"/>
      <c r="I41" s="8">
        <f>J40</f>
        <v>-0.10566243270259354</v>
      </c>
      <c r="J41" s="8">
        <f>I39</f>
        <v>-0.21132486540518708</v>
      </c>
      <c r="K41" s="8">
        <f>L40</f>
        <v>-0.39433756729740643</v>
      </c>
      <c r="L41" s="11">
        <f>K39</f>
        <v>0.21132486540518708</v>
      </c>
      <c r="M41" s="11">
        <f>N40</f>
        <v>0.39433756729740643</v>
      </c>
      <c r="N41" s="11">
        <f>M39</f>
        <v>0.78867513459481287</v>
      </c>
      <c r="O41" s="11">
        <f>P40</f>
        <v>0.10566243270259354</v>
      </c>
      <c r="P41" s="12">
        <f>O39</f>
        <v>-0.78867513459481287</v>
      </c>
      <c r="T41" s="4" t="s">
        <v>46</v>
      </c>
      <c r="U41" s="5"/>
      <c r="V41" s="5"/>
      <c r="W41" s="5"/>
      <c r="X41" s="5"/>
      <c r="Y41" s="5"/>
      <c r="Z41" s="5"/>
      <c r="AA41" s="6"/>
    </row>
    <row r="42" spans="1:27" x14ac:dyDescent="0.4">
      <c r="C42" s="4" t="s">
        <v>48</v>
      </c>
      <c r="D42" s="5"/>
      <c r="E42" s="5"/>
      <c r="F42" s="5"/>
      <c r="G42" s="5"/>
      <c r="H42" s="5"/>
      <c r="I42" s="5"/>
      <c r="J42" s="5"/>
      <c r="K42" s="6"/>
      <c r="T42" s="7" t="s">
        <v>26</v>
      </c>
      <c r="U42" s="8" t="s">
        <v>27</v>
      </c>
      <c r="V42" s="8" t="s">
        <v>28</v>
      </c>
      <c r="W42" s="8" t="s">
        <v>29</v>
      </c>
      <c r="X42" s="8" t="s">
        <v>30</v>
      </c>
      <c r="Y42" s="8" t="s">
        <v>31</v>
      </c>
      <c r="Z42" s="8" t="s">
        <v>32</v>
      </c>
      <c r="AA42" s="9" t="s">
        <v>33</v>
      </c>
    </row>
    <row r="43" spans="1:27" x14ac:dyDescent="0.4">
      <c r="C43" s="7"/>
      <c r="D43" s="16">
        <f t="array" ref="D43:K50">L$3*A46*MMULT(MMULT(TRANSPOSE(I39:P41),D39:F41),I39:P41)</f>
        <v>26.050615930803588</v>
      </c>
      <c r="E43" s="16">
        <v>7.4430331230867397</v>
      </c>
      <c r="F43" s="16">
        <v>-15.484372660544235</v>
      </c>
      <c r="G43" s="16">
        <v>6.6452912372590669</v>
      </c>
      <c r="H43" s="16">
        <v>-97.222222222222214</v>
      </c>
      <c r="I43" s="16">
        <v>-27.777777777777775</v>
      </c>
      <c r="J43" s="16">
        <v>86.655978951962865</v>
      </c>
      <c r="K43" s="17">
        <v>13.689453417431968</v>
      </c>
      <c r="T43" s="10">
        <f>-1/4*(1-S40)</f>
        <v>-0.10566243270259354</v>
      </c>
      <c r="U43" s="11">
        <f>-1/4*(1-R40)</f>
        <v>-0.10566243270259354</v>
      </c>
      <c r="V43" s="11">
        <f>1/4*(1-S40)</f>
        <v>0.10566243270259354</v>
      </c>
      <c r="W43" s="11">
        <f>-1/4*(1+R40)</f>
        <v>-0.39433756729740643</v>
      </c>
      <c r="X43" s="11">
        <f>1/4*(1+S40)</f>
        <v>0.39433756729740643</v>
      </c>
      <c r="Y43" s="11">
        <f>1/4*(1+R40)</f>
        <v>0.39433756729740643</v>
      </c>
      <c r="Z43" s="11">
        <f>-1/4*(1+S40)</f>
        <v>-0.39433756729740643</v>
      </c>
      <c r="AA43" s="12">
        <f>1/4*(1-R40)</f>
        <v>0.10566243270259354</v>
      </c>
    </row>
    <row r="44" spans="1:27" x14ac:dyDescent="0.4">
      <c r="A44" s="13" t="s">
        <v>47</v>
      </c>
      <c r="C44" s="7"/>
      <c r="D44" s="16">
        <v>7.4430331230867397</v>
      </c>
      <c r="E44" s="16">
        <v>14.886066246173479</v>
      </c>
      <c r="F44" s="16">
        <v>13.689453417431968</v>
      </c>
      <c r="G44" s="16">
        <v>13.290582474518134</v>
      </c>
      <c r="H44" s="16">
        <v>-27.777777777777775</v>
      </c>
      <c r="I44" s="16">
        <v>-55.55555555555555</v>
      </c>
      <c r="J44" s="16">
        <v>6.6452912372590669</v>
      </c>
      <c r="K44" s="17">
        <v>27.378906834863937</v>
      </c>
    </row>
    <row r="45" spans="1:27" x14ac:dyDescent="0.4">
      <c r="A45" s="14" t="s">
        <v>19</v>
      </c>
      <c r="C45" s="7"/>
      <c r="D45" s="16">
        <v>-15.484372660544235</v>
      </c>
      <c r="E45" s="16">
        <v>13.689453417431968</v>
      </c>
      <c r="F45" s="16">
        <v>54.918129390284875</v>
      </c>
      <c r="G45" s="16">
        <v>-27.777777777777775</v>
      </c>
      <c r="H45" s="16">
        <v>57.788465492481578</v>
      </c>
      <c r="I45" s="16">
        <v>-51.089735681703516</v>
      </c>
      <c r="J45" s="16">
        <v>-97.222222222222214</v>
      </c>
      <c r="K45" s="17">
        <v>65.178060042049324</v>
      </c>
    </row>
    <row r="46" spans="1:27" x14ac:dyDescent="0.4">
      <c r="A46" s="15">
        <v>1</v>
      </c>
      <c r="C46" s="7" t="s">
        <v>66</v>
      </c>
      <c r="D46" s="16">
        <v>6.6452912372590669</v>
      </c>
      <c r="E46" s="16">
        <v>13.290582474518134</v>
      </c>
      <c r="F46" s="16">
        <v>-27.777777777777775</v>
      </c>
      <c r="G46" s="16">
        <v>91.86610213812358</v>
      </c>
      <c r="H46" s="16">
        <v>-24.800564528543084</v>
      </c>
      <c r="I46" s="16">
        <v>-49.601129057086169</v>
      </c>
      <c r="J46" s="16">
        <v>45.93305106906179</v>
      </c>
      <c r="K46" s="17">
        <v>-55.55555555555555</v>
      </c>
    </row>
    <row r="47" spans="1:27" x14ac:dyDescent="0.4">
      <c r="C47" s="7"/>
      <c r="D47" s="16">
        <v>-97.222222222222214</v>
      </c>
      <c r="E47" s="16">
        <v>-27.777777777777775</v>
      </c>
      <c r="F47" s="16">
        <v>57.788465492481578</v>
      </c>
      <c r="G47" s="16">
        <v>-24.800564528543084</v>
      </c>
      <c r="H47" s="16">
        <v>362.83827295808533</v>
      </c>
      <c r="I47" s="16">
        <v>103.66807798802438</v>
      </c>
      <c r="J47" s="16">
        <v>-323.40451622834468</v>
      </c>
      <c r="K47" s="17">
        <v>-51.089735681703516</v>
      </c>
    </row>
    <row r="48" spans="1:27" x14ac:dyDescent="0.4">
      <c r="C48" s="7"/>
      <c r="D48" s="16">
        <v>-27.777777777777775</v>
      </c>
      <c r="E48" s="16">
        <v>-55.55555555555555</v>
      </c>
      <c r="F48" s="16">
        <v>-51.089735681703516</v>
      </c>
      <c r="G48" s="16">
        <v>-49.601129057086169</v>
      </c>
      <c r="H48" s="16">
        <v>103.66807798802438</v>
      </c>
      <c r="I48" s="16">
        <v>207.33615597604876</v>
      </c>
      <c r="J48" s="16">
        <v>-24.800564528543084</v>
      </c>
      <c r="K48" s="17">
        <v>-102.17947136340703</v>
      </c>
    </row>
    <row r="49" spans="1:27" x14ac:dyDescent="0.4">
      <c r="C49" s="7"/>
      <c r="D49" s="16">
        <v>86.655978951962865</v>
      </c>
      <c r="E49" s="16">
        <v>6.6452912372590669</v>
      </c>
      <c r="F49" s="16">
        <v>-97.222222222222214</v>
      </c>
      <c r="G49" s="16">
        <v>45.93305106906179</v>
      </c>
      <c r="H49" s="16">
        <v>-323.40451622834468</v>
      </c>
      <c r="I49" s="16">
        <v>-24.800564528543084</v>
      </c>
      <c r="J49" s="16">
        <v>333.97075949860402</v>
      </c>
      <c r="K49" s="17">
        <v>-27.777777777777775</v>
      </c>
    </row>
    <row r="50" spans="1:27" x14ac:dyDescent="0.4">
      <c r="C50" s="10"/>
      <c r="D50" s="18">
        <v>13.689453417431968</v>
      </c>
      <c r="E50" s="18">
        <v>27.378906834863937</v>
      </c>
      <c r="F50" s="18">
        <v>65.178060042049324</v>
      </c>
      <c r="G50" s="18">
        <v>-55.55555555555555</v>
      </c>
      <c r="H50" s="18">
        <v>-51.089735681703516</v>
      </c>
      <c r="I50" s="18">
        <v>-102.17947136340703</v>
      </c>
      <c r="J50" s="18">
        <v>-27.777777777777775</v>
      </c>
      <c r="K50" s="19">
        <v>130.35612008409865</v>
      </c>
    </row>
    <row r="52" spans="1:27" x14ac:dyDescent="0.4">
      <c r="A52" s="3" t="s">
        <v>23</v>
      </c>
      <c r="C52" s="4" t="s">
        <v>35</v>
      </c>
      <c r="D52" s="5"/>
      <c r="E52" s="5"/>
      <c r="F52" s="5"/>
      <c r="G52" s="5"/>
      <c r="H52" s="5"/>
      <c r="I52" s="5"/>
      <c r="J52" s="6"/>
      <c r="L52" s="13" t="s">
        <v>37</v>
      </c>
      <c r="N52" s="4" t="s">
        <v>36</v>
      </c>
      <c r="O52" s="5"/>
      <c r="P52" s="6"/>
      <c r="R52" s="4" t="s">
        <v>38</v>
      </c>
      <c r="S52" s="5"/>
      <c r="T52" s="6"/>
    </row>
    <row r="53" spans="1:27" x14ac:dyDescent="0.4">
      <c r="C53" s="7" t="s">
        <v>0</v>
      </c>
      <c r="D53" s="8" t="s">
        <v>1</v>
      </c>
      <c r="E53" s="8" t="s">
        <v>2</v>
      </c>
      <c r="F53" s="8" t="s">
        <v>3</v>
      </c>
      <c r="G53" s="8" t="s">
        <v>4</v>
      </c>
      <c r="H53" s="8" t="s">
        <v>5</v>
      </c>
      <c r="I53" s="8" t="s">
        <v>6</v>
      </c>
      <c r="J53" s="9" t="s">
        <v>7</v>
      </c>
      <c r="L53" s="14" t="s">
        <v>8</v>
      </c>
      <c r="N53" s="7" t="s">
        <v>67</v>
      </c>
      <c r="O53" s="8">
        <f>0.25*(-(1-S57)*(C54-E54)+(1+S57)*(G54-I54))</f>
        <v>0.5</v>
      </c>
      <c r="P53" s="9">
        <f>0.25*(-(1-S57)*(D54-F54)+(1+S57)*(H54-J54))</f>
        <v>0</v>
      </c>
      <c r="R53" s="7" t="s">
        <v>68</v>
      </c>
      <c r="S53" s="8">
        <f t="array" ref="S53:T54">MINVERSE(O53:P54)</f>
        <v>2</v>
      </c>
      <c r="T53" s="9">
        <v>0</v>
      </c>
    </row>
    <row r="54" spans="1:27" x14ac:dyDescent="0.4">
      <c r="C54" s="10">
        <f>C37</f>
        <v>0</v>
      </c>
      <c r="D54" s="11">
        <f t="shared" ref="D54:J54" si="2">D37</f>
        <v>0</v>
      </c>
      <c r="E54" s="11">
        <f t="shared" si="2"/>
        <v>1</v>
      </c>
      <c r="F54" s="11">
        <f t="shared" si="2"/>
        <v>0</v>
      </c>
      <c r="G54" s="11">
        <f t="shared" si="2"/>
        <v>1</v>
      </c>
      <c r="H54" s="8">
        <f t="shared" si="2"/>
        <v>2</v>
      </c>
      <c r="I54" s="8">
        <f t="shared" si="2"/>
        <v>0</v>
      </c>
      <c r="J54" s="9">
        <f t="shared" si="2"/>
        <v>2</v>
      </c>
      <c r="L54" s="14">
        <f>MDETERM(O53:P54)</f>
        <v>0.5</v>
      </c>
      <c r="N54" s="7"/>
      <c r="O54" s="8">
        <f>0.25*((1-R57)*(I54-C54)-(1+R57)*(E54-G54))</f>
        <v>0</v>
      </c>
      <c r="P54" s="9">
        <f>0.25*((1-R57)*(J54-D54)-(1+R57)*(F54-H54))</f>
        <v>1</v>
      </c>
      <c r="R54" s="10"/>
      <c r="S54" s="11">
        <v>0</v>
      </c>
      <c r="T54" s="9">
        <v>1</v>
      </c>
    </row>
    <row r="55" spans="1:27" x14ac:dyDescent="0.4">
      <c r="A55" s="13" t="s">
        <v>39</v>
      </c>
      <c r="B55" s="4" t="s">
        <v>40</v>
      </c>
      <c r="C55" s="4" t="s">
        <v>41</v>
      </c>
      <c r="D55" s="5"/>
      <c r="E55" s="5"/>
      <c r="F55" s="6"/>
      <c r="H55" s="4" t="s">
        <v>42</v>
      </c>
      <c r="I55" s="5"/>
      <c r="J55" s="5"/>
      <c r="K55" s="5"/>
      <c r="L55" s="5"/>
      <c r="M55" s="5"/>
      <c r="N55" s="5"/>
      <c r="O55" s="5"/>
      <c r="P55" s="6"/>
      <c r="R55" s="4" t="s">
        <v>43</v>
      </c>
      <c r="S55" s="6"/>
      <c r="T55" s="4" t="s">
        <v>44</v>
      </c>
      <c r="U55" s="5"/>
      <c r="V55" s="5"/>
      <c r="W55" s="5"/>
      <c r="X55" s="5"/>
      <c r="Y55" s="5"/>
      <c r="Z55" s="5"/>
      <c r="AA55" s="6"/>
    </row>
    <row r="56" spans="1:27" x14ac:dyDescent="0.4">
      <c r="A56" s="14" t="s">
        <v>17</v>
      </c>
      <c r="B56" s="7" t="s">
        <v>18</v>
      </c>
      <c r="C56" s="7"/>
      <c r="D56" s="8">
        <f>A57/(1+B57)/(1-B57)</f>
        <v>1066.6666666666667</v>
      </c>
      <c r="E56" s="8">
        <f>A57/(1+B57)/(1-B57)*B57</f>
        <v>266.66666666666669</v>
      </c>
      <c r="F56" s="9">
        <v>0</v>
      </c>
      <c r="H56" s="7"/>
      <c r="I56" s="8">
        <f>T57</f>
        <v>-0.21132486540518708</v>
      </c>
      <c r="J56" s="8">
        <v>0</v>
      </c>
      <c r="K56" s="8">
        <f>V57</f>
        <v>0.21132486540518708</v>
      </c>
      <c r="L56" s="8">
        <v>0</v>
      </c>
      <c r="M56" s="8">
        <f>X57</f>
        <v>0.78867513459481287</v>
      </c>
      <c r="N56" s="8">
        <v>0</v>
      </c>
      <c r="O56" s="8">
        <f>Z57</f>
        <v>-0.78867513459481287</v>
      </c>
      <c r="P56" s="9">
        <v>0</v>
      </c>
      <c r="R56" s="7" t="s">
        <v>24</v>
      </c>
      <c r="S56" s="9" t="s">
        <v>25</v>
      </c>
      <c r="T56" s="7" t="s">
        <v>9</v>
      </c>
      <c r="U56" s="8" t="s">
        <v>10</v>
      </c>
      <c r="V56" s="8" t="s">
        <v>11</v>
      </c>
      <c r="W56" s="8" t="s">
        <v>12</v>
      </c>
      <c r="X56" s="8" t="s">
        <v>13</v>
      </c>
      <c r="Y56" s="8" t="s">
        <v>14</v>
      </c>
      <c r="Z56" s="8" t="s">
        <v>15</v>
      </c>
      <c r="AA56" s="9" t="s">
        <v>16</v>
      </c>
    </row>
    <row r="57" spans="1:27" x14ac:dyDescent="0.4">
      <c r="A57" s="15">
        <v>1000</v>
      </c>
      <c r="B57" s="10">
        <v>0.25</v>
      </c>
      <c r="C57" s="7" t="s">
        <v>64</v>
      </c>
      <c r="D57" s="8">
        <f>E56</f>
        <v>266.66666666666669</v>
      </c>
      <c r="E57" s="8">
        <f>D56</f>
        <v>1066.6666666666667</v>
      </c>
      <c r="F57" s="9">
        <v>0</v>
      </c>
      <c r="H57" s="7" t="s">
        <v>65</v>
      </c>
      <c r="I57" s="8">
        <v>0</v>
      </c>
      <c r="J57" s="8">
        <f>U57</f>
        <v>-0.39433756729740643</v>
      </c>
      <c r="K57" s="8">
        <v>0</v>
      </c>
      <c r="L57" s="8">
        <f>W57</f>
        <v>-0.10566243270259354</v>
      </c>
      <c r="M57" s="8">
        <v>0</v>
      </c>
      <c r="N57" s="8">
        <f>Y57</f>
        <v>0.10566243270259354</v>
      </c>
      <c r="O57" s="8">
        <v>0</v>
      </c>
      <c r="P57" s="9">
        <f>AA57</f>
        <v>0.39433756729740643</v>
      </c>
      <c r="R57" s="10">
        <f>-1/SQRT(3)</f>
        <v>-0.57735026918962584</v>
      </c>
      <c r="S57" s="12">
        <f>1/SQRT(3)</f>
        <v>0.57735026918962584</v>
      </c>
      <c r="T57" s="10">
        <f t="array" ref="T57:U57">TRANSPOSE(MMULT($S53:$T54,TRANSPOSE(T60:U60)))</f>
        <v>-0.21132486540518708</v>
      </c>
      <c r="U57" s="11">
        <v>-0.39433756729740643</v>
      </c>
      <c r="V57" s="11">
        <f t="array" ref="V57:W57">TRANSPOSE(MMULT($S53:$T54,TRANSPOSE(V60:W60)))</f>
        <v>0.21132486540518708</v>
      </c>
      <c r="W57" s="11">
        <v>-0.10566243270259354</v>
      </c>
      <c r="X57" s="11">
        <f t="array" ref="X57:Y57">TRANSPOSE(MMULT($S53:$T54,TRANSPOSE(X60:Y60)))</f>
        <v>0.78867513459481287</v>
      </c>
      <c r="Y57" s="11">
        <v>0.10566243270259354</v>
      </c>
      <c r="Z57" s="11">
        <f t="array" ref="Z57:AA57">TRANSPOSE(MMULT($S53:$T54,TRANSPOSE(Z60:AA60)))</f>
        <v>-0.78867513459481287</v>
      </c>
      <c r="AA57" s="12">
        <v>0.39433756729740643</v>
      </c>
    </row>
    <row r="58" spans="1:27" x14ac:dyDescent="0.4">
      <c r="C58" s="7"/>
      <c r="D58" s="8">
        <v>0</v>
      </c>
      <c r="E58" s="8">
        <v>0</v>
      </c>
      <c r="F58" s="9">
        <f>A57/(1+B57)/2</f>
        <v>400</v>
      </c>
      <c r="H58" s="7"/>
      <c r="I58" s="8">
        <f>J57</f>
        <v>-0.39433756729740643</v>
      </c>
      <c r="J58" s="8">
        <f>I56</f>
        <v>-0.21132486540518708</v>
      </c>
      <c r="K58" s="8">
        <f>L57</f>
        <v>-0.10566243270259354</v>
      </c>
      <c r="L58" s="11">
        <f>K56</f>
        <v>0.21132486540518708</v>
      </c>
      <c r="M58" s="11">
        <f>N57</f>
        <v>0.10566243270259354</v>
      </c>
      <c r="N58" s="11">
        <f>M56</f>
        <v>0.78867513459481287</v>
      </c>
      <c r="O58" s="11">
        <f>P57</f>
        <v>0.39433756729740643</v>
      </c>
      <c r="P58" s="12">
        <f>O56</f>
        <v>-0.78867513459481287</v>
      </c>
      <c r="T58" s="4" t="s">
        <v>46</v>
      </c>
      <c r="U58" s="5"/>
      <c r="V58" s="5"/>
      <c r="W58" s="5"/>
      <c r="X58" s="5"/>
      <c r="Y58" s="5"/>
      <c r="Z58" s="5"/>
      <c r="AA58" s="6"/>
    </row>
    <row r="59" spans="1:27" x14ac:dyDescent="0.4">
      <c r="C59" s="4" t="s">
        <v>48</v>
      </c>
      <c r="D59" s="5"/>
      <c r="E59" s="5"/>
      <c r="F59" s="5"/>
      <c r="G59" s="5"/>
      <c r="H59" s="5"/>
      <c r="I59" s="5"/>
      <c r="J59" s="5"/>
      <c r="K59" s="6"/>
      <c r="T59" s="7" t="s">
        <v>26</v>
      </c>
      <c r="U59" s="8" t="s">
        <v>27</v>
      </c>
      <c r="V59" s="8" t="s">
        <v>28</v>
      </c>
      <c r="W59" s="8" t="s">
        <v>29</v>
      </c>
      <c r="X59" s="8" t="s">
        <v>30</v>
      </c>
      <c r="Y59" s="8" t="s">
        <v>31</v>
      </c>
      <c r="Z59" s="8" t="s">
        <v>32</v>
      </c>
      <c r="AA59" s="9" t="s">
        <v>33</v>
      </c>
    </row>
    <row r="60" spans="1:27" x14ac:dyDescent="0.4">
      <c r="C60" s="7"/>
      <c r="D60" s="16">
        <f t="array" ref="D60:K67">L$3*A63*MMULT(MMULT(TRANSPOSE(I56:P58),D56:F58),I56:P58)</f>
        <v>54.918129390284875</v>
      </c>
      <c r="E60" s="16">
        <v>27.777777777777775</v>
      </c>
      <c r="F60" s="16">
        <v>-15.484372660544235</v>
      </c>
      <c r="G60" s="16">
        <v>-13.689453417431968</v>
      </c>
      <c r="H60" s="16">
        <v>-97.222222222222214</v>
      </c>
      <c r="I60" s="16">
        <v>-65.178060042049324</v>
      </c>
      <c r="J60" s="16">
        <v>57.788465492481578</v>
      </c>
      <c r="K60" s="17">
        <v>51.089735681703516</v>
      </c>
      <c r="T60" s="10">
        <f>-1/4*(1-S57)</f>
        <v>-0.10566243270259354</v>
      </c>
      <c r="U60" s="11">
        <f>-1/4*(1-R57)</f>
        <v>-0.39433756729740643</v>
      </c>
      <c r="V60" s="11">
        <f>1/4*(1-S57)</f>
        <v>0.10566243270259354</v>
      </c>
      <c r="W60" s="11">
        <f>-1/4*(1+R57)</f>
        <v>-0.10566243270259354</v>
      </c>
      <c r="X60" s="11">
        <f>1/4*(1+S57)</f>
        <v>0.39433756729740643</v>
      </c>
      <c r="Y60" s="11">
        <f>1/4*(1+R57)</f>
        <v>0.10566243270259354</v>
      </c>
      <c r="Z60" s="11">
        <f>-1/4*(1+S57)</f>
        <v>-0.39433756729740643</v>
      </c>
      <c r="AA60" s="12">
        <f>1/4*(1-R57)</f>
        <v>0.39433756729740643</v>
      </c>
    </row>
    <row r="61" spans="1:27" x14ac:dyDescent="0.4">
      <c r="A61" s="13" t="s">
        <v>47</v>
      </c>
      <c r="C61" s="7"/>
      <c r="D61" s="16">
        <v>27.777777777777775</v>
      </c>
      <c r="E61" s="16">
        <v>91.86610213812358</v>
      </c>
      <c r="F61" s="16">
        <v>-6.6452912372590669</v>
      </c>
      <c r="G61" s="16">
        <v>13.290582474518134</v>
      </c>
      <c r="H61" s="16">
        <v>-45.93305106906179</v>
      </c>
      <c r="I61" s="16">
        <v>-55.55555555555555</v>
      </c>
      <c r="J61" s="16">
        <v>24.800564528543084</v>
      </c>
      <c r="K61" s="17">
        <v>-49.601129057086169</v>
      </c>
    </row>
    <row r="62" spans="1:27" x14ac:dyDescent="0.4">
      <c r="A62" s="14" t="s">
        <v>19</v>
      </c>
      <c r="C62" s="7"/>
      <c r="D62" s="16">
        <v>-15.484372660544235</v>
      </c>
      <c r="E62" s="16">
        <v>-6.6452912372590669</v>
      </c>
      <c r="F62" s="16">
        <v>26.050615930803588</v>
      </c>
      <c r="G62" s="16">
        <v>-7.4430331230867397</v>
      </c>
      <c r="H62" s="16">
        <v>86.655978951962865</v>
      </c>
      <c r="I62" s="16">
        <v>-13.689453417431968</v>
      </c>
      <c r="J62" s="16">
        <v>-97.222222222222214</v>
      </c>
      <c r="K62" s="17">
        <v>27.777777777777775</v>
      </c>
    </row>
    <row r="63" spans="1:27" x14ac:dyDescent="0.4">
      <c r="A63" s="15">
        <v>1</v>
      </c>
      <c r="C63" s="7" t="s">
        <v>66</v>
      </c>
      <c r="D63" s="16">
        <v>-13.689453417431968</v>
      </c>
      <c r="E63" s="16">
        <v>13.290582474518134</v>
      </c>
      <c r="F63" s="16">
        <v>-7.4430331230867397</v>
      </c>
      <c r="G63" s="16">
        <v>14.886066246173479</v>
      </c>
      <c r="H63" s="16">
        <v>-6.6452912372590669</v>
      </c>
      <c r="I63" s="16">
        <v>27.378906834863937</v>
      </c>
      <c r="J63" s="16">
        <v>27.777777777777775</v>
      </c>
      <c r="K63" s="17">
        <v>-55.55555555555555</v>
      </c>
    </row>
    <row r="64" spans="1:27" x14ac:dyDescent="0.4">
      <c r="C64" s="7"/>
      <c r="D64" s="16">
        <v>-97.222222222222214</v>
      </c>
      <c r="E64" s="16">
        <v>-45.93305106906179</v>
      </c>
      <c r="F64" s="16">
        <v>86.655978951962865</v>
      </c>
      <c r="G64" s="16">
        <v>-6.6452912372590669</v>
      </c>
      <c r="H64" s="16">
        <v>333.97075949860402</v>
      </c>
      <c r="I64" s="16">
        <v>27.777777777777775</v>
      </c>
      <c r="J64" s="16">
        <v>-323.40451622834468</v>
      </c>
      <c r="K64" s="17">
        <v>24.800564528543084</v>
      </c>
    </row>
    <row r="65" spans="3:11" x14ac:dyDescent="0.4">
      <c r="C65" s="7"/>
      <c r="D65" s="16">
        <v>-65.178060042049324</v>
      </c>
      <c r="E65" s="16">
        <v>-55.55555555555555</v>
      </c>
      <c r="F65" s="16">
        <v>-13.689453417431968</v>
      </c>
      <c r="G65" s="16">
        <v>27.378906834863937</v>
      </c>
      <c r="H65" s="16">
        <v>27.777777777777775</v>
      </c>
      <c r="I65" s="16">
        <v>130.35612008409865</v>
      </c>
      <c r="J65" s="16">
        <v>51.089735681703516</v>
      </c>
      <c r="K65" s="17">
        <v>-102.17947136340703</v>
      </c>
    </row>
    <row r="66" spans="3:11" x14ac:dyDescent="0.4">
      <c r="C66" s="7"/>
      <c r="D66" s="16">
        <v>57.788465492481578</v>
      </c>
      <c r="E66" s="16">
        <v>24.800564528543084</v>
      </c>
      <c r="F66" s="16">
        <v>-97.222222222222214</v>
      </c>
      <c r="G66" s="16">
        <v>27.777777777777775</v>
      </c>
      <c r="H66" s="16">
        <v>-323.40451622834468</v>
      </c>
      <c r="I66" s="16">
        <v>51.089735681703516</v>
      </c>
      <c r="J66" s="16">
        <v>362.83827295808533</v>
      </c>
      <c r="K66" s="17">
        <v>-103.66807798802438</v>
      </c>
    </row>
    <row r="67" spans="3:11" x14ac:dyDescent="0.4">
      <c r="C67" s="10"/>
      <c r="D67" s="18">
        <v>51.089735681703516</v>
      </c>
      <c r="E67" s="18">
        <v>-49.601129057086169</v>
      </c>
      <c r="F67" s="18">
        <v>27.777777777777775</v>
      </c>
      <c r="G67" s="18">
        <v>-55.55555555555555</v>
      </c>
      <c r="H67" s="18">
        <v>24.800564528543084</v>
      </c>
      <c r="I67" s="18">
        <v>-102.17947136340703</v>
      </c>
      <c r="J67" s="18">
        <v>-103.66807798802438</v>
      </c>
      <c r="K67" s="19">
        <v>207.33615597604876</v>
      </c>
    </row>
    <row r="70" spans="3:11" x14ac:dyDescent="0.4">
      <c r="C70" s="4" t="s">
        <v>34</v>
      </c>
      <c r="D70" s="5" t="s">
        <v>60</v>
      </c>
      <c r="E70" s="5" t="s">
        <v>61</v>
      </c>
      <c r="F70" s="5" t="s">
        <v>51</v>
      </c>
      <c r="G70" s="5" t="s">
        <v>62</v>
      </c>
      <c r="H70" s="5" t="s">
        <v>52</v>
      </c>
      <c r="I70" s="5" t="s">
        <v>53</v>
      </c>
      <c r="J70" s="5" t="s">
        <v>63</v>
      </c>
      <c r="K70" s="6" t="s">
        <v>54</v>
      </c>
    </row>
    <row r="71" spans="3:11" x14ac:dyDescent="0.4">
      <c r="C71" s="7"/>
      <c r="D71" s="24">
        <f t="shared" ref="D71:K78" si="3">D9+D26+D43+D60</f>
        <v>777.77777777777783</v>
      </c>
      <c r="E71" s="24">
        <f t="shared" si="3"/>
        <v>166.66666666666666</v>
      </c>
      <c r="F71" s="24">
        <f t="shared" si="3"/>
        <v>-677.77777777777771</v>
      </c>
      <c r="G71" s="24">
        <f t="shared" si="3"/>
        <v>-33.333333333333336</v>
      </c>
      <c r="H71" s="24">
        <f t="shared" si="3"/>
        <v>-388.88888888888886</v>
      </c>
      <c r="I71" s="24">
        <f t="shared" si="3"/>
        <v>-166.66666666666666</v>
      </c>
      <c r="J71" s="24">
        <f t="shared" si="3"/>
        <v>288.88888888888891</v>
      </c>
      <c r="K71" s="26">
        <f t="shared" si="3"/>
        <v>33.333333333333336</v>
      </c>
    </row>
    <row r="72" spans="3:11" x14ac:dyDescent="0.4">
      <c r="C72" s="7"/>
      <c r="D72" s="24">
        <f t="shared" si="3"/>
        <v>166.66666666666666</v>
      </c>
      <c r="E72" s="24">
        <f t="shared" si="3"/>
        <v>444.44444444444446</v>
      </c>
      <c r="F72" s="24">
        <f t="shared" si="3"/>
        <v>33.333333333333336</v>
      </c>
      <c r="G72" s="24">
        <f t="shared" si="3"/>
        <v>-177.77777777777777</v>
      </c>
      <c r="H72" s="24">
        <f t="shared" si="3"/>
        <v>-166.66666666666666</v>
      </c>
      <c r="I72" s="24">
        <f t="shared" si="3"/>
        <v>-222.2222222222222</v>
      </c>
      <c r="J72" s="24">
        <f t="shared" si="3"/>
        <v>-33.333333333333329</v>
      </c>
      <c r="K72" s="26">
        <f t="shared" si="3"/>
        <v>-44.444444444444464</v>
      </c>
    </row>
    <row r="73" spans="3:11" x14ac:dyDescent="0.4">
      <c r="C73" s="7"/>
      <c r="D73" s="24">
        <f t="shared" si="3"/>
        <v>-677.77777777777771</v>
      </c>
      <c r="E73" s="24">
        <f t="shared" si="3"/>
        <v>33.333333333333336</v>
      </c>
      <c r="F73" s="20">
        <f t="shared" si="3"/>
        <v>777.77777777777783</v>
      </c>
      <c r="G73" s="24">
        <f t="shared" si="3"/>
        <v>-166.66666666666666</v>
      </c>
      <c r="H73" s="20">
        <f t="shared" si="3"/>
        <v>288.88888888888891</v>
      </c>
      <c r="I73" s="20">
        <f t="shared" si="3"/>
        <v>-33.333333333333336</v>
      </c>
      <c r="J73" s="24">
        <f t="shared" si="3"/>
        <v>-388.88888888888886</v>
      </c>
      <c r="K73" s="21">
        <f t="shared" si="3"/>
        <v>166.66666666666666</v>
      </c>
    </row>
    <row r="74" spans="3:11" x14ac:dyDescent="0.4">
      <c r="C74" s="7" t="s">
        <v>69</v>
      </c>
      <c r="D74" s="24">
        <f t="shared" si="3"/>
        <v>-33.333333333333336</v>
      </c>
      <c r="E74" s="24">
        <f t="shared" si="3"/>
        <v>-177.77777777777777</v>
      </c>
      <c r="F74" s="24">
        <f t="shared" si="3"/>
        <v>-166.66666666666666</v>
      </c>
      <c r="G74" s="24">
        <f t="shared" si="3"/>
        <v>444.4444444444444</v>
      </c>
      <c r="H74" s="24">
        <f t="shared" si="3"/>
        <v>33.333333333333329</v>
      </c>
      <c r="I74" s="24">
        <f t="shared" si="3"/>
        <v>-44.444444444444457</v>
      </c>
      <c r="J74" s="24">
        <f t="shared" si="3"/>
        <v>166.66666666666666</v>
      </c>
      <c r="K74" s="26">
        <f t="shared" si="3"/>
        <v>-222.2222222222222</v>
      </c>
    </row>
    <row r="75" spans="3:11" x14ac:dyDescent="0.4">
      <c r="C75" s="7"/>
      <c r="D75" s="24">
        <f t="shared" si="3"/>
        <v>-388.88888888888886</v>
      </c>
      <c r="E75" s="24">
        <f t="shared" si="3"/>
        <v>-166.66666666666666</v>
      </c>
      <c r="F75" s="20">
        <f t="shared" si="3"/>
        <v>288.88888888888891</v>
      </c>
      <c r="G75" s="24">
        <f t="shared" si="3"/>
        <v>33.333333333333329</v>
      </c>
      <c r="H75" s="20">
        <f t="shared" si="3"/>
        <v>777.77777777777783</v>
      </c>
      <c r="I75" s="20">
        <f t="shared" si="3"/>
        <v>166.66666666666666</v>
      </c>
      <c r="J75" s="24">
        <f t="shared" si="3"/>
        <v>-677.77777777777783</v>
      </c>
      <c r="K75" s="21">
        <f t="shared" si="3"/>
        <v>-33.333333333333336</v>
      </c>
    </row>
    <row r="76" spans="3:11" x14ac:dyDescent="0.4">
      <c r="C76" s="7"/>
      <c r="D76" s="24">
        <f t="shared" si="3"/>
        <v>-166.66666666666666</v>
      </c>
      <c r="E76" s="24">
        <f t="shared" si="3"/>
        <v>-222.2222222222222</v>
      </c>
      <c r="F76" s="20">
        <f t="shared" si="3"/>
        <v>-33.333333333333336</v>
      </c>
      <c r="G76" s="24">
        <f t="shared" si="3"/>
        <v>-44.444444444444457</v>
      </c>
      <c r="H76" s="20">
        <f t="shared" si="3"/>
        <v>166.66666666666666</v>
      </c>
      <c r="I76" s="20">
        <f t="shared" si="3"/>
        <v>444.44444444444446</v>
      </c>
      <c r="J76" s="24">
        <f t="shared" si="3"/>
        <v>33.333333333333329</v>
      </c>
      <c r="K76" s="21">
        <f t="shared" si="3"/>
        <v>-177.7777777777778</v>
      </c>
    </row>
    <row r="77" spans="3:11" x14ac:dyDescent="0.4">
      <c r="C77" s="7"/>
      <c r="D77" s="24">
        <f t="shared" si="3"/>
        <v>288.88888888888891</v>
      </c>
      <c r="E77" s="24">
        <f t="shared" si="3"/>
        <v>-33.333333333333329</v>
      </c>
      <c r="F77" s="24">
        <f t="shared" si="3"/>
        <v>-388.88888888888886</v>
      </c>
      <c r="G77" s="24">
        <f t="shared" si="3"/>
        <v>166.66666666666666</v>
      </c>
      <c r="H77" s="24">
        <f t="shared" si="3"/>
        <v>-677.77777777777783</v>
      </c>
      <c r="I77" s="24">
        <f t="shared" si="3"/>
        <v>33.333333333333329</v>
      </c>
      <c r="J77" s="24">
        <f t="shared" si="3"/>
        <v>777.77777777777783</v>
      </c>
      <c r="K77" s="26">
        <f t="shared" si="3"/>
        <v>-166.66666666666669</v>
      </c>
    </row>
    <row r="78" spans="3:11" x14ac:dyDescent="0.4">
      <c r="C78" s="10"/>
      <c r="D78" s="25">
        <f t="shared" si="3"/>
        <v>33.333333333333336</v>
      </c>
      <c r="E78" s="25">
        <f t="shared" si="3"/>
        <v>-44.444444444444464</v>
      </c>
      <c r="F78" s="22">
        <f t="shared" si="3"/>
        <v>166.66666666666666</v>
      </c>
      <c r="G78" s="25">
        <f t="shared" si="3"/>
        <v>-222.2222222222222</v>
      </c>
      <c r="H78" s="22">
        <f t="shared" si="3"/>
        <v>-33.333333333333336</v>
      </c>
      <c r="I78" s="22">
        <f t="shared" si="3"/>
        <v>-177.7777777777778</v>
      </c>
      <c r="J78" s="25">
        <f t="shared" si="3"/>
        <v>-166.66666666666669</v>
      </c>
      <c r="K78" s="23">
        <f t="shared" si="3"/>
        <v>444.44444444444446</v>
      </c>
    </row>
    <row r="79" spans="3:11" x14ac:dyDescent="0.4">
      <c r="D79" s="2"/>
      <c r="E79" s="2"/>
      <c r="F79" s="2"/>
      <c r="G79" s="2"/>
      <c r="H79" s="2"/>
      <c r="I79" s="2"/>
      <c r="J79" s="2"/>
      <c r="K79" s="2"/>
    </row>
    <row r="80" spans="3:11" x14ac:dyDescent="0.4">
      <c r="D80" s="2"/>
      <c r="E80" s="2"/>
      <c r="F80" s="2"/>
      <c r="G80" s="2"/>
      <c r="H80" s="2"/>
      <c r="I80" s="2"/>
      <c r="J80" s="2"/>
      <c r="K80" s="2"/>
    </row>
    <row r="81" spans="3:21" x14ac:dyDescent="0.4">
      <c r="C81" s="4" t="s">
        <v>49</v>
      </c>
      <c r="D81" s="5"/>
      <c r="E81" s="5"/>
      <c r="F81" s="5"/>
      <c r="G81" s="6"/>
      <c r="I81" s="4" t="s">
        <v>50</v>
      </c>
      <c r="J81" s="5"/>
      <c r="K81" s="5"/>
      <c r="L81" s="5"/>
      <c r="M81" s="6"/>
      <c r="O81" s="4" t="s">
        <v>74</v>
      </c>
      <c r="P81" s="5"/>
      <c r="Q81" s="6"/>
      <c r="S81" s="4" t="s">
        <v>55</v>
      </c>
      <c r="T81" s="5"/>
      <c r="U81" s="6"/>
    </row>
    <row r="82" spans="3:21" x14ac:dyDescent="0.4">
      <c r="C82" s="7"/>
      <c r="D82" s="16">
        <f>F73</f>
        <v>777.77777777777783</v>
      </c>
      <c r="E82" s="16">
        <f>H73</f>
        <v>288.88888888888891</v>
      </c>
      <c r="F82" s="16">
        <f>I73</f>
        <v>-33.333333333333336</v>
      </c>
      <c r="G82" s="17">
        <f>K73</f>
        <v>166.66666666666666</v>
      </c>
      <c r="I82" s="7"/>
      <c r="J82" s="8">
        <f t="array" ref="J82:M85">MINVERSE(D82:G85)</f>
        <v>1.6775700934579438E-3</v>
      </c>
      <c r="K82" s="8">
        <v>-6.7757009345794392E-4</v>
      </c>
      <c r="L82" s="8">
        <v>1.2850467289719623E-4</v>
      </c>
      <c r="M82" s="9">
        <v>-6.2850467289719619E-4</v>
      </c>
      <c r="O82" s="7"/>
      <c r="P82" s="8" t="s">
        <v>56</v>
      </c>
      <c r="Q82" s="9">
        <v>0</v>
      </c>
      <c r="S82" s="7"/>
      <c r="T82" s="8" t="s">
        <v>51</v>
      </c>
      <c r="U82" s="9">
        <f t="array" ref="U82:U85">MMULT(J82:M85,Q82:Q85)</f>
        <v>-5.0000000000000001E-4</v>
      </c>
    </row>
    <row r="83" spans="3:21" x14ac:dyDescent="0.4">
      <c r="C83" s="7" t="s">
        <v>70</v>
      </c>
      <c r="D83" s="16">
        <f>E82</f>
        <v>288.88888888888891</v>
      </c>
      <c r="E83" s="16">
        <f>H75</f>
        <v>777.77777777777783</v>
      </c>
      <c r="F83" s="16">
        <f>I75</f>
        <v>166.66666666666666</v>
      </c>
      <c r="G83" s="17">
        <f>K75</f>
        <v>-33.333333333333336</v>
      </c>
      <c r="I83" s="7" t="s">
        <v>71</v>
      </c>
      <c r="J83" s="8">
        <v>-6.7757009345794392E-4</v>
      </c>
      <c r="K83" s="8">
        <v>1.6775700934579438E-3</v>
      </c>
      <c r="L83" s="8">
        <v>-6.2850467289719619E-4</v>
      </c>
      <c r="M83" s="9">
        <v>1.2850467289719626E-4</v>
      </c>
      <c r="O83" s="7" t="s">
        <v>72</v>
      </c>
      <c r="P83" s="8" t="s">
        <v>57</v>
      </c>
      <c r="Q83" s="9">
        <v>0</v>
      </c>
      <c r="S83" s="7" t="s">
        <v>73</v>
      </c>
      <c r="T83" s="8" t="s">
        <v>52</v>
      </c>
      <c r="U83" s="9">
        <v>-4.999999999999999E-4</v>
      </c>
    </row>
    <row r="84" spans="3:21" x14ac:dyDescent="0.4">
      <c r="C84" s="7"/>
      <c r="D84" s="16">
        <f>F82</f>
        <v>-33.333333333333336</v>
      </c>
      <c r="E84" s="16">
        <f>F83</f>
        <v>166.66666666666666</v>
      </c>
      <c r="F84" s="16">
        <f>I76</f>
        <v>444.44444444444446</v>
      </c>
      <c r="G84" s="17">
        <f>K76</f>
        <v>-177.7777777777778</v>
      </c>
      <c r="I84" s="7"/>
      <c r="J84" s="8">
        <v>1.2850467289719615E-4</v>
      </c>
      <c r="K84" s="8">
        <v>-6.2850467289719619E-4</v>
      </c>
      <c r="L84" s="8">
        <v>2.9252336448598133E-3</v>
      </c>
      <c r="M84" s="9">
        <v>1.0747663551401872E-3</v>
      </c>
      <c r="O84" s="7"/>
      <c r="P84" s="8" t="s">
        <v>58</v>
      </c>
      <c r="Q84" s="9">
        <v>1</v>
      </c>
      <c r="S84" s="7"/>
      <c r="T84" s="8" t="s">
        <v>53</v>
      </c>
      <c r="U84" s="9">
        <v>4.0000000000000001E-3</v>
      </c>
    </row>
    <row r="85" spans="3:21" x14ac:dyDescent="0.4">
      <c r="C85" s="10"/>
      <c r="D85" s="18">
        <f>G82</f>
        <v>166.66666666666666</v>
      </c>
      <c r="E85" s="18">
        <f>G83</f>
        <v>-33.333333333333336</v>
      </c>
      <c r="F85" s="18">
        <f>G84</f>
        <v>-177.7777777777778</v>
      </c>
      <c r="G85" s="19">
        <f>K78</f>
        <v>444.44444444444446</v>
      </c>
      <c r="I85" s="10"/>
      <c r="J85" s="11">
        <v>-6.285046728971963E-4</v>
      </c>
      <c r="K85" s="11">
        <v>1.2850467289719628E-4</v>
      </c>
      <c r="L85" s="11">
        <v>1.0747663551401872E-3</v>
      </c>
      <c r="M85" s="12">
        <v>2.9252336448598133E-3</v>
      </c>
      <c r="O85" s="10"/>
      <c r="P85" s="11" t="s">
        <v>59</v>
      </c>
      <c r="Q85" s="12">
        <v>1</v>
      </c>
      <c r="S85" s="10"/>
      <c r="T85" s="11" t="s">
        <v>54</v>
      </c>
      <c r="U85" s="12">
        <v>4.0000000000000001E-3</v>
      </c>
    </row>
    <row r="86" spans="3:21" x14ac:dyDescent="0.4">
      <c r="D86" s="1"/>
      <c r="E86" s="1"/>
      <c r="F86" s="1"/>
      <c r="G86" s="1"/>
      <c r="H86" s="1"/>
      <c r="I86" s="1"/>
      <c r="J86" s="1"/>
      <c r="K86" s="1"/>
    </row>
    <row r="87" spans="3:21" x14ac:dyDescent="0.4">
      <c r="D87" s="1"/>
      <c r="E87" s="1"/>
      <c r="F87" s="1"/>
      <c r="G87" s="1"/>
      <c r="H87" s="1"/>
      <c r="I87" s="1"/>
      <c r="J87" s="1"/>
      <c r="K87" s="1"/>
    </row>
    <row r="88" spans="3:21" x14ac:dyDescent="0.4">
      <c r="D88" s="1"/>
      <c r="E88" s="1"/>
      <c r="F88" s="1"/>
      <c r="G88" s="1"/>
      <c r="H88" s="1"/>
      <c r="I88" s="1"/>
      <c r="J88" s="1"/>
      <c r="K88" s="1"/>
    </row>
    <row r="89" spans="3:21" x14ac:dyDescent="0.4">
      <c r="D89" s="1"/>
      <c r="E89" s="1"/>
      <c r="F89" s="1"/>
      <c r="G89" s="1"/>
      <c r="H89" s="1"/>
      <c r="I89" s="1"/>
      <c r="J89" s="1"/>
      <c r="K89" s="1"/>
    </row>
    <row r="90" spans="3:21" x14ac:dyDescent="0.4">
      <c r="D90" s="1"/>
      <c r="E90" s="1"/>
      <c r="F90" s="1"/>
      <c r="G90" s="1"/>
      <c r="H90" s="1"/>
      <c r="I90" s="1"/>
      <c r="J90" s="1"/>
      <c r="K90" s="1"/>
    </row>
    <row r="94" spans="3:21" x14ac:dyDescent="0.4">
      <c r="D94" s="1"/>
      <c r="E94" s="1"/>
      <c r="F94" s="1"/>
      <c r="G94" s="1"/>
    </row>
    <row r="95" spans="3:21" x14ac:dyDescent="0.4">
      <c r="D95" s="1"/>
      <c r="E95" s="1"/>
      <c r="F95" s="1"/>
      <c r="G95" s="1"/>
    </row>
    <row r="96" spans="3:21" x14ac:dyDescent="0.4">
      <c r="D96" s="1"/>
      <c r="E96" s="1"/>
      <c r="F96" s="1"/>
      <c r="G96" s="1"/>
    </row>
    <row r="97" spans="4:7" x14ac:dyDescent="0.4">
      <c r="D97" s="1"/>
      <c r="E97" s="1"/>
      <c r="F97" s="1"/>
      <c r="G97" s="1"/>
    </row>
  </sheetData>
  <phoneticPr fontId="1"/>
  <pageMargins left="0.7" right="0.7" top="0.75" bottom="0.75" header="0.3" footer="0.3"/>
  <pageSetup paperSize="9" orientation="portrait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21</xdr:col>
                <xdr:colOff>209550</xdr:colOff>
                <xdr:row>9</xdr:row>
                <xdr:rowOff>123825</xdr:rowOff>
              </from>
              <to>
                <xdr:col>23</xdr:col>
                <xdr:colOff>371475</xdr:colOff>
                <xdr:row>13</xdr:row>
                <xdr:rowOff>190500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r:id="rId7">
            <anchor moveWithCells="1">
              <from>
                <xdr:col>19</xdr:col>
                <xdr:colOff>142875</xdr:colOff>
                <xdr:row>9</xdr:row>
                <xdr:rowOff>142875</xdr:rowOff>
              </from>
              <to>
                <xdr:col>20</xdr:col>
                <xdr:colOff>619125</xdr:colOff>
                <xdr:row>13</xdr:row>
                <xdr:rowOff>180975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r:id="rId9">
            <anchor moveWithCells="1">
              <from>
                <xdr:col>11</xdr:col>
                <xdr:colOff>142875</xdr:colOff>
                <xdr:row>10</xdr:row>
                <xdr:rowOff>180975</xdr:rowOff>
              </from>
              <to>
                <xdr:col>14</xdr:col>
                <xdr:colOff>533400</xdr:colOff>
                <xdr:row>12</xdr:row>
                <xdr:rowOff>152400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0" r:id="rId10">
          <objectPr defaultSize="0" r:id="rId11">
            <anchor moveWithCells="1">
              <from>
                <xdr:col>20</xdr:col>
                <xdr:colOff>209550</xdr:colOff>
                <xdr:row>0</xdr:row>
                <xdr:rowOff>190500</xdr:rowOff>
              </from>
              <to>
                <xdr:col>28</xdr:col>
                <xdr:colOff>142875</xdr:colOff>
                <xdr:row>3</xdr:row>
                <xdr:rowOff>28575</xdr:rowOff>
              </to>
            </anchor>
          </objectPr>
        </oleObject>
      </mc:Choice>
      <mc:Fallback>
        <oleObject progId="Equation.DSMT4" shapeId="103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yoshiteru</dc:creator>
  <cp:lastModifiedBy>yoshiteru</cp:lastModifiedBy>
  <dcterms:created xsi:type="dcterms:W3CDTF">2021-01-19T08:23:21Z</dcterms:created>
  <dcterms:modified xsi:type="dcterms:W3CDTF">2022-01-25T00:18:49Z</dcterms:modified>
</cp:coreProperties>
</file>