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ebde0f5dda2cd9/Documents/Ultimate^MExcel^MTutorial/"/>
    </mc:Choice>
  </mc:AlternateContent>
  <xr:revisionPtr revIDLastSave="1" documentId="13_ncr:1_{7184B98C-56B3-4002-A006-0DE92110D77E}" xr6:coauthVersionLast="47" xr6:coauthVersionMax="47" xr10:uidLastSave="{4799942E-8FC2-44CA-850E-343A70BEF81E}"/>
  <bookViews>
    <workbookView xWindow="-108" yWindow="-108" windowWidth="23256" windowHeight="12576" activeTab="4" xr2:uid="{9ADDBC63-823E-4C76-9A6A-913597E3FA5D}"/>
  </bookViews>
  <sheets>
    <sheet name="INTRO" sheetId="2" r:id="rId1"/>
    <sheet name="OPERATORS" sheetId="3" r:id="rId2"/>
    <sheet name="BODMAS" sheetId="4" r:id="rId3"/>
    <sheet name="CALCULATIONS" sheetId="6" r:id="rId4"/>
    <sheet name="COUNT" sheetId="5" r:id="rId5"/>
    <sheet name="ABSOLUTE" sheetId="7" r:id="rId6"/>
    <sheet name="Define Names" sheetId="13" r:id="rId7"/>
    <sheet name="COMBINING FUNCTIONS" sheetId="10" r:id="rId8"/>
    <sheet name="USEFUL" sheetId="15" r:id="rId9"/>
    <sheet name="VLOOKUP EXACT" sheetId="16" r:id="rId10"/>
    <sheet name="Catalogue" sheetId="17" r:id="rId11"/>
    <sheet name="SUMIFS" sheetId="18" state="hidden" r:id="rId12"/>
  </sheets>
  <definedNames>
    <definedName name="_xlnm._FilterDatabase" localSheetId="11" hidden="1">SUMIFS!$A$4:$D$27</definedName>
    <definedName name="_xlnm._FilterDatabase" localSheetId="8" hidden="1">USEFUL!$H$3:$H$12</definedName>
    <definedName name="b">Catalogue!$B:$B</definedName>
    <definedName name="catalogue">Catalogue!$A:$C</definedName>
    <definedName name="Deb" localSheetId="10" hidden="1">{"FirstQ",#N/A,FALSE,"Budget2000";"SecondQ",#N/A,FALSE,"Budget2000"}</definedName>
    <definedName name="Deb" localSheetId="11" hidden="1">{"FirstQ",#N/A,FALSE,"Budget2000";"SecondQ",#N/A,FALSE,"Budget2000"}</definedName>
    <definedName name="Deb" hidden="1">{"FirstQ",#N/A,FALSE,"Budget2000";"SecondQ",#N/A,FALSE,"Budget2000"}</definedName>
    <definedName name="Description">Catalogue!$B$2:$B$1048576</definedName>
    <definedName name="ee" localSheetId="10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8">USEFUL!$J$3</definedName>
    <definedName name="k" localSheetId="10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Order">'Define Names'!$B$4:$B$17</definedName>
    <definedName name="Part_Number">Catalogue!$A$2:$A$1048576</definedName>
    <definedName name="Price">Catalogue!$C$2:$C$1048576</definedName>
    <definedName name="q" localSheetId="10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Q1_">'COMBINING FUNCTIONS'!$C$4:$C$16</definedName>
    <definedName name="Quantity">'Define Names'!$D$4:$D$17</definedName>
    <definedName name="rr" localSheetId="10" hidden="1">{"FirstQ",#N/A,FALSE,"Budget2000";"SecondQ",#N/A,FALSE,"Budget2000"}</definedName>
    <definedName name="rr" localSheetId="11" hidden="1">{"FirstQ",#N/A,FALSE,"Budget2000";"SecondQ",#N/A,FALSE,"Budget2000"}</definedName>
    <definedName name="rr" localSheetId="9" hidden="1">{"FirstQ",#N/A,FALSE,"Budget2000";"SecondQ",#N/A,FALSE,"Budget2000"}</definedName>
    <definedName name="rr" hidden="1">{"FirstQ",#N/A,FALSE,"Budget2000";"SecondQ",#N/A,FALSE,"Budget2000"}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0" hidden="1">{"FirstQ",#N/A,FALSE,"Budget2000";"SecondQ",#N/A,FALSE,"Budget2000";"Summary",#N/A,FALSE,"Budget2000"}</definedName>
    <definedName name="Teesst" localSheetId="1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0" hidden="1">{"AllDetail",#N/A,FALSE,"Research Budget";"1stQuarter",#N/A,FALSE,"Research Budget";"2nd Quarter",#N/A,FALSE,"Research Budget";"Summary",#N/A,FALSE,"Research Budget"}</definedName>
    <definedName name="Tesst" localSheetId="1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Total">'Define Names'!$F$4:$F$17</definedName>
    <definedName name="wrn.AllData." localSheetId="10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0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hidden="1">{"FirstQ",#N/A,FALSE,"Budget2000";"SecondQ",#N/A,FALSE,"Budget2000"}</definedName>
    <definedName name="wwerwr" localSheetId="10" hidden="1">{"FirstQ",#N/A,FALSE,"Budget2000";"SecondQ",#N/A,FALSE,"Budget2000";"Summary",#N/A,FALSE,"Budget2000"}</definedName>
    <definedName name="wwerwr" localSheetId="1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5" l="1"/>
  <c r="I5" i="15"/>
  <c r="I6" i="15"/>
  <c r="I7" i="15"/>
  <c r="I8" i="15"/>
  <c r="I9" i="15"/>
  <c r="I10" i="15"/>
  <c r="I11" i="15"/>
  <c r="I12" i="15"/>
  <c r="I3" i="15"/>
  <c r="D7" i="16"/>
  <c r="D8" i="16"/>
  <c r="D9" i="16"/>
  <c r="D10" i="16"/>
  <c r="D6" i="16"/>
  <c r="C6" i="16"/>
  <c r="C7" i="16"/>
  <c r="C8" i="16"/>
  <c r="C9" i="16"/>
  <c r="C10" i="16"/>
  <c r="B27" i="15"/>
  <c r="B26" i="15"/>
  <c r="C17" i="15"/>
  <c r="B10" i="15"/>
  <c r="B11" i="15"/>
  <c r="B12" i="15"/>
  <c r="B9" i="15"/>
  <c r="E4" i="15"/>
  <c r="D4" i="15"/>
  <c r="C4" i="15"/>
  <c r="B4" i="15"/>
  <c r="I7" i="13"/>
  <c r="I6" i="13"/>
  <c r="I5" i="13"/>
  <c r="I4" i="13"/>
  <c r="I3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G4" i="5"/>
  <c r="G3" i="5"/>
  <c r="J4" i="6"/>
  <c r="J5" i="6"/>
  <c r="J6" i="6"/>
  <c r="J7" i="6"/>
  <c r="J8" i="6"/>
  <c r="J9" i="6"/>
  <c r="J10" i="6"/>
  <c r="J11" i="6"/>
  <c r="J12" i="6"/>
  <c r="J13" i="6"/>
  <c r="J14" i="6"/>
  <c r="J3" i="6"/>
  <c r="I4" i="6"/>
  <c r="I5" i="6"/>
  <c r="I6" i="6"/>
  <c r="I7" i="6"/>
  <c r="I8" i="6"/>
  <c r="I9" i="6"/>
  <c r="I10" i="6"/>
  <c r="I11" i="6"/>
  <c r="I12" i="6"/>
  <c r="I13" i="6"/>
  <c r="I14" i="6"/>
  <c r="I3" i="6"/>
  <c r="H4" i="6"/>
  <c r="H5" i="6"/>
  <c r="H6" i="6"/>
  <c r="H7" i="6"/>
  <c r="H8" i="6"/>
  <c r="H9" i="6"/>
  <c r="H10" i="6"/>
  <c r="H11" i="6"/>
  <c r="H12" i="6"/>
  <c r="H13" i="6"/>
  <c r="H14" i="6"/>
  <c r="H3" i="6"/>
  <c r="G4" i="6"/>
  <c r="G5" i="6"/>
  <c r="G6" i="6"/>
  <c r="G7" i="6"/>
  <c r="G8" i="6"/>
  <c r="G9" i="6"/>
  <c r="G10" i="6"/>
  <c r="G11" i="6"/>
  <c r="G12" i="6"/>
  <c r="G13" i="6"/>
  <c r="G14" i="6"/>
  <c r="G3" i="6"/>
  <c r="F15" i="2"/>
  <c r="E15" i="2"/>
  <c r="D15" i="2"/>
  <c r="C15" i="2"/>
  <c r="G4" i="2"/>
  <c r="G5" i="2"/>
  <c r="G6" i="2"/>
  <c r="G7" i="2"/>
  <c r="G8" i="2"/>
  <c r="G9" i="2"/>
  <c r="G10" i="2"/>
  <c r="G11" i="2"/>
  <c r="G12" i="2"/>
  <c r="G13" i="2"/>
  <c r="G14" i="2"/>
  <c r="G3" i="2"/>
  <c r="G5" i="10"/>
  <c r="G6" i="10"/>
  <c r="G7" i="10"/>
  <c r="G8" i="10"/>
  <c r="G9" i="10"/>
  <c r="G10" i="10"/>
  <c r="G11" i="10"/>
  <c r="G12" i="10"/>
  <c r="G13" i="10"/>
  <c r="G14" i="10"/>
  <c r="G15" i="10"/>
  <c r="G16" i="10"/>
  <c r="G4" i="10"/>
  <c r="G15" i="2" l="1"/>
  <c r="F4" i="13"/>
</calcChain>
</file>

<file path=xl/sharedStrings.xml><?xml version="1.0" encoding="utf-8"?>
<sst xmlns="http://schemas.openxmlformats.org/spreadsheetml/2006/main" count="442" uniqueCount="278">
  <si>
    <t>Q1</t>
  </si>
  <si>
    <t>Q2</t>
  </si>
  <si>
    <t>Q3</t>
  </si>
  <si>
    <t>Q4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</si>
  <si>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</si>
  <si>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</si>
  <si>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</si>
  <si>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</si>
  <si>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</si>
  <si>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</si>
  <si>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</si>
  <si>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</si>
  <si>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</si>
  <si>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</si>
  <si>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</si>
  <si>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</si>
  <si>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</si>
  <si>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Operators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</si>
  <si>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</si>
  <si>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</si>
  <si>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</si>
  <si>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</si>
  <si>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</si>
  <si>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</si>
  <si>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</si>
  <si>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</si>
  <si>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The BODMAS Principle</t>
  </si>
  <si>
    <t>B</t>
  </si>
  <si>
    <t>Brackets</t>
  </si>
  <si>
    <t>O</t>
  </si>
  <si>
    <t>Orders</t>
  </si>
  <si>
    <t>D</t>
  </si>
  <si>
    <t>M</t>
  </si>
  <si>
    <t>A</t>
  </si>
  <si>
    <t>S</t>
  </si>
  <si>
    <t>Name</t>
  </si>
  <si>
    <t>Test Score</t>
  </si>
  <si>
    <t>COUNT</t>
  </si>
  <si>
    <t>Sarah</t>
  </si>
  <si>
    <t>COUNTA</t>
  </si>
  <si>
    <t>Claire</t>
  </si>
  <si>
    <t>Matt</t>
  </si>
  <si>
    <t>Ben</t>
  </si>
  <si>
    <t>Adam</t>
  </si>
  <si>
    <t>Harry</t>
  </si>
  <si>
    <t>Susie</t>
  </si>
  <si>
    <t>Marijana</t>
  </si>
  <si>
    <t>Anna</t>
  </si>
  <si>
    <t>Colin</t>
  </si>
  <si>
    <t>Lisa</t>
  </si>
  <si>
    <t>James</t>
  </si>
  <si>
    <t>Rob</t>
  </si>
  <si>
    <t>Juan</t>
  </si>
  <si>
    <t>Vin</t>
  </si>
  <si>
    <t>Chris</t>
  </si>
  <si>
    <t>Matilda</t>
  </si>
  <si>
    <t>Average</t>
  </si>
  <si>
    <t>Min</t>
  </si>
  <si>
    <t>Max</t>
  </si>
  <si>
    <t>Employee Name</t>
  </si>
  <si>
    <t>Department</t>
  </si>
  <si>
    <t>Years</t>
  </si>
  <si>
    <t>Salary</t>
  </si>
  <si>
    <t>Bonus</t>
  </si>
  <si>
    <t>New Salary</t>
  </si>
  <si>
    <t>Ed Stacey</t>
  </si>
  <si>
    <t>Sales</t>
  </si>
  <si>
    <t>Aleena Barnes</t>
  </si>
  <si>
    <t>Johnathon Parkinson</t>
  </si>
  <si>
    <t>Administration</t>
  </si>
  <si>
    <t>Tiarna Estrada</t>
  </si>
  <si>
    <t>ADC</t>
  </si>
  <si>
    <t>Sultan Iles</t>
  </si>
  <si>
    <t>Henley Neale</t>
  </si>
  <si>
    <t>Marketing</t>
  </si>
  <si>
    <t>Whitney Craig</t>
  </si>
  <si>
    <t>Training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</si>
  <si>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</si>
  <si>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</si>
  <si>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</si>
  <si>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</si>
  <si>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</si>
  <si>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</si>
  <si>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</si>
  <si>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</si>
  <si>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</si>
  <si>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</si>
  <si>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</si>
  <si>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</si>
  <si>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</si>
  <si>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</si>
  <si>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</si>
  <si>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</si>
  <si>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</si>
  <si>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</si>
  <si>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</si>
  <si>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</si>
  <si>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</si>
  <si>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</si>
  <si>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</si>
  <si>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</si>
  <si>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</si>
  <si>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</si>
  <si>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</si>
  <si>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</si>
  <si>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</si>
  <si>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</si>
  <si>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</si>
  <si>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</si>
  <si>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</si>
  <si>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</si>
  <si>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</si>
  <si>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</si>
  <si>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</si>
  <si>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</si>
  <si>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</si>
  <si>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</si>
  <si>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</si>
  <si>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</si>
  <si>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</si>
  <si>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The Pencil Factory - Sales (2019)</t>
  </si>
  <si>
    <t>Order #</t>
  </si>
  <si>
    <t>Customer</t>
  </si>
  <si>
    <t>Quantity</t>
  </si>
  <si>
    <t>Price Per Unit</t>
  </si>
  <si>
    <t>Staples</t>
  </si>
  <si>
    <t>No. of Orders</t>
  </si>
  <si>
    <t>WH Smith</t>
  </si>
  <si>
    <t>Minimum Sales</t>
  </si>
  <si>
    <t>The Art Supply Store</t>
  </si>
  <si>
    <t>Maximum Sales</t>
  </si>
  <si>
    <t>Brush Strokes</t>
  </si>
  <si>
    <t>Total Sales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</si>
  <si>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</si>
  <si>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</si>
  <si>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</si>
  <si>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</si>
  <si>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</si>
  <si>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</si>
  <si>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</si>
  <si>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</si>
  <si>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</si>
  <si>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</si>
  <si>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SALES RESULTS BY EMPLOYEE: Q1 TO Q4, 2019</t>
  </si>
  <si>
    <t>Sales Person</t>
  </si>
  <si>
    <t xml:space="preserve">Bonus </t>
  </si>
  <si>
    <t>P</t>
  </si>
  <si>
    <t>I</t>
  </si>
  <si>
    <t>Parenthesis</t>
  </si>
  <si>
    <t>Indices</t>
  </si>
  <si>
    <t>LEN</t>
  </si>
  <si>
    <t>LEFT</t>
  </si>
  <si>
    <t>RIGHT</t>
  </si>
  <si>
    <t>MID</t>
  </si>
  <si>
    <t>ABC-123-GHY</t>
  </si>
  <si>
    <t>TEXT FUNCTIONS</t>
  </si>
  <si>
    <t>Sales Figures</t>
  </si>
  <si>
    <t>CONCAT</t>
  </si>
  <si>
    <t>DATE AND TIME</t>
  </si>
  <si>
    <t>UNIQUE</t>
  </si>
  <si>
    <t>London</t>
  </si>
  <si>
    <t>Paris</t>
  </si>
  <si>
    <t>Oslo</t>
  </si>
  <si>
    <t>Munich</t>
  </si>
  <si>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</si>
  <si>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</si>
  <si>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</si>
  <si>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</si>
  <si>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</si>
  <si>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</si>
  <si>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</si>
  <si>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</si>
  <si>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</si>
  <si>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</si>
  <si>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</si>
  <si>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</si>
  <si>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</si>
  <si>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</si>
  <si>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</si>
  <si>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</si>
  <si>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</si>
  <si>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</si>
  <si>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</si>
  <si>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</si>
  <si>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</si>
  <si>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</si>
  <si>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</si>
  <si>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</si>
  <si>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</si>
  <si>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</si>
  <si>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</si>
  <si>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</si>
  <si>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</si>
  <si>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</si>
  <si>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</si>
  <si>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</si>
  <si>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</si>
  <si>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</si>
  <si>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</si>
  <si>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</si>
  <si>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</si>
  <si>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</si>
  <si>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</si>
  <si>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</si>
  <si>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</si>
  <si>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</si>
  <si>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</si>
  <si>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</si>
  <si>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</si>
  <si>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</si>
  <si>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</si>
  <si>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</si>
  <si>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</si>
  <si>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</si>
  <si>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</si>
  <si>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</si>
  <si>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</si>
  <si>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</si>
  <si>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</si>
  <si>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</si>
  <si>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</si>
  <si>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</si>
  <si>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</si>
  <si>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</si>
  <si>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</si>
  <si>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</si>
  <si>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</si>
  <si>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</si>
  <si>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</si>
  <si>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</si>
  <si>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</si>
  <si>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</si>
  <si>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</si>
  <si>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</si>
  <si>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</si>
  <si>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</si>
  <si>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</si>
  <si>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</si>
  <si>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</si>
  <si>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</si>
  <si>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</si>
  <si>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</si>
  <si>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</si>
  <si>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</si>
  <si>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</si>
  <si>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</si>
  <si>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</si>
  <si>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</si>
  <si>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</si>
  <si>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</si>
  <si>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Todays Date:</t>
  </si>
  <si>
    <t>Time:</t>
  </si>
  <si>
    <t>Hard Code Date:</t>
  </si>
  <si>
    <t>SUMIFS AND COUNTIFS</t>
  </si>
  <si>
    <t>Invoice Month</t>
  </si>
  <si>
    <t>Client</t>
  </si>
  <si>
    <t>Invoice Amount</t>
  </si>
  <si>
    <t>Status</t>
  </si>
  <si>
    <t>Find the total invoice amount for the following criteria:</t>
  </si>
  <si>
    <t>MicroWorld</t>
  </si>
  <si>
    <t>Not Paid</t>
  </si>
  <si>
    <t>Computech</t>
  </si>
  <si>
    <t>Paid</t>
  </si>
  <si>
    <t>Pyramid Media</t>
  </si>
  <si>
    <t>Find the number of invoices for the following criteria:</t>
  </si>
  <si>
    <t>Average Quantity</t>
  </si>
  <si>
    <t>deb@trainitnowltd.gmail.com</t>
  </si>
  <si>
    <t>adam@simonsezit.com</t>
  </si>
  <si>
    <t>julie@companyx.com</t>
  </si>
  <si>
    <t>claire@andersons.com</t>
  </si>
  <si>
    <t>Email Addresses</t>
  </si>
  <si>
    <t>First Name</t>
  </si>
  <si>
    <t>Deb</t>
  </si>
  <si>
    <t>Luke</t>
  </si>
  <si>
    <t>Ming</t>
  </si>
  <si>
    <t>Vinit</t>
  </si>
  <si>
    <t>Katya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</si>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</sst>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"/>
    <numFmt numFmtId="170" formatCode="[$-F400]h:mm:ss\ AM/PM"/>
    <numFmt numFmtId="171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14"/>
      <color theme="1"/>
      <name val="Segoe UI"/>
      <family val="2"/>
    </font>
    <font>
      <sz val="24"/>
      <color theme="1"/>
      <name val="Calibri"/>
      <family val="2"/>
      <scheme val="minor"/>
    </font>
    <font>
      <sz val="16"/>
      <color theme="1"/>
      <name val="Segoe UI"/>
      <family val="2"/>
    </font>
    <font>
      <sz val="11"/>
      <color theme="1"/>
      <name val="Segoe UI"/>
      <family val="2"/>
    </font>
    <font>
      <sz val="18"/>
      <color theme="1"/>
      <name val="Segoe UI"/>
      <family val="2"/>
    </font>
    <font>
      <sz val="11"/>
      <color theme="0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sz val="14"/>
      <color theme="1"/>
      <name val="Calibri"/>
      <family val="2"/>
      <scheme val="minor"/>
    </font>
    <font>
      <sz val="10"/>
      <color rgb="FF002060"/>
      <name val="Segoe UI"/>
      <family val="2"/>
    </font>
    <font>
      <sz val="10"/>
      <color theme="0"/>
      <name val="Segoe UI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2" applyNumberFormat="1" applyFont="1" applyBorder="1"/>
    <xf numFmtId="0" fontId="5" fillId="3" borderId="0" xfId="0" applyFont="1" applyFill="1"/>
    <xf numFmtId="0" fontId="6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2"/>
    </xf>
    <xf numFmtId="0" fontId="8" fillId="0" borderId="0" xfId="0" applyFont="1"/>
    <xf numFmtId="0" fontId="9" fillId="5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left" vertical="center" indent="2"/>
    </xf>
    <xf numFmtId="0" fontId="9" fillId="6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10" fillId="11" borderId="4" xfId="0" applyFont="1" applyFill="1" applyBorder="1"/>
    <xf numFmtId="0" fontId="8" fillId="0" borderId="4" xfId="0" applyFont="1" applyBorder="1"/>
    <xf numFmtId="0" fontId="3" fillId="12" borderId="1" xfId="0" applyFont="1" applyFill="1" applyBorder="1"/>
    <xf numFmtId="0" fontId="11" fillId="14" borderId="0" xfId="0" applyFont="1" applyFill="1"/>
    <xf numFmtId="0" fontId="11" fillId="15" borderId="5" xfId="0" applyFont="1" applyFill="1" applyBorder="1"/>
    <xf numFmtId="166" fontId="12" fillId="0" borderId="5" xfId="0" applyNumberFormat="1" applyFont="1" applyBorder="1"/>
    <xf numFmtId="167" fontId="8" fillId="0" borderId="0" xfId="2" applyNumberFormat="1" applyFont="1"/>
    <xf numFmtId="164" fontId="8" fillId="0" borderId="0" xfId="0" applyNumberFormat="1" applyFont="1"/>
    <xf numFmtId="0" fontId="13" fillId="0" borderId="6" xfId="0" applyFont="1" applyBorder="1" applyAlignment="1">
      <alignment vertical="center"/>
    </xf>
    <xf numFmtId="18" fontId="0" fillId="0" borderId="0" xfId="0" applyNumberFormat="1"/>
    <xf numFmtId="0" fontId="0" fillId="16" borderId="7" xfId="0" applyFill="1" applyBorder="1"/>
    <xf numFmtId="0" fontId="0" fillId="17" borderId="7" xfId="0" applyFill="1" applyBorder="1"/>
    <xf numFmtId="18" fontId="0" fillId="17" borderId="7" xfId="0" applyNumberFormat="1" applyFill="1" applyBorder="1"/>
    <xf numFmtId="168" fontId="0" fillId="0" borderId="7" xfId="0" applyNumberFormat="1" applyBorder="1"/>
    <xf numFmtId="168" fontId="0" fillId="0" borderId="7" xfId="1" applyNumberFormat="1" applyFont="1" applyBorder="1"/>
    <xf numFmtId="164" fontId="0" fillId="0" borderId="7" xfId="2" applyFont="1" applyBorder="1"/>
    <xf numFmtId="169" fontId="0" fillId="0" borderId="7" xfId="0" applyNumberFormat="1" applyBorder="1"/>
    <xf numFmtId="170" fontId="0" fillId="0" borderId="0" xfId="0" applyNumberFormat="1"/>
    <xf numFmtId="169" fontId="0" fillId="0" borderId="0" xfId="0" applyNumberFormat="1"/>
    <xf numFmtId="0" fontId="14" fillId="18" borderId="8" xfId="0" applyFont="1" applyFill="1" applyBorder="1" applyAlignment="1">
      <alignment vertical="center"/>
    </xf>
    <xf numFmtId="0" fontId="4" fillId="0" borderId="0" xfId="0" applyFont="1"/>
    <xf numFmtId="0" fontId="15" fillId="19" borderId="9" xfId="0" applyFont="1" applyFill="1" applyBorder="1"/>
    <xf numFmtId="1" fontId="4" fillId="0" borderId="0" xfId="0" applyNumberFormat="1" applyFont="1"/>
    <xf numFmtId="164" fontId="4" fillId="0" borderId="9" xfId="2" applyFont="1" applyBorder="1"/>
    <xf numFmtId="169" fontId="0" fillId="20" borderId="7" xfId="0" applyNumberFormat="1" applyFill="1" applyBorder="1"/>
    <xf numFmtId="0" fontId="2" fillId="0" borderId="0" xfId="0" applyFont="1"/>
    <xf numFmtId="0" fontId="0" fillId="0" borderId="3" xfId="0" applyBorder="1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16" fillId="21" borderId="11" xfId="0" applyFont="1" applyFill="1" applyBorder="1" applyAlignment="1">
      <alignment horizontal="center" vertical="center"/>
    </xf>
    <xf numFmtId="0" fontId="16" fillId="21" borderId="11" xfId="0" applyFont="1" applyFill="1" applyBorder="1" applyAlignment="1">
      <alignment horizontal="center" vertical="center" wrapText="1"/>
    </xf>
    <xf numFmtId="0" fontId="16" fillId="21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22" borderId="14" xfId="0" applyFont="1" applyFill="1" applyBorder="1" applyAlignment="1">
      <alignment horizontal="center" vertical="center" wrapText="1"/>
    </xf>
    <xf numFmtId="171" fontId="17" fillId="22" borderId="15" xfId="0" applyNumberFormat="1" applyFont="1" applyFill="1" applyBorder="1" applyAlignment="1">
      <alignment horizontal="center" vertical="center" wrapText="1"/>
    </xf>
    <xf numFmtId="0" fontId="18" fillId="23" borderId="14" xfId="0" applyFont="1" applyFill="1" applyBorder="1" applyAlignment="1">
      <alignment horizontal="center" vertical="top" wrapText="1"/>
    </xf>
    <xf numFmtId="0" fontId="18" fillId="23" borderId="14" xfId="0" applyFont="1" applyFill="1" applyBorder="1" applyAlignment="1">
      <alignment vertical="top" wrapText="1"/>
    </xf>
    <xf numFmtId="171" fontId="18" fillId="23" borderId="15" xfId="0" applyNumberFormat="1" applyFont="1" applyFill="1" applyBorder="1" applyAlignment="1">
      <alignment horizontal="center" vertical="top" wrapText="1"/>
    </xf>
    <xf numFmtId="0" fontId="0" fillId="23" borderId="14" xfId="0" applyFill="1" applyBorder="1" applyAlignment="1">
      <alignment vertical="top" wrapText="1"/>
    </xf>
    <xf numFmtId="0" fontId="18" fillId="23" borderId="16" xfId="0" applyFont="1" applyFill="1" applyBorder="1" applyAlignment="1">
      <alignment horizontal="center" vertical="top" wrapText="1"/>
    </xf>
    <xf numFmtId="0" fontId="18" fillId="23" borderId="16" xfId="0" applyFont="1" applyFill="1" applyBorder="1" applyAlignment="1">
      <alignment vertical="top" wrapText="1"/>
    </xf>
    <xf numFmtId="171" fontId="18" fillId="23" borderId="17" xfId="0" applyNumberFormat="1" applyFont="1" applyFill="1" applyBorder="1" applyAlignment="1">
      <alignment horizontal="center" vertical="top" wrapText="1"/>
    </xf>
    <xf numFmtId="0" fontId="2" fillId="0" borderId="10" xfId="0" applyFont="1" applyBorder="1"/>
    <xf numFmtId="0" fontId="2" fillId="24" borderId="10" xfId="0" applyFont="1" applyFill="1" applyBorder="1"/>
    <xf numFmtId="0" fontId="0" fillId="24" borderId="10" xfId="0" applyFill="1" applyBorder="1"/>
    <xf numFmtId="14" fontId="2" fillId="0" borderId="0" xfId="0" applyNumberFormat="1" applyFont="1"/>
    <xf numFmtId="22" fontId="2" fillId="0" borderId="0" xfId="0" applyNumberFormat="1" applyFont="1"/>
    <xf numFmtId="0" fontId="2" fillId="3" borderId="3" xfId="0" applyFont="1" applyFill="1" applyBorder="1"/>
    <xf numFmtId="167" fontId="0" fillId="0" borderId="1" xfId="2" applyNumberFormat="1" applyFont="1" applyBorder="1"/>
    <xf numFmtId="167" fontId="0" fillId="13" borderId="1" xfId="2" applyNumberFormat="1" applyFont="1" applyFill="1" applyBorder="1"/>
    <xf numFmtId="0" fontId="19" fillId="0" borderId="10" xfId="0" applyFont="1" applyBorder="1"/>
    <xf numFmtId="164" fontId="0" fillId="0" borderId="0" xfId="0" applyNumberFormat="1"/>
    <xf numFmtId="164" fontId="0" fillId="0" borderId="0" xfId="2" applyFont="1"/>
    <xf numFmtId="0" fontId="0" fillId="25" borderId="3" xfId="0" applyFill="1" applyBorder="1"/>
    <xf numFmtId="164" fontId="0" fillId="0" borderId="3" xfId="2" applyFont="1" applyBorder="1"/>
    <xf numFmtId="0" fontId="0" fillId="26" borderId="3" xfId="0" applyFill="1" applyBorder="1"/>
    <xf numFmtId="0" fontId="20" fillId="0" borderId="3" xfId="3" applyBorder="1"/>
    <xf numFmtId="0" fontId="15" fillId="19" borderId="19" xfId="0" applyFont="1" applyFill="1" applyBorder="1"/>
    <xf numFmtId="0" fontId="4" fillId="0" borderId="3" xfId="0" applyFont="1" applyBorder="1"/>
    <xf numFmtId="2" fontId="4" fillId="0" borderId="18" xfId="2" applyNumberFormat="1" applyFont="1" applyBorder="1"/>
    <xf numFmtId="0" fontId="13" fillId="0" borderId="6" xfId="0" applyFont="1" applyBorder="1" applyAlignment="1">
      <alignment vertic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0</xdr:row>
      <xdr:rowOff>38100</xdr:rowOff>
    </xdr:from>
    <xdr:to>
      <xdr:col>0</xdr:col>
      <xdr:colOff>590550</xdr:colOff>
      <xdr:row>0</xdr:row>
      <xdr:rowOff>431800</xdr:rowOff>
    </xdr:to>
    <xdr:pic>
      <xdr:nvPicPr>
        <xdr:cNvPr id="2" name="Graphic 1" descr="Pencil">
          <a:extLst>
            <a:ext uri="{FF2B5EF4-FFF2-40B4-BE49-F238E27FC236}">
              <a16:creationId xmlns:a16="http://schemas.microsoft.com/office/drawing/2014/main" id="{BF018FDB-28B4-48C5-A374-A1A863179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6850" y="38100"/>
          <a:ext cx="393700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ulie@companyx.com" TargetMode="External"/><Relationship Id="rId2" Type="http://schemas.openxmlformats.org/officeDocument/2006/relationships/hyperlink" Target="mailto:adam@simonsezit.com" TargetMode="External"/><Relationship Id="rId1" Type="http://schemas.openxmlformats.org/officeDocument/2006/relationships/hyperlink" Target="mailto:deb@trainitnowltd.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claire@anders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6F7E-7334-4CEA-BA96-0DDFD5860F65}">
  <dimension ref="B1:G15"/>
  <sheetViews>
    <sheetView zoomScale="130" zoomScaleNormal="130" workbookViewId="0">
      <selection activeCell="F15" sqref="F15"/>
    </sheetView>
  </sheetViews>
  <sheetFormatPr defaultRowHeight="14.4" x14ac:dyDescent="0.3"/>
  <cols>
    <col min="3" max="6" width="11.33203125" bestFit="1" customWidth="1"/>
  </cols>
  <sheetData>
    <row r="1" spans="2:7" ht="15" thickBot="1" x14ac:dyDescent="0.35"/>
    <row r="2" spans="2:7" ht="15" thickBot="1" x14ac:dyDescent="0.35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 ht="15" thickBot="1" x14ac:dyDescent="0.35">
      <c r="B3" s="2" t="s">
        <v>5</v>
      </c>
      <c r="C3" s="3">
        <v>20</v>
      </c>
      <c r="D3" s="3">
        <v>14</v>
      </c>
      <c r="E3" s="3">
        <v>20</v>
      </c>
      <c r="F3" s="3">
        <v>19</v>
      </c>
      <c r="G3" s="3">
        <f>SUM(C3:F3)</f>
        <v>73</v>
      </c>
    </row>
    <row r="4" spans="2:7" ht="15" thickBot="1" x14ac:dyDescent="0.35">
      <c r="B4" s="2" t="s">
        <v>6</v>
      </c>
      <c r="C4" s="3">
        <v>20</v>
      </c>
      <c r="D4" s="3">
        <v>17</v>
      </c>
      <c r="E4" s="3">
        <v>16</v>
      </c>
      <c r="F4" s="3">
        <v>16</v>
      </c>
      <c r="G4" s="3">
        <f t="shared" ref="G4:G15" si="0">SUM(C4:F4)</f>
        <v>69</v>
      </c>
    </row>
    <row r="5" spans="2:7" ht="15" thickBot="1" x14ac:dyDescent="0.35">
      <c r="B5" s="2" t="s">
        <v>7</v>
      </c>
      <c r="C5" s="3">
        <v>20</v>
      </c>
      <c r="D5" s="3">
        <v>12</v>
      </c>
      <c r="E5" s="3">
        <v>19</v>
      </c>
      <c r="F5" s="3">
        <v>14</v>
      </c>
      <c r="G5" s="3">
        <f t="shared" si="0"/>
        <v>65</v>
      </c>
    </row>
    <row r="6" spans="2:7" ht="15" thickBot="1" x14ac:dyDescent="0.35">
      <c r="B6" s="2" t="s">
        <v>8</v>
      </c>
      <c r="C6" s="3">
        <v>15</v>
      </c>
      <c r="D6" s="3">
        <v>16</v>
      </c>
      <c r="E6" s="3">
        <v>13</v>
      </c>
      <c r="F6" s="3">
        <v>12</v>
      </c>
      <c r="G6" s="3">
        <f t="shared" si="0"/>
        <v>56</v>
      </c>
    </row>
    <row r="7" spans="2:7" ht="15" thickBot="1" x14ac:dyDescent="0.35">
      <c r="B7" s="2" t="s">
        <v>9</v>
      </c>
      <c r="C7" s="3">
        <v>13</v>
      </c>
      <c r="D7" s="3">
        <v>20</v>
      </c>
      <c r="E7" s="3">
        <v>17</v>
      </c>
      <c r="F7" s="3">
        <v>18</v>
      </c>
      <c r="G7" s="3">
        <f t="shared" si="0"/>
        <v>68</v>
      </c>
    </row>
    <row r="8" spans="2:7" ht="15" thickBot="1" x14ac:dyDescent="0.35">
      <c r="B8" s="2" t="s">
        <v>10</v>
      </c>
      <c r="C8" s="3">
        <v>18</v>
      </c>
      <c r="D8" s="3">
        <v>13</v>
      </c>
      <c r="E8" s="3">
        <v>19</v>
      </c>
      <c r="F8" s="3">
        <v>19</v>
      </c>
      <c r="G8" s="3">
        <f t="shared" si="0"/>
        <v>69</v>
      </c>
    </row>
    <row r="9" spans="2:7" ht="15" thickBot="1" x14ac:dyDescent="0.35">
      <c r="B9" s="2" t="s">
        <v>11</v>
      </c>
      <c r="C9" s="3">
        <v>10</v>
      </c>
      <c r="D9" s="3">
        <v>10</v>
      </c>
      <c r="E9" s="3">
        <v>18</v>
      </c>
      <c r="F9" s="3">
        <v>13</v>
      </c>
      <c r="G9" s="3">
        <f t="shared" si="0"/>
        <v>51</v>
      </c>
    </row>
    <row r="10" spans="2:7" ht="15" thickBot="1" x14ac:dyDescent="0.35">
      <c r="B10" s="2" t="s">
        <v>12</v>
      </c>
      <c r="C10" s="3">
        <v>19</v>
      </c>
      <c r="D10" s="3">
        <v>16</v>
      </c>
      <c r="E10" s="3">
        <v>17</v>
      </c>
      <c r="F10" s="3">
        <v>14</v>
      </c>
      <c r="G10" s="3">
        <f t="shared" si="0"/>
        <v>66</v>
      </c>
    </row>
    <row r="11" spans="2:7" ht="15" thickBot="1" x14ac:dyDescent="0.35">
      <c r="B11" s="2" t="s">
        <v>13</v>
      </c>
      <c r="C11" s="3">
        <v>14</v>
      </c>
      <c r="D11" s="3">
        <v>12</v>
      </c>
      <c r="E11" s="3">
        <v>15</v>
      </c>
      <c r="F11" s="3">
        <v>17</v>
      </c>
      <c r="G11" s="3">
        <f t="shared" si="0"/>
        <v>58</v>
      </c>
    </row>
    <row r="12" spans="2:7" ht="15" thickBot="1" x14ac:dyDescent="0.35">
      <c r="B12" s="2" t="s">
        <v>14</v>
      </c>
      <c r="C12" s="3">
        <v>17</v>
      </c>
      <c r="D12" s="3">
        <v>12</v>
      </c>
      <c r="E12" s="3">
        <v>14</v>
      </c>
      <c r="F12" s="3">
        <v>20</v>
      </c>
      <c r="G12" s="3">
        <f t="shared" si="0"/>
        <v>63</v>
      </c>
    </row>
    <row r="13" spans="2:7" ht="15" thickBot="1" x14ac:dyDescent="0.35">
      <c r="B13" s="2" t="s">
        <v>15</v>
      </c>
      <c r="C13" s="3">
        <v>10</v>
      </c>
      <c r="D13" s="3">
        <v>17</v>
      </c>
      <c r="E13" s="3">
        <v>11</v>
      </c>
      <c r="F13" s="3">
        <v>11</v>
      </c>
      <c r="G13" s="3">
        <f t="shared" si="0"/>
        <v>49</v>
      </c>
    </row>
    <row r="14" spans="2:7" ht="15" thickBot="1" x14ac:dyDescent="0.35">
      <c r="B14" s="2" t="s">
        <v>16</v>
      </c>
      <c r="C14" s="3">
        <v>17</v>
      </c>
      <c r="D14" s="3">
        <v>14</v>
      </c>
      <c r="E14" s="3">
        <v>17</v>
      </c>
      <c r="F14" s="3">
        <v>12</v>
      </c>
      <c r="G14" s="3">
        <f t="shared" si="0"/>
        <v>60</v>
      </c>
    </row>
    <row r="15" spans="2:7" ht="15" thickBot="1" x14ac:dyDescent="0.35">
      <c r="B15" s="2" t="s">
        <v>4</v>
      </c>
      <c r="C15" s="3">
        <f>SUM(C3:C14)</f>
        <v>193</v>
      </c>
      <c r="D15" s="3">
        <f>SUM(D3:D14)</f>
        <v>173</v>
      </c>
      <c r="E15" s="3">
        <f>SUM(E3:E14)</f>
        <v>196</v>
      </c>
      <c r="F15" s="3">
        <f>SUM(F3:F14)</f>
        <v>185</v>
      </c>
      <c r="G15" s="3">
        <f t="shared" si="0"/>
        <v>747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E90D-A60E-474E-83ED-6C149084CD95}">
  <dimension ref="B1:D10"/>
  <sheetViews>
    <sheetView topLeftCell="A10" zoomScale="120" zoomScaleNormal="120" workbookViewId="0">
      <selection activeCell="E7" sqref="E7"/>
    </sheetView>
  </sheetViews>
  <sheetFormatPr defaultRowHeight="14.4" x14ac:dyDescent="0.3"/>
  <cols>
    <col min="2" max="2" width="19.44140625" customWidth="1"/>
    <col min="3" max="3" width="38.109375" style="45" customWidth="1"/>
    <col min="4" max="4" width="25" customWidth="1"/>
    <col min="5" max="5" width="17.5546875" customWidth="1"/>
    <col min="6" max="6" width="20.33203125" customWidth="1"/>
    <col min="7" max="7" width="20.21875" customWidth="1"/>
  </cols>
  <sheetData>
    <row r="1" spans="2:4" x14ac:dyDescent="0.3">
      <c r="C1" s="44"/>
    </row>
    <row r="2" spans="2:4" x14ac:dyDescent="0.3">
      <c r="C2" s="44"/>
    </row>
    <row r="5" spans="2:4" ht="23.4" customHeight="1" x14ac:dyDescent="0.3">
      <c r="B5" s="46" t="s">
        <v>164</v>
      </c>
      <c r="C5" s="47" t="s">
        <v>165</v>
      </c>
      <c r="D5" s="48" t="s">
        <v>166</v>
      </c>
    </row>
    <row r="6" spans="2:4" ht="43.2" x14ac:dyDescent="0.3">
      <c r="B6" s="49">
        <v>19232</v>
      </c>
      <c r="C6" s="50" t="str">
        <f>_xlfn.IFNA(VLOOKUP(B6, catalogue, 2, FALSE), "Did not match")</f>
        <v>Door Handles : Lever On Backplate Modern : Urfic Latch Door Handle Victoria Polished Brass</v>
      </c>
      <c r="D6" s="51">
        <f>_xlfn.IFNA(VLOOKUP(B6, catalogue, 3, FALSE), "Did not match")</f>
        <v>18.941999999999997</v>
      </c>
    </row>
    <row r="7" spans="2:4" ht="43.2" x14ac:dyDescent="0.3">
      <c r="B7" s="49">
        <v>48133</v>
      </c>
      <c r="C7" s="50" t="str">
        <f>_xlfn.IFNA(VLOOKUP(B7, catalogue, 2, FALSE), "Did not match")</f>
        <v>Plastic Push Fit Fittings : JG Speedfit Fittings : JG Speedfit Reducing Coupler 22mm x 15mm Pack of 5</v>
      </c>
      <c r="D7" s="51">
        <f>_xlfn.IFNA(VLOOKUP(B7, catalogue, 3, FALSE), "Did not match")</f>
        <v>18.661999999999999</v>
      </c>
    </row>
    <row r="8" spans="2:4" x14ac:dyDescent="0.3">
      <c r="B8" s="49">
        <v>12345</v>
      </c>
      <c r="C8" s="50" t="str">
        <f>_xlfn.IFNA(VLOOKUP(B8, catalogue, 2, FALSE), "Did not match")</f>
        <v>Did not match</v>
      </c>
      <c r="D8" s="51" t="str">
        <f>_xlfn.IFNA(VLOOKUP(B8, catalogue, 3, FALSE), "Did not match")</f>
        <v>Did not match</v>
      </c>
    </row>
    <row r="9" spans="2:4" ht="43.2" x14ac:dyDescent="0.3">
      <c r="B9" s="49">
        <v>75664</v>
      </c>
      <c r="C9" s="50" t="str">
        <f>_xlfn.IFNA(VLOOKUP(B9, catalogue, 2, FALSE), "Did not match")</f>
        <v>Compression Fittings : Conex Compression : Conex Female Wall Plate Elbow 403WL 22mm x 3/4"</v>
      </c>
      <c r="D9" s="51">
        <f>_xlfn.IFNA(VLOOKUP(B9, catalogue, 3, FALSE), "Did not match")</f>
        <v>19.123999999999999</v>
      </c>
    </row>
    <row r="10" spans="2:4" ht="43.2" x14ac:dyDescent="0.3">
      <c r="B10" s="52">
        <v>51609</v>
      </c>
      <c r="C10" s="50" t="str">
        <f>_xlfn.IFNA(VLOOKUP(B10, catalogue, 2, FALSE), "Did not match")</f>
        <v>Door handles : Lever On Backplate Modern : Serozzetta Cuatro Lever on Backplate Lock Satin Chrome</v>
      </c>
      <c r="D10" s="51">
        <f>_xlfn.IFNA(VLOOKUP(B10, catalogue, 3, FALSE), "Did not match")</f>
        <v>19.236000000000001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F2AA-8D2D-4949-B025-4F507A266C56}">
  <dimension ref="A1:C85"/>
  <sheetViews>
    <sheetView workbookViewId="0">
      <selection activeCell="E4" sqref="E4"/>
    </sheetView>
  </sheetViews>
  <sheetFormatPr defaultRowHeight="14.4" x14ac:dyDescent="0.3"/>
  <cols>
    <col min="1" max="1" width="17.21875" customWidth="1"/>
    <col min="2" max="2" width="38.6640625" customWidth="1"/>
    <col min="3" max="3" width="33.77734375" customWidth="1"/>
  </cols>
  <sheetData>
    <row r="1" spans="1:3" ht="29.4" customHeight="1" x14ac:dyDescent="0.3">
      <c r="A1" s="53" t="s">
        <v>167</v>
      </c>
      <c r="B1" s="53" t="s">
        <v>165</v>
      </c>
      <c r="C1" s="54" t="s">
        <v>168</v>
      </c>
    </row>
    <row r="2" spans="1:3" ht="43.2" x14ac:dyDescent="0.3">
      <c r="A2" s="55">
        <v>15001</v>
      </c>
      <c r="B2" s="56" t="s">
        <v>169</v>
      </c>
      <c r="C2" s="57">
        <v>19.04</v>
      </c>
    </row>
    <row r="3" spans="1:3" ht="43.2" x14ac:dyDescent="0.3">
      <c r="A3" s="55">
        <v>16801</v>
      </c>
      <c r="B3" s="56" t="s">
        <v>170</v>
      </c>
      <c r="C3" s="57">
        <v>18.703999999999997</v>
      </c>
    </row>
    <row r="4" spans="1:3" ht="28.8" x14ac:dyDescent="0.3">
      <c r="A4" s="55">
        <v>17122</v>
      </c>
      <c r="B4" s="56" t="s">
        <v>171</v>
      </c>
      <c r="C4" s="57">
        <v>17.849999999999998</v>
      </c>
    </row>
    <row r="5" spans="1:3" ht="43.2" x14ac:dyDescent="0.3">
      <c r="A5" s="55">
        <v>19232</v>
      </c>
      <c r="B5" s="56" t="s">
        <v>172</v>
      </c>
      <c r="C5" s="57">
        <v>18.941999999999997</v>
      </c>
    </row>
    <row r="6" spans="1:3" ht="28.8" x14ac:dyDescent="0.3">
      <c r="A6" s="55">
        <v>20343</v>
      </c>
      <c r="B6" s="56" t="s">
        <v>173</v>
      </c>
      <c r="C6" s="57">
        <v>18.941999999999997</v>
      </c>
    </row>
    <row r="7" spans="1:3" ht="28.8" x14ac:dyDescent="0.3">
      <c r="A7" s="55">
        <v>21303</v>
      </c>
      <c r="B7" s="56" t="s">
        <v>174</v>
      </c>
      <c r="C7" s="57">
        <v>19.012</v>
      </c>
    </row>
    <row r="8" spans="1:3" ht="28.8" x14ac:dyDescent="0.3">
      <c r="A8" s="55">
        <v>21356</v>
      </c>
      <c r="B8" s="56" t="s">
        <v>175</v>
      </c>
      <c r="C8" s="57">
        <v>18.032</v>
      </c>
    </row>
    <row r="9" spans="1:3" ht="43.2" x14ac:dyDescent="0.3">
      <c r="A9" s="55">
        <v>22234</v>
      </c>
      <c r="B9" s="56" t="s">
        <v>176</v>
      </c>
      <c r="C9" s="57">
        <v>19.236000000000001</v>
      </c>
    </row>
    <row r="10" spans="1:3" ht="28.8" x14ac:dyDescent="0.3">
      <c r="A10" s="55">
        <v>23045</v>
      </c>
      <c r="B10" s="56" t="s">
        <v>177</v>
      </c>
      <c r="C10" s="57">
        <v>19.123999999999999</v>
      </c>
    </row>
    <row r="11" spans="1:3" ht="43.2" x14ac:dyDescent="0.3">
      <c r="A11" s="55">
        <v>23130</v>
      </c>
      <c r="B11" s="56" t="s">
        <v>178</v>
      </c>
      <c r="C11" s="57">
        <v>18.661999999999999</v>
      </c>
    </row>
    <row r="12" spans="1:3" ht="43.2" x14ac:dyDescent="0.3">
      <c r="A12" s="55">
        <v>24402</v>
      </c>
      <c r="B12" s="56" t="s">
        <v>179</v>
      </c>
      <c r="C12" s="57">
        <v>18.773999999999997</v>
      </c>
    </row>
    <row r="13" spans="1:3" ht="43.2" x14ac:dyDescent="0.3">
      <c r="A13" s="55">
        <v>25138</v>
      </c>
      <c r="B13" s="56" t="s">
        <v>180</v>
      </c>
      <c r="C13" s="57">
        <v>17.849999999999998</v>
      </c>
    </row>
    <row r="14" spans="1:3" ht="43.2" x14ac:dyDescent="0.3">
      <c r="A14" s="55">
        <v>25189</v>
      </c>
      <c r="B14" s="56" t="s">
        <v>181</v>
      </c>
      <c r="C14" s="57">
        <v>19.04</v>
      </c>
    </row>
    <row r="15" spans="1:3" ht="43.2" x14ac:dyDescent="0.3">
      <c r="A15" s="55">
        <v>25571</v>
      </c>
      <c r="B15" s="56" t="s">
        <v>182</v>
      </c>
      <c r="C15" s="57">
        <v>19.04</v>
      </c>
    </row>
    <row r="16" spans="1:3" ht="28.8" x14ac:dyDescent="0.3">
      <c r="A16" s="55">
        <v>26905</v>
      </c>
      <c r="B16" s="56" t="s">
        <v>183</v>
      </c>
      <c r="C16" s="57">
        <v>18.731999999999999</v>
      </c>
    </row>
    <row r="17" spans="1:3" ht="43.2" x14ac:dyDescent="0.3">
      <c r="A17" s="55">
        <v>27495</v>
      </c>
      <c r="B17" s="56" t="s">
        <v>184</v>
      </c>
      <c r="C17" s="57">
        <v>19.04</v>
      </c>
    </row>
    <row r="18" spans="1:3" ht="28.8" x14ac:dyDescent="0.3">
      <c r="A18" s="55">
        <v>28788</v>
      </c>
      <c r="B18" s="56" t="s">
        <v>185</v>
      </c>
      <c r="C18" s="57">
        <v>19.165999999999997</v>
      </c>
    </row>
    <row r="19" spans="1:3" ht="28.8" x14ac:dyDescent="0.3">
      <c r="A19" s="55">
        <v>30763</v>
      </c>
      <c r="B19" s="56" t="s">
        <v>186</v>
      </c>
      <c r="C19" s="57">
        <v>18.955999999999996</v>
      </c>
    </row>
    <row r="20" spans="1:3" ht="43.2" x14ac:dyDescent="0.3">
      <c r="A20" s="55">
        <v>30871</v>
      </c>
      <c r="B20" s="56" t="s">
        <v>187</v>
      </c>
      <c r="C20" s="57">
        <v>19.165999999999997</v>
      </c>
    </row>
    <row r="21" spans="1:3" ht="43.2" x14ac:dyDescent="0.3">
      <c r="A21" s="55">
        <v>31020</v>
      </c>
      <c r="B21" s="56" t="s">
        <v>188</v>
      </c>
      <c r="C21" s="57">
        <v>19.082000000000001</v>
      </c>
    </row>
    <row r="22" spans="1:3" ht="43.2" x14ac:dyDescent="0.3">
      <c r="A22" s="55">
        <v>32759</v>
      </c>
      <c r="B22" s="56" t="s">
        <v>189</v>
      </c>
      <c r="C22" s="57">
        <v>18.955999999999996</v>
      </c>
    </row>
    <row r="23" spans="1:3" ht="43.2" x14ac:dyDescent="0.3">
      <c r="A23" s="55">
        <v>34288</v>
      </c>
      <c r="B23" s="56" t="s">
        <v>190</v>
      </c>
      <c r="C23" s="57">
        <v>19.012</v>
      </c>
    </row>
    <row r="24" spans="1:3" ht="43.2" x14ac:dyDescent="0.3">
      <c r="A24" s="55">
        <v>34328</v>
      </c>
      <c r="B24" s="56" t="s">
        <v>191</v>
      </c>
      <c r="C24" s="57">
        <v>18.731999999999999</v>
      </c>
    </row>
    <row r="25" spans="1:3" ht="28.8" x14ac:dyDescent="0.3">
      <c r="A25" s="55">
        <v>37654</v>
      </c>
      <c r="B25" s="56" t="s">
        <v>192</v>
      </c>
      <c r="C25" s="57">
        <v>19.012</v>
      </c>
    </row>
    <row r="26" spans="1:3" x14ac:dyDescent="0.3">
      <c r="A26" s="55">
        <v>38849</v>
      </c>
      <c r="B26" s="58"/>
      <c r="C26" s="57">
        <v>18.802</v>
      </c>
    </row>
    <row r="27" spans="1:3" ht="43.2" x14ac:dyDescent="0.3">
      <c r="A27" s="55">
        <v>39129</v>
      </c>
      <c r="B27" s="56" t="s">
        <v>193</v>
      </c>
      <c r="C27" s="57">
        <v>17.751999999999999</v>
      </c>
    </row>
    <row r="28" spans="1:3" ht="43.2" x14ac:dyDescent="0.3">
      <c r="A28" s="55">
        <v>43312</v>
      </c>
      <c r="B28" s="56" t="s">
        <v>194</v>
      </c>
      <c r="C28" s="57">
        <v>19.067999999999998</v>
      </c>
    </row>
    <row r="29" spans="1:3" ht="43.2" x14ac:dyDescent="0.3">
      <c r="A29" s="55">
        <v>43411</v>
      </c>
      <c r="B29" s="56" t="s">
        <v>195</v>
      </c>
      <c r="C29" s="57">
        <v>19.165999999999997</v>
      </c>
    </row>
    <row r="30" spans="1:3" ht="43.2" x14ac:dyDescent="0.3">
      <c r="A30" s="55">
        <v>43475</v>
      </c>
      <c r="B30" s="56" t="s">
        <v>196</v>
      </c>
      <c r="C30" s="57">
        <v>19.165999999999997</v>
      </c>
    </row>
    <row r="31" spans="1:3" ht="28.8" x14ac:dyDescent="0.3">
      <c r="A31" s="55">
        <v>47466</v>
      </c>
      <c r="B31" s="56" t="s">
        <v>197</v>
      </c>
      <c r="C31" s="57">
        <v>18.731999999999999</v>
      </c>
    </row>
    <row r="32" spans="1:3" ht="28.8" x14ac:dyDescent="0.3">
      <c r="A32" s="55">
        <v>48108</v>
      </c>
      <c r="B32" s="56" t="s">
        <v>198</v>
      </c>
      <c r="C32" s="57">
        <v>18.773999999999997</v>
      </c>
    </row>
    <row r="33" spans="1:3" ht="43.2" x14ac:dyDescent="0.3">
      <c r="A33" s="55">
        <v>48133</v>
      </c>
      <c r="B33" s="56" t="s">
        <v>199</v>
      </c>
      <c r="C33" s="57">
        <v>18.661999999999999</v>
      </c>
    </row>
    <row r="34" spans="1:3" ht="43.2" x14ac:dyDescent="0.3">
      <c r="A34" s="55">
        <v>49331</v>
      </c>
      <c r="B34" s="56" t="s">
        <v>200</v>
      </c>
      <c r="C34" s="57">
        <v>19.123999999999999</v>
      </c>
    </row>
    <row r="35" spans="1:3" ht="28.8" x14ac:dyDescent="0.3">
      <c r="A35" s="55">
        <v>50251</v>
      </c>
      <c r="B35" s="56" t="s">
        <v>201</v>
      </c>
      <c r="C35" s="57">
        <v>19.11</v>
      </c>
    </row>
    <row r="36" spans="1:3" ht="43.2" x14ac:dyDescent="0.3">
      <c r="A36" s="55">
        <v>50419</v>
      </c>
      <c r="B36" s="56" t="s">
        <v>202</v>
      </c>
      <c r="C36" s="57">
        <v>19.123999999999999</v>
      </c>
    </row>
    <row r="37" spans="1:3" ht="28.8" x14ac:dyDescent="0.3">
      <c r="A37" s="55">
        <v>50860</v>
      </c>
      <c r="B37" s="56" t="s">
        <v>203</v>
      </c>
      <c r="C37" s="57">
        <v>18.858000000000001</v>
      </c>
    </row>
    <row r="38" spans="1:3" ht="43.2" x14ac:dyDescent="0.3">
      <c r="A38" s="55">
        <v>51609</v>
      </c>
      <c r="B38" s="56" t="s">
        <v>204</v>
      </c>
      <c r="C38" s="57">
        <v>19.236000000000001</v>
      </c>
    </row>
    <row r="39" spans="1:3" ht="43.2" x14ac:dyDescent="0.3">
      <c r="A39" s="55">
        <v>53183</v>
      </c>
      <c r="B39" s="56" t="s">
        <v>205</v>
      </c>
      <c r="C39" s="57">
        <v>19.123999999999999</v>
      </c>
    </row>
    <row r="40" spans="1:3" ht="28.8" x14ac:dyDescent="0.3">
      <c r="A40" s="55">
        <v>54393</v>
      </c>
      <c r="B40" s="56" t="s">
        <v>206</v>
      </c>
      <c r="C40" s="57">
        <v>17.849999999999998</v>
      </c>
    </row>
    <row r="41" spans="1:3" ht="43.2" x14ac:dyDescent="0.3">
      <c r="A41" s="55">
        <v>54431</v>
      </c>
      <c r="B41" s="56" t="s">
        <v>207</v>
      </c>
      <c r="C41" s="57">
        <v>18.731999999999999</v>
      </c>
    </row>
    <row r="42" spans="1:3" ht="43.2" x14ac:dyDescent="0.3">
      <c r="A42" s="55">
        <v>54709</v>
      </c>
      <c r="B42" s="56" t="s">
        <v>208</v>
      </c>
      <c r="C42" s="57">
        <v>19.11</v>
      </c>
    </row>
    <row r="43" spans="1:3" ht="28.8" x14ac:dyDescent="0.3">
      <c r="A43" s="55">
        <v>56277</v>
      </c>
      <c r="B43" s="56" t="s">
        <v>209</v>
      </c>
      <c r="C43" s="57">
        <v>19.11</v>
      </c>
    </row>
    <row r="44" spans="1:3" ht="28.8" x14ac:dyDescent="0.3">
      <c r="A44" s="55">
        <v>58598</v>
      </c>
      <c r="B44" s="56" t="s">
        <v>210</v>
      </c>
      <c r="C44" s="57">
        <v>18.017999999999997</v>
      </c>
    </row>
    <row r="45" spans="1:3" ht="43.2" x14ac:dyDescent="0.3">
      <c r="A45" s="55">
        <v>59617</v>
      </c>
      <c r="B45" s="56" t="s">
        <v>211</v>
      </c>
      <c r="C45" s="57">
        <v>18.661999999999999</v>
      </c>
    </row>
    <row r="46" spans="1:3" ht="43.2" x14ac:dyDescent="0.3">
      <c r="A46" s="55">
        <v>60836</v>
      </c>
      <c r="B46" s="56" t="s">
        <v>212</v>
      </c>
      <c r="C46" s="57">
        <v>19.236000000000001</v>
      </c>
    </row>
    <row r="47" spans="1:3" ht="28.8" x14ac:dyDescent="0.3">
      <c r="A47" s="55">
        <v>60915</v>
      </c>
      <c r="B47" s="56" t="s">
        <v>213</v>
      </c>
      <c r="C47" s="57">
        <v>18.941999999999997</v>
      </c>
    </row>
    <row r="48" spans="1:3" ht="43.2" x14ac:dyDescent="0.3">
      <c r="A48" s="55">
        <v>61272</v>
      </c>
      <c r="B48" s="56" t="s">
        <v>214</v>
      </c>
      <c r="C48" s="57">
        <v>19.012</v>
      </c>
    </row>
    <row r="49" spans="1:3" x14ac:dyDescent="0.3">
      <c r="A49" s="55">
        <v>63232</v>
      </c>
      <c r="B49" s="56" t="s">
        <v>215</v>
      </c>
      <c r="C49" s="57">
        <v>17.849999999999998</v>
      </c>
    </row>
    <row r="50" spans="1:3" ht="43.2" x14ac:dyDescent="0.3">
      <c r="A50" s="55">
        <v>63484</v>
      </c>
      <c r="B50" s="56" t="s">
        <v>216</v>
      </c>
      <c r="C50" s="57">
        <v>18.032</v>
      </c>
    </row>
    <row r="51" spans="1:3" ht="28.8" x14ac:dyDescent="0.3">
      <c r="A51" s="55">
        <v>63911</v>
      </c>
      <c r="B51" s="56" t="s">
        <v>217</v>
      </c>
      <c r="C51" s="57">
        <v>17.821999999999999</v>
      </c>
    </row>
    <row r="52" spans="1:3" ht="43.2" x14ac:dyDescent="0.3">
      <c r="A52" s="55">
        <v>64091</v>
      </c>
      <c r="B52" s="56" t="s">
        <v>218</v>
      </c>
      <c r="C52" s="57">
        <v>19.04</v>
      </c>
    </row>
    <row r="53" spans="1:3" ht="43.2" x14ac:dyDescent="0.3">
      <c r="A53" s="55">
        <v>64315</v>
      </c>
      <c r="B53" s="56" t="s">
        <v>219</v>
      </c>
      <c r="C53" s="57">
        <v>19.123999999999999</v>
      </c>
    </row>
    <row r="54" spans="1:3" ht="43.2" x14ac:dyDescent="0.3">
      <c r="A54" s="55">
        <v>64530</v>
      </c>
      <c r="B54" s="56" t="s">
        <v>220</v>
      </c>
      <c r="C54" s="57">
        <v>18.731999999999999</v>
      </c>
    </row>
    <row r="55" spans="1:3" ht="28.8" x14ac:dyDescent="0.3">
      <c r="A55" s="55">
        <v>64633</v>
      </c>
      <c r="B55" s="56" t="s">
        <v>221</v>
      </c>
      <c r="C55" s="57">
        <v>18.661999999999999</v>
      </c>
    </row>
    <row r="56" spans="1:3" ht="28.8" x14ac:dyDescent="0.3">
      <c r="A56" s="55">
        <v>71564</v>
      </c>
      <c r="B56" s="56" t="s">
        <v>222</v>
      </c>
      <c r="C56" s="57">
        <v>19.11</v>
      </c>
    </row>
    <row r="57" spans="1:3" ht="43.2" x14ac:dyDescent="0.3">
      <c r="A57" s="55">
        <v>71860</v>
      </c>
      <c r="B57" s="56" t="s">
        <v>223</v>
      </c>
      <c r="C57" s="57">
        <v>18.017999999999997</v>
      </c>
    </row>
    <row r="58" spans="1:3" ht="43.2" x14ac:dyDescent="0.3">
      <c r="A58" s="55">
        <v>74314</v>
      </c>
      <c r="B58" s="56" t="s">
        <v>224</v>
      </c>
      <c r="C58" s="57">
        <v>19.082000000000001</v>
      </c>
    </row>
    <row r="59" spans="1:3" ht="28.8" x14ac:dyDescent="0.3">
      <c r="A59" s="55">
        <v>74591</v>
      </c>
      <c r="B59" s="56" t="s">
        <v>225</v>
      </c>
      <c r="C59" s="57">
        <v>17.486000000000001</v>
      </c>
    </row>
    <row r="60" spans="1:3" ht="43.2" x14ac:dyDescent="0.3">
      <c r="A60" s="55">
        <v>75664</v>
      </c>
      <c r="B60" s="56" t="s">
        <v>226</v>
      </c>
      <c r="C60" s="57">
        <v>19.123999999999999</v>
      </c>
    </row>
    <row r="61" spans="1:3" ht="43.2" x14ac:dyDescent="0.3">
      <c r="A61" s="55">
        <v>76363</v>
      </c>
      <c r="B61" s="56" t="s">
        <v>227</v>
      </c>
      <c r="C61" s="57">
        <v>19.236000000000001</v>
      </c>
    </row>
    <row r="62" spans="1:3" ht="43.2" x14ac:dyDescent="0.3">
      <c r="A62" s="55">
        <v>76596</v>
      </c>
      <c r="B62" s="56" t="s">
        <v>228</v>
      </c>
      <c r="C62" s="57">
        <v>20.986000000000001</v>
      </c>
    </row>
    <row r="63" spans="1:3" ht="28.8" x14ac:dyDescent="0.3">
      <c r="A63" s="55">
        <v>76765</v>
      </c>
      <c r="B63" s="56" t="s">
        <v>229</v>
      </c>
      <c r="C63" s="57">
        <v>19.067999999999998</v>
      </c>
    </row>
    <row r="64" spans="1:3" ht="28.8" x14ac:dyDescent="0.3">
      <c r="A64" s="55">
        <v>78899</v>
      </c>
      <c r="B64" s="56" t="s">
        <v>230</v>
      </c>
      <c r="C64" s="57">
        <v>18.885999999999999</v>
      </c>
    </row>
    <row r="65" spans="1:3" ht="43.2" x14ac:dyDescent="0.3">
      <c r="A65" s="55">
        <v>78992</v>
      </c>
      <c r="B65" s="56" t="s">
        <v>231</v>
      </c>
      <c r="C65" s="57">
        <v>19.082000000000001</v>
      </c>
    </row>
    <row r="66" spans="1:3" ht="28.8" x14ac:dyDescent="0.3">
      <c r="A66" s="55">
        <v>80484</v>
      </c>
      <c r="B66" s="56" t="s">
        <v>232</v>
      </c>
      <c r="C66" s="57">
        <v>19.11</v>
      </c>
    </row>
    <row r="67" spans="1:3" ht="28.8" x14ac:dyDescent="0.3">
      <c r="A67" s="55">
        <v>80490</v>
      </c>
      <c r="B67" s="56" t="s">
        <v>233</v>
      </c>
      <c r="C67" s="57">
        <v>17.849999999999998</v>
      </c>
    </row>
    <row r="68" spans="1:3" ht="43.2" x14ac:dyDescent="0.3">
      <c r="A68" s="55">
        <v>81719</v>
      </c>
      <c r="B68" s="56" t="s">
        <v>234</v>
      </c>
      <c r="C68" s="57">
        <v>19.082000000000001</v>
      </c>
    </row>
    <row r="69" spans="1:3" ht="43.2" x14ac:dyDescent="0.3">
      <c r="A69" s="55">
        <v>82616</v>
      </c>
      <c r="B69" s="56" t="s">
        <v>178</v>
      </c>
      <c r="C69" s="57">
        <v>18.661999999999999</v>
      </c>
    </row>
    <row r="70" spans="1:3" ht="28.8" x14ac:dyDescent="0.3">
      <c r="A70" s="55">
        <v>83731</v>
      </c>
      <c r="B70" s="56" t="s">
        <v>235</v>
      </c>
      <c r="C70" s="57">
        <v>18.661999999999999</v>
      </c>
    </row>
    <row r="71" spans="1:3" ht="28.8" x14ac:dyDescent="0.3">
      <c r="A71" s="55">
        <v>84566</v>
      </c>
      <c r="B71" s="56" t="s">
        <v>236</v>
      </c>
      <c r="C71" s="57">
        <v>18.885999999999999</v>
      </c>
    </row>
    <row r="72" spans="1:3" ht="28.8" x14ac:dyDescent="0.3">
      <c r="A72" s="55">
        <v>85497</v>
      </c>
      <c r="B72" s="56" t="s">
        <v>237</v>
      </c>
      <c r="C72" s="57">
        <v>18.941999999999997</v>
      </c>
    </row>
    <row r="73" spans="1:3" ht="28.8" x14ac:dyDescent="0.3">
      <c r="A73" s="55">
        <v>87521</v>
      </c>
      <c r="B73" s="56" t="s">
        <v>238</v>
      </c>
      <c r="C73" s="57">
        <v>19.165999999999997</v>
      </c>
    </row>
    <row r="74" spans="1:3" ht="43.2" x14ac:dyDescent="0.3">
      <c r="A74" s="55">
        <v>88755</v>
      </c>
      <c r="B74" s="56" t="s">
        <v>239</v>
      </c>
      <c r="C74" s="57">
        <v>19.11</v>
      </c>
    </row>
    <row r="75" spans="1:3" ht="43.2" x14ac:dyDescent="0.3">
      <c r="A75" s="55">
        <v>88878</v>
      </c>
      <c r="B75" s="56" t="s">
        <v>240</v>
      </c>
      <c r="C75" s="57">
        <v>18.661999999999999</v>
      </c>
    </row>
    <row r="76" spans="1:3" ht="28.8" x14ac:dyDescent="0.3">
      <c r="A76" s="55">
        <v>90727</v>
      </c>
      <c r="B76" s="56" t="s">
        <v>241</v>
      </c>
      <c r="C76" s="57">
        <v>17.849999999999998</v>
      </c>
    </row>
    <row r="77" spans="1:3" ht="43.2" x14ac:dyDescent="0.3">
      <c r="A77" s="55">
        <v>91831</v>
      </c>
      <c r="B77" s="56" t="s">
        <v>242</v>
      </c>
      <c r="C77" s="57">
        <v>18.661999999999999</v>
      </c>
    </row>
    <row r="78" spans="1:3" ht="28.8" x14ac:dyDescent="0.3">
      <c r="A78" s="55">
        <v>92857</v>
      </c>
      <c r="B78" s="56" t="s">
        <v>243</v>
      </c>
      <c r="C78" s="57">
        <v>17.486000000000001</v>
      </c>
    </row>
    <row r="79" spans="1:3" ht="28.8" x14ac:dyDescent="0.3">
      <c r="A79" s="55">
        <v>93492</v>
      </c>
      <c r="B79" s="56" t="s">
        <v>244</v>
      </c>
      <c r="C79" s="57">
        <v>19.236000000000001</v>
      </c>
    </row>
    <row r="80" spans="1:3" ht="43.2" x14ac:dyDescent="0.3">
      <c r="A80" s="55">
        <v>94088</v>
      </c>
      <c r="B80" s="56" t="s">
        <v>245</v>
      </c>
      <c r="C80" s="57">
        <v>19.123999999999999</v>
      </c>
    </row>
    <row r="81" spans="1:3" ht="28.8" x14ac:dyDescent="0.3">
      <c r="A81" s="55">
        <v>96041</v>
      </c>
      <c r="B81" s="56" t="s">
        <v>246</v>
      </c>
      <c r="C81" s="57">
        <v>19.123999999999999</v>
      </c>
    </row>
    <row r="82" spans="1:3" ht="43.2" x14ac:dyDescent="0.3">
      <c r="A82" s="55">
        <v>97094</v>
      </c>
      <c r="B82" s="56" t="s">
        <v>247</v>
      </c>
      <c r="C82" s="57">
        <v>19.165999999999997</v>
      </c>
    </row>
    <row r="83" spans="1:3" ht="43.2" x14ac:dyDescent="0.3">
      <c r="A83" s="55">
        <v>97713</v>
      </c>
      <c r="B83" s="56" t="s">
        <v>248</v>
      </c>
      <c r="C83" s="57">
        <v>19.04</v>
      </c>
    </row>
    <row r="84" spans="1:3" ht="43.2" x14ac:dyDescent="0.3">
      <c r="A84" s="55">
        <v>98322</v>
      </c>
      <c r="B84" s="56" t="s">
        <v>249</v>
      </c>
      <c r="C84" s="57">
        <v>18.661999999999999</v>
      </c>
    </row>
    <row r="85" spans="1:3" ht="43.2" x14ac:dyDescent="0.3">
      <c r="A85" s="59">
        <v>98703</v>
      </c>
      <c r="B85" s="60" t="s">
        <v>240</v>
      </c>
      <c r="C85" s="61">
        <v>18.661999999999999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D823-B450-4710-96DC-FEEEEA758855}">
  <dimension ref="A1:M27"/>
  <sheetViews>
    <sheetView zoomScale="120" zoomScaleNormal="120" workbookViewId="0">
      <selection activeCell="K9" sqref="K9"/>
    </sheetView>
  </sheetViews>
  <sheetFormatPr defaultRowHeight="14.4" x14ac:dyDescent="0.3"/>
  <cols>
    <col min="1" max="1" width="14.77734375" customWidth="1"/>
    <col min="2" max="2" width="17.44140625" customWidth="1"/>
    <col min="3" max="3" width="18" customWidth="1"/>
    <col min="4" max="4" width="12" customWidth="1"/>
    <col min="8" max="8" width="10.109375" bestFit="1" customWidth="1"/>
    <col min="9" max="9" width="13.21875" bestFit="1" customWidth="1"/>
    <col min="13" max="13" width="16.21875" customWidth="1"/>
  </cols>
  <sheetData>
    <row r="1" spans="1:13" s="70" customFormat="1" ht="15.6" x14ac:dyDescent="0.3">
      <c r="A1" s="70" t="s">
        <v>253</v>
      </c>
    </row>
    <row r="4" spans="1:13" x14ac:dyDescent="0.3">
      <c r="A4" s="62" t="s">
        <v>254</v>
      </c>
      <c r="B4" s="62" t="s">
        <v>255</v>
      </c>
      <c r="C4" s="62" t="s">
        <v>256</v>
      </c>
      <c r="D4" s="62" t="s">
        <v>257</v>
      </c>
      <c r="H4" t="s">
        <v>258</v>
      </c>
    </row>
    <row r="5" spans="1:13" x14ac:dyDescent="0.3">
      <c r="A5" t="s">
        <v>5</v>
      </c>
      <c r="B5" t="s">
        <v>259</v>
      </c>
      <c r="C5" s="71">
        <v>1331</v>
      </c>
      <c r="D5" t="s">
        <v>260</v>
      </c>
      <c r="H5" s="72"/>
    </row>
    <row r="6" spans="1:13" x14ac:dyDescent="0.3">
      <c r="A6" t="s">
        <v>5</v>
      </c>
      <c r="B6" t="s">
        <v>261</v>
      </c>
      <c r="C6" s="71">
        <v>1188</v>
      </c>
      <c r="D6" t="s">
        <v>262</v>
      </c>
      <c r="H6" s="73" t="s">
        <v>8</v>
      </c>
      <c r="I6" s="41"/>
      <c r="J6" s="41"/>
      <c r="M6" s="74"/>
    </row>
    <row r="7" spans="1:13" x14ac:dyDescent="0.3">
      <c r="A7" t="s">
        <v>5</v>
      </c>
      <c r="B7" t="s">
        <v>263</v>
      </c>
      <c r="C7" s="71">
        <v>1455</v>
      </c>
      <c r="D7" t="s">
        <v>262</v>
      </c>
      <c r="H7" s="73" t="s">
        <v>8</v>
      </c>
      <c r="I7" s="73" t="s">
        <v>259</v>
      </c>
      <c r="J7" s="41"/>
      <c r="M7" s="74"/>
    </row>
    <row r="8" spans="1:13" x14ac:dyDescent="0.3">
      <c r="A8" t="s">
        <v>6</v>
      </c>
      <c r="B8" t="s">
        <v>259</v>
      </c>
      <c r="C8" s="71">
        <v>181</v>
      </c>
      <c r="D8" t="s">
        <v>260</v>
      </c>
      <c r="H8" s="73" t="s">
        <v>8</v>
      </c>
      <c r="I8" s="73" t="s">
        <v>259</v>
      </c>
      <c r="J8" s="73" t="s">
        <v>260</v>
      </c>
      <c r="M8" s="74"/>
    </row>
    <row r="9" spans="1:13" x14ac:dyDescent="0.3">
      <c r="A9" t="s">
        <v>6</v>
      </c>
      <c r="B9" t="s">
        <v>263</v>
      </c>
      <c r="C9" s="71">
        <v>697</v>
      </c>
      <c r="D9" t="s">
        <v>262</v>
      </c>
    </row>
    <row r="10" spans="1:13" x14ac:dyDescent="0.3">
      <c r="A10" t="s">
        <v>6</v>
      </c>
      <c r="B10" t="s">
        <v>261</v>
      </c>
      <c r="C10" s="71">
        <v>1809</v>
      </c>
      <c r="D10" t="s">
        <v>262</v>
      </c>
    </row>
    <row r="11" spans="1:13" x14ac:dyDescent="0.3">
      <c r="A11" t="s">
        <v>7</v>
      </c>
      <c r="B11" t="s">
        <v>259</v>
      </c>
      <c r="C11" s="71">
        <v>1539</v>
      </c>
      <c r="D11" t="s">
        <v>262</v>
      </c>
    </row>
    <row r="12" spans="1:13" x14ac:dyDescent="0.3">
      <c r="A12" t="s">
        <v>7</v>
      </c>
      <c r="B12" t="s">
        <v>261</v>
      </c>
      <c r="C12" s="71">
        <v>1553</v>
      </c>
      <c r="D12" t="s">
        <v>262</v>
      </c>
      <c r="H12" t="s">
        <v>264</v>
      </c>
    </row>
    <row r="13" spans="1:13" x14ac:dyDescent="0.3">
      <c r="A13" t="s">
        <v>8</v>
      </c>
      <c r="B13" t="s">
        <v>261</v>
      </c>
      <c r="C13" s="71">
        <v>431</v>
      </c>
      <c r="D13" t="s">
        <v>260</v>
      </c>
    </row>
    <row r="14" spans="1:13" x14ac:dyDescent="0.3">
      <c r="A14" t="s">
        <v>8</v>
      </c>
      <c r="B14" t="s">
        <v>261</v>
      </c>
      <c r="C14" s="71">
        <v>858</v>
      </c>
      <c r="D14" t="s">
        <v>260</v>
      </c>
      <c r="H14" s="75" t="s">
        <v>10</v>
      </c>
      <c r="I14" s="41"/>
      <c r="J14" s="41"/>
      <c r="M14" s="41"/>
    </row>
    <row r="15" spans="1:13" x14ac:dyDescent="0.3">
      <c r="A15" t="s">
        <v>8</v>
      </c>
      <c r="B15" t="s">
        <v>259</v>
      </c>
      <c r="C15" s="71">
        <v>242</v>
      </c>
      <c r="D15" t="s">
        <v>260</v>
      </c>
      <c r="H15" s="75" t="s">
        <v>10</v>
      </c>
      <c r="I15" s="75" t="s">
        <v>263</v>
      </c>
      <c r="J15" s="41"/>
      <c r="M15" s="41"/>
    </row>
    <row r="16" spans="1:13" x14ac:dyDescent="0.3">
      <c r="A16" t="s">
        <v>8</v>
      </c>
      <c r="B16" t="s">
        <v>259</v>
      </c>
      <c r="C16" s="72">
        <v>1050</v>
      </c>
      <c r="D16" t="s">
        <v>262</v>
      </c>
      <c r="H16" s="75" t="s">
        <v>10</v>
      </c>
      <c r="I16" s="75" t="s">
        <v>263</v>
      </c>
      <c r="J16" s="75" t="s">
        <v>262</v>
      </c>
      <c r="M16" s="41"/>
    </row>
    <row r="17" spans="1:4" x14ac:dyDescent="0.3">
      <c r="A17" t="s">
        <v>8</v>
      </c>
      <c r="B17" t="s">
        <v>263</v>
      </c>
      <c r="C17" s="71">
        <v>628</v>
      </c>
      <c r="D17" t="s">
        <v>262</v>
      </c>
    </row>
    <row r="18" spans="1:4" x14ac:dyDescent="0.3">
      <c r="A18" t="s">
        <v>9</v>
      </c>
      <c r="B18" t="s">
        <v>261</v>
      </c>
      <c r="C18" s="71">
        <v>1007</v>
      </c>
      <c r="D18" t="s">
        <v>262</v>
      </c>
    </row>
    <row r="19" spans="1:4" x14ac:dyDescent="0.3">
      <c r="A19" t="s">
        <v>9</v>
      </c>
      <c r="B19" t="s">
        <v>263</v>
      </c>
      <c r="C19" s="71">
        <v>495</v>
      </c>
      <c r="D19" t="s">
        <v>262</v>
      </c>
    </row>
    <row r="20" spans="1:4" x14ac:dyDescent="0.3">
      <c r="A20" t="s">
        <v>9</v>
      </c>
      <c r="B20" t="s">
        <v>261</v>
      </c>
      <c r="C20" s="71">
        <v>984</v>
      </c>
      <c r="D20" t="s">
        <v>260</v>
      </c>
    </row>
    <row r="21" spans="1:4" x14ac:dyDescent="0.3">
      <c r="A21" t="s">
        <v>10</v>
      </c>
      <c r="B21" t="s">
        <v>261</v>
      </c>
      <c r="C21" s="71">
        <v>1681</v>
      </c>
      <c r="D21" t="s">
        <v>260</v>
      </c>
    </row>
    <row r="22" spans="1:4" x14ac:dyDescent="0.3">
      <c r="A22" t="s">
        <v>10</v>
      </c>
      <c r="B22" t="s">
        <v>259</v>
      </c>
      <c r="C22" s="71">
        <v>705</v>
      </c>
      <c r="D22" t="s">
        <v>262</v>
      </c>
    </row>
    <row r="23" spans="1:4" x14ac:dyDescent="0.3">
      <c r="A23" t="s">
        <v>10</v>
      </c>
      <c r="B23" t="s">
        <v>263</v>
      </c>
      <c r="C23" s="71">
        <v>1993</v>
      </c>
      <c r="D23" t="s">
        <v>262</v>
      </c>
    </row>
    <row r="24" spans="1:4" x14ac:dyDescent="0.3">
      <c r="A24" t="s">
        <v>10</v>
      </c>
      <c r="B24" t="s">
        <v>263</v>
      </c>
      <c r="C24" s="71">
        <v>1181</v>
      </c>
      <c r="D24" t="s">
        <v>260</v>
      </c>
    </row>
    <row r="25" spans="1:4" x14ac:dyDescent="0.3">
      <c r="C25" s="71"/>
    </row>
    <row r="26" spans="1:4" x14ac:dyDescent="0.3">
      <c r="C26" s="71"/>
    </row>
    <row r="27" spans="1:4" x14ac:dyDescent="0.3">
      <c r="C27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6929-75E8-4522-8159-69D682F5E400}">
  <dimension ref="A1:C6"/>
  <sheetViews>
    <sheetView zoomScale="130" zoomScaleNormal="130" workbookViewId="0">
      <selection activeCell="B9" sqref="B9"/>
    </sheetView>
  </sheetViews>
  <sheetFormatPr defaultRowHeight="14.4" x14ac:dyDescent="0.3"/>
  <cols>
    <col min="2" max="2" width="12.77734375" customWidth="1"/>
    <col min="3" max="3" width="28" customWidth="1"/>
  </cols>
  <sheetData>
    <row r="1" spans="1:3" s="4" customFormat="1" ht="20.399999999999999" x14ac:dyDescent="0.45">
      <c r="A1" s="4" t="s">
        <v>17</v>
      </c>
    </row>
    <row r="2" spans="1:3" ht="15" thickBot="1" x14ac:dyDescent="0.35"/>
    <row r="3" spans="1:3" ht="31.8" thickBot="1" x14ac:dyDescent="0.35">
      <c r="B3" s="5" t="s">
        <v>18</v>
      </c>
      <c r="C3" s="6" t="s">
        <v>19</v>
      </c>
    </row>
    <row r="4" spans="1:3" ht="31.8" thickBot="1" x14ac:dyDescent="0.35">
      <c r="B4" s="5" t="s">
        <v>20</v>
      </c>
      <c r="C4" s="6" t="s">
        <v>21</v>
      </c>
    </row>
    <row r="5" spans="1:3" ht="31.8" thickBot="1" x14ac:dyDescent="0.35">
      <c r="B5" s="5" t="s">
        <v>22</v>
      </c>
      <c r="C5" s="6" t="s">
        <v>23</v>
      </c>
    </row>
    <row r="6" spans="1:3" ht="31.8" thickBot="1" x14ac:dyDescent="0.35">
      <c r="B6" s="5" t="s">
        <v>24</v>
      </c>
      <c r="C6" s="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07D7-28B5-41C2-9355-D7FD7C184332}">
  <dimension ref="A1:F9"/>
  <sheetViews>
    <sheetView topLeftCell="B1" zoomScale="120" zoomScaleNormal="120" workbookViewId="0">
      <selection activeCell="C12" sqref="C12:C13"/>
    </sheetView>
  </sheetViews>
  <sheetFormatPr defaultColWidth="8.88671875" defaultRowHeight="16.8" x14ac:dyDescent="0.4"/>
  <cols>
    <col min="1" max="1" width="8.88671875" style="7"/>
    <col min="2" max="2" width="17.77734375" style="7" customWidth="1"/>
    <col min="3" max="3" width="27.5546875" style="7" customWidth="1"/>
    <col min="4" max="4" width="8.88671875" style="7"/>
    <col min="5" max="5" width="15.6640625" style="7" customWidth="1"/>
    <col min="6" max="6" width="17.33203125" style="7" customWidth="1"/>
    <col min="7" max="16384" width="8.88671875" style="7"/>
  </cols>
  <sheetData>
    <row r="1" spans="1:6" s="4" customFormat="1" ht="20.399999999999999" x14ac:dyDescent="0.45">
      <c r="A1" s="4" t="s">
        <v>26</v>
      </c>
    </row>
    <row r="4" spans="1:6" ht="27" x14ac:dyDescent="0.6">
      <c r="B4" s="8" t="s">
        <v>27</v>
      </c>
      <c r="C4" s="9" t="s">
        <v>28</v>
      </c>
      <c r="E4" s="8" t="s">
        <v>146</v>
      </c>
      <c r="F4" s="9" t="s">
        <v>148</v>
      </c>
    </row>
    <row r="5" spans="1:6" ht="27" x14ac:dyDescent="0.6">
      <c r="B5" s="10" t="s">
        <v>29</v>
      </c>
      <c r="C5" s="9" t="s">
        <v>30</v>
      </c>
      <c r="E5" s="10" t="s">
        <v>147</v>
      </c>
      <c r="F5" s="9" t="s">
        <v>149</v>
      </c>
    </row>
    <row r="6" spans="1:6" ht="27" x14ac:dyDescent="0.6">
      <c r="B6" s="11" t="s">
        <v>31</v>
      </c>
      <c r="C6" s="9" t="s">
        <v>25</v>
      </c>
      <c r="E6" s="11" t="s">
        <v>31</v>
      </c>
      <c r="F6" s="9" t="s">
        <v>25</v>
      </c>
    </row>
    <row r="7" spans="1:6" ht="27" x14ac:dyDescent="0.6">
      <c r="B7" s="12" t="s">
        <v>32</v>
      </c>
      <c r="C7" s="9" t="s">
        <v>23</v>
      </c>
      <c r="E7" s="12" t="s">
        <v>32</v>
      </c>
      <c r="F7" s="9" t="s">
        <v>23</v>
      </c>
    </row>
    <row r="8" spans="1:6" ht="27" x14ac:dyDescent="0.6">
      <c r="B8" s="13" t="s">
        <v>33</v>
      </c>
      <c r="C8" s="9" t="s">
        <v>19</v>
      </c>
      <c r="E8" s="13" t="s">
        <v>33</v>
      </c>
      <c r="F8" s="9" t="s">
        <v>19</v>
      </c>
    </row>
    <row r="9" spans="1:6" ht="27" x14ac:dyDescent="0.6">
      <c r="B9" s="14" t="s">
        <v>34</v>
      </c>
      <c r="C9" s="9" t="s">
        <v>21</v>
      </c>
      <c r="E9" s="14" t="s">
        <v>34</v>
      </c>
      <c r="F9" s="9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F237-4DE8-4941-B373-A5DAB7F7A8A2}">
  <dimension ref="B1:J14"/>
  <sheetViews>
    <sheetView zoomScale="130" zoomScaleNormal="130" workbookViewId="0">
      <selection activeCell="D15" sqref="D15"/>
    </sheetView>
  </sheetViews>
  <sheetFormatPr defaultRowHeight="14.4" x14ac:dyDescent="0.3"/>
  <cols>
    <col min="3" max="6" width="11.33203125" bestFit="1" customWidth="1"/>
    <col min="7" max="7" width="9.6640625" bestFit="1" customWidth="1"/>
  </cols>
  <sheetData>
    <row r="1" spans="2:10" ht="15" thickBot="1" x14ac:dyDescent="0.35"/>
    <row r="2" spans="2:10" ht="15" thickBot="1" x14ac:dyDescent="0.35">
      <c r="B2" s="1"/>
      <c r="C2" s="2" t="s">
        <v>0</v>
      </c>
      <c r="D2" s="2" t="s">
        <v>1</v>
      </c>
      <c r="E2" s="2" t="s">
        <v>2</v>
      </c>
      <c r="F2" s="2" t="s">
        <v>3</v>
      </c>
      <c r="G2" s="17" t="s">
        <v>4</v>
      </c>
      <c r="H2" s="17" t="s">
        <v>56</v>
      </c>
      <c r="I2" s="17" t="s">
        <v>57</v>
      </c>
      <c r="J2" s="17" t="s">
        <v>58</v>
      </c>
    </row>
    <row r="3" spans="2:10" ht="15" thickBot="1" x14ac:dyDescent="0.35">
      <c r="B3" s="2" t="s">
        <v>5</v>
      </c>
      <c r="C3" s="68">
        <v>9936</v>
      </c>
      <c r="D3" s="68">
        <v>7834</v>
      </c>
      <c r="E3" s="68">
        <v>6247</v>
      </c>
      <c r="F3" s="68">
        <v>8533</v>
      </c>
      <c r="G3" s="69">
        <f>SUM(C3:F3)</f>
        <v>32550</v>
      </c>
      <c r="H3" s="69">
        <f>AVERAGE(C3:F3)</f>
        <v>8137.5</v>
      </c>
      <c r="I3" s="69">
        <f>MIN(C3:F3)</f>
        <v>6247</v>
      </c>
      <c r="J3" s="69">
        <f>MAX(C3:F3)</f>
        <v>9936</v>
      </c>
    </row>
    <row r="4" spans="2:10" ht="15" thickBot="1" x14ac:dyDescent="0.35">
      <c r="B4" s="2" t="s">
        <v>6</v>
      </c>
      <c r="C4" s="68">
        <v>5146</v>
      </c>
      <c r="D4" s="68">
        <v>8727</v>
      </c>
      <c r="E4" s="68">
        <v>6596</v>
      </c>
      <c r="F4" s="68">
        <v>8104</v>
      </c>
      <c r="G4" s="69">
        <f t="shared" ref="G4:G14" si="0">SUM(C4:F4)</f>
        <v>28573</v>
      </c>
      <c r="H4" s="69">
        <f t="shared" ref="H4:H14" si="1">AVERAGE(C4:F4)</f>
        <v>7143.25</v>
      </c>
      <c r="I4" s="69">
        <f t="shared" ref="I4:I14" si="2">MIN(C4:F4)</f>
        <v>5146</v>
      </c>
      <c r="J4" s="69">
        <f t="shared" ref="J4:J14" si="3">MAX(C4:F4)</f>
        <v>8727</v>
      </c>
    </row>
    <row r="5" spans="2:10" ht="15" thickBot="1" x14ac:dyDescent="0.35">
      <c r="B5" s="2" t="s">
        <v>7</v>
      </c>
      <c r="C5" s="68">
        <v>7789</v>
      </c>
      <c r="D5" s="68">
        <v>8250</v>
      </c>
      <c r="E5" s="68">
        <v>5200</v>
      </c>
      <c r="F5" s="68">
        <v>5081</v>
      </c>
      <c r="G5" s="69">
        <f t="shared" si="0"/>
        <v>26320</v>
      </c>
      <c r="H5" s="69">
        <f t="shared" si="1"/>
        <v>6580</v>
      </c>
      <c r="I5" s="69">
        <f t="shared" si="2"/>
        <v>5081</v>
      </c>
      <c r="J5" s="69">
        <f t="shared" si="3"/>
        <v>8250</v>
      </c>
    </row>
    <row r="6" spans="2:10" ht="15" thickBot="1" x14ac:dyDescent="0.35">
      <c r="B6" s="2" t="s">
        <v>8</v>
      </c>
      <c r="C6" s="68">
        <v>9943</v>
      </c>
      <c r="D6" s="68">
        <v>6422</v>
      </c>
      <c r="E6" s="68">
        <v>8222</v>
      </c>
      <c r="F6" s="68">
        <v>6360</v>
      </c>
      <c r="G6" s="69">
        <f t="shared" si="0"/>
        <v>30947</v>
      </c>
      <c r="H6" s="69">
        <f t="shared" si="1"/>
        <v>7736.75</v>
      </c>
      <c r="I6" s="69">
        <f t="shared" si="2"/>
        <v>6360</v>
      </c>
      <c r="J6" s="69">
        <f t="shared" si="3"/>
        <v>9943</v>
      </c>
    </row>
    <row r="7" spans="2:10" ht="15" thickBot="1" x14ac:dyDescent="0.35">
      <c r="B7" s="2" t="s">
        <v>9</v>
      </c>
      <c r="C7" s="68">
        <v>7634</v>
      </c>
      <c r="D7" s="68">
        <v>7356</v>
      </c>
      <c r="E7" s="68">
        <v>7118</v>
      </c>
      <c r="F7" s="68">
        <v>5484</v>
      </c>
      <c r="G7" s="69">
        <f t="shared" si="0"/>
        <v>27592</v>
      </c>
      <c r="H7" s="69">
        <f t="shared" si="1"/>
        <v>6898</v>
      </c>
      <c r="I7" s="69">
        <f t="shared" si="2"/>
        <v>5484</v>
      </c>
      <c r="J7" s="69">
        <f t="shared" si="3"/>
        <v>7634</v>
      </c>
    </row>
    <row r="8" spans="2:10" ht="15" thickBot="1" x14ac:dyDescent="0.35">
      <c r="B8" s="2" t="s">
        <v>10</v>
      </c>
      <c r="C8" s="68">
        <v>8651</v>
      </c>
      <c r="D8" s="68">
        <v>5273</v>
      </c>
      <c r="E8" s="68">
        <v>8714</v>
      </c>
      <c r="F8" s="68">
        <v>7997</v>
      </c>
      <c r="G8" s="69">
        <f t="shared" si="0"/>
        <v>30635</v>
      </c>
      <c r="H8" s="69">
        <f t="shared" si="1"/>
        <v>7658.75</v>
      </c>
      <c r="I8" s="69">
        <f t="shared" si="2"/>
        <v>5273</v>
      </c>
      <c r="J8" s="69">
        <f t="shared" si="3"/>
        <v>8714</v>
      </c>
    </row>
    <row r="9" spans="2:10" ht="15" thickBot="1" x14ac:dyDescent="0.35">
      <c r="B9" s="2" t="s">
        <v>11</v>
      </c>
      <c r="C9" s="68">
        <v>8029</v>
      </c>
      <c r="D9" s="68">
        <v>5538</v>
      </c>
      <c r="E9" s="68">
        <v>6244</v>
      </c>
      <c r="F9" s="68">
        <v>7908</v>
      </c>
      <c r="G9" s="69">
        <f t="shared" si="0"/>
        <v>27719</v>
      </c>
      <c r="H9" s="69">
        <f t="shared" si="1"/>
        <v>6929.75</v>
      </c>
      <c r="I9" s="69">
        <f t="shared" si="2"/>
        <v>5538</v>
      </c>
      <c r="J9" s="69">
        <f t="shared" si="3"/>
        <v>8029</v>
      </c>
    </row>
    <row r="10" spans="2:10" ht="15" thickBot="1" x14ac:dyDescent="0.35">
      <c r="B10" s="2" t="s">
        <v>12</v>
      </c>
      <c r="C10" s="68">
        <v>7029</v>
      </c>
      <c r="D10" s="68">
        <v>9088</v>
      </c>
      <c r="E10" s="68">
        <v>6154</v>
      </c>
      <c r="F10" s="68">
        <v>9438</v>
      </c>
      <c r="G10" s="69">
        <f t="shared" si="0"/>
        <v>31709</v>
      </c>
      <c r="H10" s="69">
        <f t="shared" si="1"/>
        <v>7927.25</v>
      </c>
      <c r="I10" s="69">
        <f t="shared" si="2"/>
        <v>6154</v>
      </c>
      <c r="J10" s="69">
        <f t="shared" si="3"/>
        <v>9438</v>
      </c>
    </row>
    <row r="11" spans="2:10" ht="15" thickBot="1" x14ac:dyDescent="0.35">
      <c r="B11" s="2" t="s">
        <v>13</v>
      </c>
      <c r="C11" s="68">
        <v>7478</v>
      </c>
      <c r="D11" s="68">
        <v>7621</v>
      </c>
      <c r="E11" s="68">
        <v>9216</v>
      </c>
      <c r="F11" s="68">
        <v>6957</v>
      </c>
      <c r="G11" s="69">
        <f t="shared" si="0"/>
        <v>31272</v>
      </c>
      <c r="H11" s="69">
        <f t="shared" si="1"/>
        <v>7818</v>
      </c>
      <c r="I11" s="69">
        <f t="shared" si="2"/>
        <v>6957</v>
      </c>
      <c r="J11" s="69">
        <f t="shared" si="3"/>
        <v>9216</v>
      </c>
    </row>
    <row r="12" spans="2:10" ht="15" thickBot="1" x14ac:dyDescent="0.35">
      <c r="B12" s="2" t="s">
        <v>14</v>
      </c>
      <c r="C12" s="68">
        <v>7619</v>
      </c>
      <c r="D12" s="68">
        <v>5848</v>
      </c>
      <c r="E12" s="68">
        <v>6524</v>
      </c>
      <c r="F12" s="68">
        <v>9581</v>
      </c>
      <c r="G12" s="69">
        <f t="shared" si="0"/>
        <v>29572</v>
      </c>
      <c r="H12" s="69">
        <f t="shared" si="1"/>
        <v>7393</v>
      </c>
      <c r="I12" s="69">
        <f t="shared" si="2"/>
        <v>5848</v>
      </c>
      <c r="J12" s="69">
        <f t="shared" si="3"/>
        <v>9581</v>
      </c>
    </row>
    <row r="13" spans="2:10" ht="15" thickBot="1" x14ac:dyDescent="0.35">
      <c r="B13" s="2" t="s">
        <v>15</v>
      </c>
      <c r="C13" s="68">
        <v>9393</v>
      </c>
      <c r="D13" s="68">
        <v>8009</v>
      </c>
      <c r="E13" s="68">
        <v>5200</v>
      </c>
      <c r="F13" s="68">
        <v>6435</v>
      </c>
      <c r="G13" s="69">
        <f t="shared" si="0"/>
        <v>29037</v>
      </c>
      <c r="H13" s="69">
        <f t="shared" si="1"/>
        <v>7259.25</v>
      </c>
      <c r="I13" s="69">
        <f t="shared" si="2"/>
        <v>5200</v>
      </c>
      <c r="J13" s="69">
        <f t="shared" si="3"/>
        <v>9393</v>
      </c>
    </row>
    <row r="14" spans="2:10" ht="15" thickBot="1" x14ac:dyDescent="0.35">
      <c r="B14" s="2" t="s">
        <v>16</v>
      </c>
      <c r="C14" s="68">
        <v>5803</v>
      </c>
      <c r="D14" s="68">
        <v>8453</v>
      </c>
      <c r="E14" s="68">
        <v>7136</v>
      </c>
      <c r="F14" s="68">
        <v>8145</v>
      </c>
      <c r="G14" s="69">
        <f t="shared" si="0"/>
        <v>29537</v>
      </c>
      <c r="H14" s="69">
        <f t="shared" si="1"/>
        <v>7384.25</v>
      </c>
      <c r="I14" s="69">
        <f t="shared" si="2"/>
        <v>5803</v>
      </c>
      <c r="J14" s="69">
        <f t="shared" si="3"/>
        <v>8453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0CD3-38D7-434B-B981-1F4EF46E5335}">
  <dimension ref="B2:G20"/>
  <sheetViews>
    <sheetView tabSelected="1" topLeftCell="A3" zoomScale="110" zoomScaleNormal="110" workbookViewId="0">
      <selection activeCell="G4" sqref="G4"/>
    </sheetView>
  </sheetViews>
  <sheetFormatPr defaultRowHeight="14.4" x14ac:dyDescent="0.3"/>
  <cols>
    <col min="2" max="2" width="15" customWidth="1"/>
    <col min="3" max="3" width="15.33203125" customWidth="1"/>
    <col min="6" max="6" width="12.33203125" customWidth="1"/>
    <col min="7" max="7" width="13.5546875" customWidth="1"/>
  </cols>
  <sheetData>
    <row r="2" spans="2:7" ht="15" thickBot="1" x14ac:dyDescent="0.35"/>
    <row r="3" spans="2:7" ht="17.399999999999999" thickBot="1" x14ac:dyDescent="0.45">
      <c r="B3" s="15" t="s">
        <v>35</v>
      </c>
      <c r="C3" s="15" t="s">
        <v>36</v>
      </c>
      <c r="F3" t="s">
        <v>37</v>
      </c>
      <c r="G3">
        <f>COUNT(C4:C20)</f>
        <v>17</v>
      </c>
    </row>
    <row r="4" spans="2:7" ht="17.399999999999999" thickBot="1" x14ac:dyDescent="0.45">
      <c r="B4" s="16" t="s">
        <v>38</v>
      </c>
      <c r="C4" s="16">
        <v>50</v>
      </c>
      <c r="F4" t="s">
        <v>39</v>
      </c>
      <c r="G4">
        <f>COUNTA(B4:B20)</f>
        <v>17</v>
      </c>
    </row>
    <row r="5" spans="2:7" ht="17.399999999999999" thickBot="1" x14ac:dyDescent="0.45">
      <c r="B5" s="16" t="s">
        <v>40</v>
      </c>
      <c r="C5" s="16">
        <v>65</v>
      </c>
    </row>
    <row r="6" spans="2:7" ht="17.399999999999999" thickBot="1" x14ac:dyDescent="0.45">
      <c r="B6" s="16" t="s">
        <v>41</v>
      </c>
      <c r="C6" s="16">
        <v>76</v>
      </c>
    </row>
    <row r="7" spans="2:7" ht="17.399999999999999" thickBot="1" x14ac:dyDescent="0.45">
      <c r="B7" s="16" t="s">
        <v>42</v>
      </c>
      <c r="C7" s="16">
        <v>89</v>
      </c>
    </row>
    <row r="8" spans="2:7" ht="17.399999999999999" thickBot="1" x14ac:dyDescent="0.45">
      <c r="B8" s="16" t="s">
        <v>43</v>
      </c>
      <c r="C8" s="16">
        <v>90</v>
      </c>
    </row>
    <row r="9" spans="2:7" ht="17.399999999999999" thickBot="1" x14ac:dyDescent="0.45">
      <c r="B9" s="16" t="s">
        <v>44</v>
      </c>
      <c r="C9" s="16">
        <v>45</v>
      </c>
    </row>
    <row r="10" spans="2:7" ht="17.399999999999999" thickBot="1" x14ac:dyDescent="0.45">
      <c r="B10" s="16" t="s">
        <v>45</v>
      </c>
      <c r="C10" s="16">
        <v>30</v>
      </c>
    </row>
    <row r="11" spans="2:7" ht="17.399999999999999" thickBot="1" x14ac:dyDescent="0.45">
      <c r="B11" s="16" t="s">
        <v>46</v>
      </c>
      <c r="C11" s="16">
        <v>21</v>
      </c>
    </row>
    <row r="12" spans="2:7" ht="17.399999999999999" thickBot="1" x14ac:dyDescent="0.45">
      <c r="B12" s="16" t="s">
        <v>47</v>
      </c>
      <c r="C12" s="16">
        <v>96</v>
      </c>
    </row>
    <row r="13" spans="2:7" ht="17.399999999999999" thickBot="1" x14ac:dyDescent="0.45">
      <c r="B13" s="16" t="s">
        <v>48</v>
      </c>
      <c r="C13" s="16">
        <v>100</v>
      </c>
    </row>
    <row r="14" spans="2:7" ht="17.399999999999999" thickBot="1" x14ac:dyDescent="0.45">
      <c r="B14" s="16" t="s">
        <v>49</v>
      </c>
      <c r="C14" s="16">
        <v>86</v>
      </c>
    </row>
    <row r="15" spans="2:7" ht="17.399999999999999" thickBot="1" x14ac:dyDescent="0.45">
      <c r="B15" s="16" t="s">
        <v>50</v>
      </c>
      <c r="C15" s="16">
        <v>65</v>
      </c>
    </row>
    <row r="16" spans="2:7" ht="17.399999999999999" thickBot="1" x14ac:dyDescent="0.45">
      <c r="B16" s="16" t="s">
        <v>51</v>
      </c>
      <c r="C16" s="16">
        <v>77</v>
      </c>
    </row>
    <row r="17" spans="2:3" ht="17.399999999999999" thickBot="1" x14ac:dyDescent="0.45">
      <c r="B17" s="16" t="s">
        <v>52</v>
      </c>
      <c r="C17" s="16">
        <v>72</v>
      </c>
    </row>
    <row r="18" spans="2:3" ht="17.399999999999999" thickBot="1" x14ac:dyDescent="0.45">
      <c r="B18" s="16" t="s">
        <v>53</v>
      </c>
      <c r="C18" s="16">
        <v>75</v>
      </c>
    </row>
    <row r="19" spans="2:3" ht="17.399999999999999" thickBot="1" x14ac:dyDescent="0.45">
      <c r="B19" s="16" t="s">
        <v>54</v>
      </c>
      <c r="C19" s="16">
        <v>87</v>
      </c>
    </row>
    <row r="20" spans="2:3" ht="17.399999999999999" thickBot="1" x14ac:dyDescent="0.45">
      <c r="B20" s="16" t="s">
        <v>55</v>
      </c>
      <c r="C20" s="16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D444-1471-4899-B32C-1A698E8CA3EE}">
  <dimension ref="A1:J51"/>
  <sheetViews>
    <sheetView topLeftCell="A29" workbookViewId="0">
      <selection activeCell="L38" sqref="L38"/>
    </sheetView>
  </sheetViews>
  <sheetFormatPr defaultColWidth="8.88671875" defaultRowHeight="16.8" x14ac:dyDescent="0.4"/>
  <cols>
    <col min="1" max="1" width="29" style="7" bestFit="1" customWidth="1"/>
    <col min="2" max="2" width="27.6640625" style="7" customWidth="1"/>
    <col min="3" max="3" width="9.109375" style="7" customWidth="1"/>
    <col min="4" max="4" width="14.5546875" style="7" customWidth="1"/>
    <col min="5" max="5" width="19.109375" style="7" customWidth="1"/>
    <col min="6" max="6" width="21.109375" style="7" bestFit="1" customWidth="1"/>
    <col min="7" max="8" width="8.88671875" style="7"/>
    <col min="9" max="9" width="11.77734375" style="7" customWidth="1"/>
    <col min="10" max="10" width="14.5546875" style="7" customWidth="1"/>
    <col min="11" max="16384" width="8.88671875" style="7"/>
  </cols>
  <sheetData>
    <row r="1" spans="1:10" ht="19.8" thickBot="1" x14ac:dyDescent="0.5">
      <c r="A1" s="18" t="s">
        <v>59</v>
      </c>
      <c r="B1" s="18" t="s">
        <v>60</v>
      </c>
      <c r="C1" s="18" t="s">
        <v>61</v>
      </c>
      <c r="D1" s="18" t="s">
        <v>62</v>
      </c>
      <c r="E1" s="18" t="s">
        <v>63</v>
      </c>
      <c r="F1" s="18" t="s">
        <v>64</v>
      </c>
      <c r="I1" s="19" t="s">
        <v>63</v>
      </c>
      <c r="J1" s="20">
        <v>0.02</v>
      </c>
    </row>
    <row r="2" spans="1:10" x14ac:dyDescent="0.4">
      <c r="A2" s="7" t="s">
        <v>65</v>
      </c>
      <c r="B2" s="7" t="s">
        <v>66</v>
      </c>
      <c r="C2" s="7">
        <v>5</v>
      </c>
      <c r="D2" s="21">
        <v>34878</v>
      </c>
      <c r="E2" s="22">
        <f>D2*$J$1</f>
        <v>697.56000000000006</v>
      </c>
      <c r="F2" s="22">
        <f>SUM(D2:E2)</f>
        <v>35575.56</v>
      </c>
    </row>
    <row r="3" spans="1:10" x14ac:dyDescent="0.4">
      <c r="A3" s="7" t="s">
        <v>67</v>
      </c>
      <c r="B3" s="7" t="s">
        <v>66</v>
      </c>
      <c r="C3" s="7">
        <v>14</v>
      </c>
      <c r="D3" s="21">
        <v>43525</v>
      </c>
      <c r="E3" s="22">
        <f t="shared" ref="E3:E51" si="0">D3*$J$1</f>
        <v>870.5</v>
      </c>
      <c r="F3" s="22">
        <f t="shared" ref="F3:F51" si="1">SUM(D3:E3)</f>
        <v>44395.5</v>
      </c>
    </row>
    <row r="4" spans="1:10" x14ac:dyDescent="0.4">
      <c r="A4" s="7" t="s">
        <v>68</v>
      </c>
      <c r="B4" s="7" t="s">
        <v>69</v>
      </c>
      <c r="C4" s="7">
        <v>6</v>
      </c>
      <c r="D4" s="21">
        <v>49784</v>
      </c>
      <c r="E4" s="22">
        <f t="shared" si="0"/>
        <v>995.68000000000006</v>
      </c>
      <c r="F4" s="22">
        <f t="shared" si="1"/>
        <v>50779.68</v>
      </c>
    </row>
    <row r="5" spans="1:10" x14ac:dyDescent="0.4">
      <c r="A5" s="7" t="s">
        <v>70</v>
      </c>
      <c r="B5" s="7" t="s">
        <v>71</v>
      </c>
      <c r="C5" s="7">
        <v>18</v>
      </c>
      <c r="D5" s="21">
        <v>36727</v>
      </c>
      <c r="E5" s="22">
        <f t="shared" si="0"/>
        <v>734.54</v>
      </c>
      <c r="F5" s="22">
        <f t="shared" si="1"/>
        <v>37461.54</v>
      </c>
    </row>
    <row r="6" spans="1:10" x14ac:dyDescent="0.4">
      <c r="A6" s="7" t="s">
        <v>72</v>
      </c>
      <c r="B6" s="7" t="s">
        <v>66</v>
      </c>
      <c r="C6" s="7">
        <v>17</v>
      </c>
      <c r="D6" s="21">
        <v>44658</v>
      </c>
      <c r="E6" s="22">
        <f t="shared" si="0"/>
        <v>893.16</v>
      </c>
      <c r="F6" s="22">
        <f t="shared" si="1"/>
        <v>45551.16</v>
      </c>
    </row>
    <row r="7" spans="1:10" x14ac:dyDescent="0.4">
      <c r="A7" s="7" t="s">
        <v>73</v>
      </c>
      <c r="B7" s="7" t="s">
        <v>74</v>
      </c>
      <c r="C7" s="7">
        <v>13</v>
      </c>
      <c r="D7" s="21">
        <v>26191</v>
      </c>
      <c r="E7" s="22">
        <f t="shared" si="0"/>
        <v>523.82000000000005</v>
      </c>
      <c r="F7" s="22">
        <f t="shared" si="1"/>
        <v>26714.82</v>
      </c>
    </row>
    <row r="8" spans="1:10" x14ac:dyDescent="0.4">
      <c r="A8" s="7" t="s">
        <v>75</v>
      </c>
      <c r="B8" s="7" t="s">
        <v>76</v>
      </c>
      <c r="C8" s="7">
        <v>3</v>
      </c>
      <c r="D8" s="21">
        <v>63219</v>
      </c>
      <c r="E8" s="22">
        <f t="shared" si="0"/>
        <v>1264.3800000000001</v>
      </c>
      <c r="F8" s="22">
        <f t="shared" si="1"/>
        <v>64483.38</v>
      </c>
    </row>
    <row r="9" spans="1:10" x14ac:dyDescent="0.4">
      <c r="A9" s="7" t="s">
        <v>77</v>
      </c>
      <c r="B9" s="7" t="s">
        <v>66</v>
      </c>
      <c r="C9" s="7">
        <v>2</v>
      </c>
      <c r="D9" s="21">
        <v>65180</v>
      </c>
      <c r="E9" s="22">
        <f t="shared" si="0"/>
        <v>1303.6000000000001</v>
      </c>
      <c r="F9" s="22">
        <f t="shared" si="1"/>
        <v>66483.600000000006</v>
      </c>
    </row>
    <row r="10" spans="1:10" x14ac:dyDescent="0.4">
      <c r="A10" s="7" t="s">
        <v>78</v>
      </c>
      <c r="B10" s="7" t="s">
        <v>76</v>
      </c>
      <c r="C10" s="7">
        <v>12</v>
      </c>
      <c r="D10" s="21">
        <v>36115</v>
      </c>
      <c r="E10" s="22">
        <f t="shared" si="0"/>
        <v>722.30000000000007</v>
      </c>
      <c r="F10" s="22">
        <f t="shared" si="1"/>
        <v>36837.300000000003</v>
      </c>
    </row>
    <row r="11" spans="1:10" x14ac:dyDescent="0.4">
      <c r="A11" s="7" t="s">
        <v>79</v>
      </c>
      <c r="B11" s="7" t="s">
        <v>74</v>
      </c>
      <c r="C11" s="7">
        <v>7</v>
      </c>
      <c r="D11" s="21">
        <v>36576</v>
      </c>
      <c r="E11" s="22">
        <f t="shared" si="0"/>
        <v>731.52</v>
      </c>
      <c r="F11" s="22">
        <f t="shared" si="1"/>
        <v>37307.519999999997</v>
      </c>
    </row>
    <row r="12" spans="1:10" x14ac:dyDescent="0.4">
      <c r="A12" s="7" t="s">
        <v>80</v>
      </c>
      <c r="B12" s="7" t="s">
        <v>69</v>
      </c>
      <c r="C12" s="7">
        <v>3</v>
      </c>
      <c r="D12" s="21">
        <v>46832</v>
      </c>
      <c r="E12" s="22">
        <f t="shared" si="0"/>
        <v>936.64</v>
      </c>
      <c r="F12" s="22">
        <f t="shared" si="1"/>
        <v>47768.639999999999</v>
      </c>
    </row>
    <row r="13" spans="1:10" x14ac:dyDescent="0.4">
      <c r="A13" s="7" t="s">
        <v>81</v>
      </c>
      <c r="B13" s="7" t="s">
        <v>76</v>
      </c>
      <c r="C13" s="7">
        <v>5</v>
      </c>
      <c r="D13" s="21">
        <v>55211</v>
      </c>
      <c r="E13" s="22">
        <f t="shared" si="0"/>
        <v>1104.22</v>
      </c>
      <c r="F13" s="22">
        <f t="shared" si="1"/>
        <v>56315.22</v>
      </c>
    </row>
    <row r="14" spans="1:10" x14ac:dyDescent="0.4">
      <c r="A14" s="7" t="s">
        <v>82</v>
      </c>
      <c r="B14" s="7" t="s">
        <v>66</v>
      </c>
      <c r="C14" s="7">
        <v>2</v>
      </c>
      <c r="D14" s="21">
        <v>39745</v>
      </c>
      <c r="E14" s="22">
        <f t="shared" si="0"/>
        <v>794.9</v>
      </c>
      <c r="F14" s="22">
        <f t="shared" si="1"/>
        <v>40539.9</v>
      </c>
    </row>
    <row r="15" spans="1:10" x14ac:dyDescent="0.4">
      <c r="A15" s="7" t="s">
        <v>83</v>
      </c>
      <c r="B15" s="7" t="s">
        <v>66</v>
      </c>
      <c r="C15" s="7">
        <v>16</v>
      </c>
      <c r="D15" s="21">
        <v>52100</v>
      </c>
      <c r="E15" s="22">
        <f t="shared" si="0"/>
        <v>1042</v>
      </c>
      <c r="F15" s="22">
        <f t="shared" si="1"/>
        <v>53142</v>
      </c>
    </row>
    <row r="16" spans="1:10" x14ac:dyDescent="0.4">
      <c r="A16" s="7" t="s">
        <v>84</v>
      </c>
      <c r="B16" s="7" t="s">
        <v>69</v>
      </c>
      <c r="C16" s="7">
        <v>4</v>
      </c>
      <c r="D16" s="21">
        <v>40004</v>
      </c>
      <c r="E16" s="22">
        <f t="shared" si="0"/>
        <v>800.08</v>
      </c>
      <c r="F16" s="22">
        <f t="shared" si="1"/>
        <v>40804.080000000002</v>
      </c>
    </row>
    <row r="17" spans="1:6" x14ac:dyDescent="0.4">
      <c r="A17" s="7" t="s">
        <v>85</v>
      </c>
      <c r="B17" s="7" t="s">
        <v>71</v>
      </c>
      <c r="C17" s="7">
        <v>8</v>
      </c>
      <c r="D17" s="21">
        <v>79234</v>
      </c>
      <c r="E17" s="22">
        <f t="shared" si="0"/>
        <v>1584.68</v>
      </c>
      <c r="F17" s="22">
        <f t="shared" si="1"/>
        <v>80818.679999999993</v>
      </c>
    </row>
    <row r="18" spans="1:6" x14ac:dyDescent="0.4">
      <c r="A18" s="7" t="s">
        <v>86</v>
      </c>
      <c r="B18" s="7" t="s">
        <v>66</v>
      </c>
      <c r="C18" s="7">
        <v>12</v>
      </c>
      <c r="D18" s="21">
        <v>58293</v>
      </c>
      <c r="E18" s="22">
        <f t="shared" si="0"/>
        <v>1165.8600000000001</v>
      </c>
      <c r="F18" s="22">
        <f t="shared" si="1"/>
        <v>59458.86</v>
      </c>
    </row>
    <row r="19" spans="1:6" x14ac:dyDescent="0.4">
      <c r="A19" s="7" t="s">
        <v>87</v>
      </c>
      <c r="B19" s="7" t="s">
        <v>74</v>
      </c>
      <c r="C19" s="7">
        <v>16</v>
      </c>
      <c r="D19" s="21">
        <v>40521</v>
      </c>
      <c r="E19" s="22">
        <f t="shared" si="0"/>
        <v>810.42000000000007</v>
      </c>
      <c r="F19" s="22">
        <f t="shared" si="1"/>
        <v>41331.42</v>
      </c>
    </row>
    <row r="20" spans="1:6" x14ac:dyDescent="0.4">
      <c r="A20" s="7" t="s">
        <v>88</v>
      </c>
      <c r="B20" s="7" t="s">
        <v>76</v>
      </c>
      <c r="C20" s="7">
        <v>3</v>
      </c>
      <c r="D20" s="21">
        <v>27714</v>
      </c>
      <c r="E20" s="22">
        <f t="shared" si="0"/>
        <v>554.28</v>
      </c>
      <c r="F20" s="22">
        <f t="shared" si="1"/>
        <v>28268.28</v>
      </c>
    </row>
    <row r="21" spans="1:6" x14ac:dyDescent="0.4">
      <c r="A21" s="7" t="s">
        <v>89</v>
      </c>
      <c r="B21" s="7" t="s">
        <v>66</v>
      </c>
      <c r="C21" s="7">
        <v>4</v>
      </c>
      <c r="D21" s="21">
        <v>66640</v>
      </c>
      <c r="E21" s="22">
        <f t="shared" si="0"/>
        <v>1332.8</v>
      </c>
      <c r="F21" s="22">
        <f t="shared" si="1"/>
        <v>67972.800000000003</v>
      </c>
    </row>
    <row r="22" spans="1:6" x14ac:dyDescent="0.4">
      <c r="A22" s="7" t="s">
        <v>90</v>
      </c>
      <c r="B22" s="7" t="s">
        <v>76</v>
      </c>
      <c r="C22" s="7">
        <v>11</v>
      </c>
      <c r="D22" s="21">
        <v>32643</v>
      </c>
      <c r="E22" s="22">
        <f t="shared" si="0"/>
        <v>652.86</v>
      </c>
      <c r="F22" s="22">
        <f t="shared" si="1"/>
        <v>33295.86</v>
      </c>
    </row>
    <row r="23" spans="1:6" x14ac:dyDescent="0.4">
      <c r="A23" s="7" t="s">
        <v>91</v>
      </c>
      <c r="B23" s="7" t="s">
        <v>74</v>
      </c>
      <c r="C23" s="7">
        <v>3</v>
      </c>
      <c r="D23" s="21">
        <v>60673</v>
      </c>
      <c r="E23" s="22">
        <f t="shared" si="0"/>
        <v>1213.46</v>
      </c>
      <c r="F23" s="22">
        <f t="shared" si="1"/>
        <v>61886.46</v>
      </c>
    </row>
    <row r="24" spans="1:6" x14ac:dyDescent="0.4">
      <c r="A24" s="7" t="s">
        <v>92</v>
      </c>
      <c r="B24" s="7" t="s">
        <v>69</v>
      </c>
      <c r="C24" s="7">
        <v>14</v>
      </c>
      <c r="D24" s="21">
        <v>35943</v>
      </c>
      <c r="E24" s="22">
        <f t="shared" si="0"/>
        <v>718.86</v>
      </c>
      <c r="F24" s="22">
        <f t="shared" si="1"/>
        <v>36661.86</v>
      </c>
    </row>
    <row r="25" spans="1:6" x14ac:dyDescent="0.4">
      <c r="A25" s="7" t="s">
        <v>93</v>
      </c>
      <c r="B25" s="7" t="s">
        <v>76</v>
      </c>
      <c r="C25" s="7">
        <v>17</v>
      </c>
      <c r="D25" s="21">
        <v>37250</v>
      </c>
      <c r="E25" s="22">
        <f t="shared" si="0"/>
        <v>745</v>
      </c>
      <c r="F25" s="22">
        <f t="shared" si="1"/>
        <v>37995</v>
      </c>
    </row>
    <row r="26" spans="1:6" x14ac:dyDescent="0.4">
      <c r="A26" s="7" t="s">
        <v>94</v>
      </c>
      <c r="B26" s="7" t="s">
        <v>66</v>
      </c>
      <c r="C26" s="7">
        <v>11</v>
      </c>
      <c r="D26" s="21">
        <v>57185</v>
      </c>
      <c r="E26" s="22">
        <f t="shared" si="0"/>
        <v>1143.7</v>
      </c>
      <c r="F26" s="22">
        <f t="shared" si="1"/>
        <v>58328.7</v>
      </c>
    </row>
    <row r="27" spans="1:6" x14ac:dyDescent="0.4">
      <c r="A27" s="7" t="s">
        <v>95</v>
      </c>
      <c r="B27" s="7" t="s">
        <v>66</v>
      </c>
      <c r="C27" s="7">
        <v>4</v>
      </c>
      <c r="D27" s="21">
        <v>62631</v>
      </c>
      <c r="E27" s="22">
        <f t="shared" si="0"/>
        <v>1252.6200000000001</v>
      </c>
      <c r="F27" s="22">
        <f t="shared" si="1"/>
        <v>63883.62</v>
      </c>
    </row>
    <row r="28" spans="1:6" x14ac:dyDescent="0.4">
      <c r="A28" s="7" t="s">
        <v>96</v>
      </c>
      <c r="B28" s="7" t="s">
        <v>69</v>
      </c>
      <c r="C28" s="7">
        <v>19</v>
      </c>
      <c r="D28" s="21">
        <v>34688</v>
      </c>
      <c r="E28" s="22">
        <f t="shared" si="0"/>
        <v>693.76</v>
      </c>
      <c r="F28" s="22">
        <f t="shared" si="1"/>
        <v>35381.760000000002</v>
      </c>
    </row>
    <row r="29" spans="1:6" x14ac:dyDescent="0.4">
      <c r="A29" s="7" t="s">
        <v>97</v>
      </c>
      <c r="B29" s="7" t="s">
        <v>71</v>
      </c>
      <c r="C29" s="7">
        <v>2</v>
      </c>
      <c r="D29" s="21">
        <v>39300</v>
      </c>
      <c r="E29" s="22">
        <f t="shared" si="0"/>
        <v>786</v>
      </c>
      <c r="F29" s="22">
        <f t="shared" si="1"/>
        <v>40086</v>
      </c>
    </row>
    <row r="30" spans="1:6" x14ac:dyDescent="0.4">
      <c r="A30" s="7" t="s">
        <v>98</v>
      </c>
      <c r="B30" s="7" t="s">
        <v>66</v>
      </c>
      <c r="C30" s="7">
        <v>12</v>
      </c>
      <c r="D30" s="21">
        <v>64025</v>
      </c>
      <c r="E30" s="22">
        <f t="shared" si="0"/>
        <v>1280.5</v>
      </c>
      <c r="F30" s="22">
        <f t="shared" si="1"/>
        <v>65305.5</v>
      </c>
    </row>
    <row r="31" spans="1:6" x14ac:dyDescent="0.4">
      <c r="A31" s="7" t="s">
        <v>99</v>
      </c>
      <c r="B31" s="7" t="s">
        <v>74</v>
      </c>
      <c r="C31" s="7">
        <v>17</v>
      </c>
      <c r="D31" s="21">
        <v>72546</v>
      </c>
      <c r="E31" s="22">
        <f t="shared" si="0"/>
        <v>1450.92</v>
      </c>
      <c r="F31" s="22">
        <f t="shared" si="1"/>
        <v>73996.92</v>
      </c>
    </row>
    <row r="32" spans="1:6" x14ac:dyDescent="0.4">
      <c r="A32" s="7" t="s">
        <v>100</v>
      </c>
      <c r="B32" s="7" t="s">
        <v>76</v>
      </c>
      <c r="C32" s="7">
        <v>20</v>
      </c>
      <c r="D32" s="21">
        <v>71389</v>
      </c>
      <c r="E32" s="22">
        <f t="shared" si="0"/>
        <v>1427.78</v>
      </c>
      <c r="F32" s="22">
        <f t="shared" si="1"/>
        <v>72816.78</v>
      </c>
    </row>
    <row r="33" spans="1:6" x14ac:dyDescent="0.4">
      <c r="A33" s="7" t="s">
        <v>101</v>
      </c>
      <c r="B33" s="7" t="s">
        <v>66</v>
      </c>
      <c r="C33" s="7">
        <v>6</v>
      </c>
      <c r="D33" s="21">
        <v>78146</v>
      </c>
      <c r="E33" s="22">
        <f t="shared" si="0"/>
        <v>1562.92</v>
      </c>
      <c r="F33" s="22">
        <f t="shared" si="1"/>
        <v>79708.92</v>
      </c>
    </row>
    <row r="34" spans="1:6" x14ac:dyDescent="0.4">
      <c r="A34" s="7" t="s">
        <v>102</v>
      </c>
      <c r="B34" s="7" t="s">
        <v>76</v>
      </c>
      <c r="C34" s="7">
        <v>15</v>
      </c>
      <c r="D34" s="21">
        <v>54981</v>
      </c>
      <c r="E34" s="22">
        <f t="shared" si="0"/>
        <v>1099.6200000000001</v>
      </c>
      <c r="F34" s="22">
        <f t="shared" si="1"/>
        <v>56080.62</v>
      </c>
    </row>
    <row r="35" spans="1:6" x14ac:dyDescent="0.4">
      <c r="A35" s="7" t="s">
        <v>103</v>
      </c>
      <c r="B35" s="7" t="s">
        <v>74</v>
      </c>
      <c r="C35" s="7">
        <v>1</v>
      </c>
      <c r="D35" s="21">
        <v>58516</v>
      </c>
      <c r="E35" s="22">
        <f t="shared" si="0"/>
        <v>1170.32</v>
      </c>
      <c r="F35" s="22">
        <f t="shared" si="1"/>
        <v>59686.32</v>
      </c>
    </row>
    <row r="36" spans="1:6" x14ac:dyDescent="0.4">
      <c r="A36" s="7" t="s">
        <v>104</v>
      </c>
      <c r="B36" s="7" t="s">
        <v>69</v>
      </c>
      <c r="C36" s="7">
        <v>4</v>
      </c>
      <c r="D36" s="21">
        <v>28945</v>
      </c>
      <c r="E36" s="22">
        <f t="shared" si="0"/>
        <v>578.9</v>
      </c>
      <c r="F36" s="22">
        <f t="shared" si="1"/>
        <v>29523.9</v>
      </c>
    </row>
    <row r="37" spans="1:6" x14ac:dyDescent="0.4">
      <c r="A37" s="7" t="s">
        <v>105</v>
      </c>
      <c r="B37" s="7" t="s">
        <v>76</v>
      </c>
      <c r="C37" s="7">
        <v>7</v>
      </c>
      <c r="D37" s="21">
        <v>41363</v>
      </c>
      <c r="E37" s="22">
        <f t="shared" si="0"/>
        <v>827.26</v>
      </c>
      <c r="F37" s="22">
        <f t="shared" si="1"/>
        <v>42190.26</v>
      </c>
    </row>
    <row r="38" spans="1:6" x14ac:dyDescent="0.4">
      <c r="A38" s="7" t="s">
        <v>106</v>
      </c>
      <c r="B38" s="7" t="s">
        <v>66</v>
      </c>
      <c r="C38" s="7">
        <v>14</v>
      </c>
      <c r="D38" s="21">
        <v>46935</v>
      </c>
      <c r="E38" s="22">
        <f t="shared" si="0"/>
        <v>938.7</v>
      </c>
      <c r="F38" s="22">
        <f t="shared" si="1"/>
        <v>47873.7</v>
      </c>
    </row>
    <row r="39" spans="1:6" x14ac:dyDescent="0.4">
      <c r="A39" s="7" t="s">
        <v>107</v>
      </c>
      <c r="B39" s="7" t="s">
        <v>66</v>
      </c>
      <c r="C39" s="7">
        <v>12</v>
      </c>
      <c r="D39" s="21">
        <v>38856</v>
      </c>
      <c r="E39" s="22">
        <f t="shared" si="0"/>
        <v>777.12</v>
      </c>
      <c r="F39" s="22">
        <f t="shared" si="1"/>
        <v>39633.120000000003</v>
      </c>
    </row>
    <row r="40" spans="1:6" x14ac:dyDescent="0.4">
      <c r="A40" s="7" t="s">
        <v>108</v>
      </c>
      <c r="B40" s="7" t="s">
        <v>69</v>
      </c>
      <c r="C40" s="7">
        <v>6</v>
      </c>
      <c r="D40" s="21">
        <v>58682</v>
      </c>
      <c r="E40" s="22">
        <f t="shared" si="0"/>
        <v>1173.6400000000001</v>
      </c>
      <c r="F40" s="22">
        <f t="shared" si="1"/>
        <v>59855.64</v>
      </c>
    </row>
    <row r="41" spans="1:6" x14ac:dyDescent="0.4">
      <c r="A41" s="7" t="s">
        <v>109</v>
      </c>
      <c r="B41" s="7" t="s">
        <v>71</v>
      </c>
      <c r="C41" s="7">
        <v>18</v>
      </c>
      <c r="D41" s="21">
        <v>74534</v>
      </c>
      <c r="E41" s="22">
        <f t="shared" si="0"/>
        <v>1490.68</v>
      </c>
      <c r="F41" s="22">
        <f t="shared" si="1"/>
        <v>76024.679999999993</v>
      </c>
    </row>
    <row r="42" spans="1:6" x14ac:dyDescent="0.4">
      <c r="A42" s="7" t="s">
        <v>110</v>
      </c>
      <c r="B42" s="7" t="s">
        <v>66</v>
      </c>
      <c r="C42" s="7">
        <v>14</v>
      </c>
      <c r="D42" s="21">
        <v>53466</v>
      </c>
      <c r="E42" s="22">
        <f t="shared" si="0"/>
        <v>1069.32</v>
      </c>
      <c r="F42" s="22">
        <f t="shared" si="1"/>
        <v>54535.32</v>
      </c>
    </row>
    <row r="43" spans="1:6" x14ac:dyDescent="0.4">
      <c r="A43" s="7" t="s">
        <v>111</v>
      </c>
      <c r="B43" s="7" t="s">
        <v>74</v>
      </c>
      <c r="C43" s="7">
        <v>7</v>
      </c>
      <c r="D43" s="21">
        <v>63575</v>
      </c>
      <c r="E43" s="22">
        <f t="shared" si="0"/>
        <v>1271.5</v>
      </c>
      <c r="F43" s="22">
        <f t="shared" si="1"/>
        <v>64846.5</v>
      </c>
    </row>
    <row r="44" spans="1:6" x14ac:dyDescent="0.4">
      <c r="A44" s="7" t="s">
        <v>112</v>
      </c>
      <c r="B44" s="7" t="s">
        <v>76</v>
      </c>
      <c r="C44" s="7">
        <v>5</v>
      </c>
      <c r="D44" s="21">
        <v>58063</v>
      </c>
      <c r="E44" s="22">
        <f t="shared" si="0"/>
        <v>1161.26</v>
      </c>
      <c r="F44" s="22">
        <f t="shared" si="1"/>
        <v>59224.26</v>
      </c>
    </row>
    <row r="45" spans="1:6" x14ac:dyDescent="0.4">
      <c r="A45" s="7" t="s">
        <v>113</v>
      </c>
      <c r="B45" s="7" t="s">
        <v>66</v>
      </c>
      <c r="C45" s="7">
        <v>10</v>
      </c>
      <c r="D45" s="21">
        <v>74715</v>
      </c>
      <c r="E45" s="22">
        <f t="shared" si="0"/>
        <v>1494.3</v>
      </c>
      <c r="F45" s="22">
        <f t="shared" si="1"/>
        <v>76209.3</v>
      </c>
    </row>
    <row r="46" spans="1:6" x14ac:dyDescent="0.4">
      <c r="A46" s="7" t="s">
        <v>114</v>
      </c>
      <c r="B46" s="7" t="s">
        <v>76</v>
      </c>
      <c r="C46" s="7">
        <v>6</v>
      </c>
      <c r="D46" s="21">
        <v>68637</v>
      </c>
      <c r="E46" s="22">
        <f t="shared" si="0"/>
        <v>1372.74</v>
      </c>
      <c r="F46" s="22">
        <f t="shared" si="1"/>
        <v>70009.740000000005</v>
      </c>
    </row>
    <row r="47" spans="1:6" x14ac:dyDescent="0.4">
      <c r="A47" s="7" t="s">
        <v>115</v>
      </c>
      <c r="B47" s="7" t="s">
        <v>74</v>
      </c>
      <c r="C47" s="7">
        <v>12</v>
      </c>
      <c r="D47" s="21">
        <v>76768</v>
      </c>
      <c r="E47" s="22">
        <f t="shared" si="0"/>
        <v>1535.3600000000001</v>
      </c>
      <c r="F47" s="22">
        <f t="shared" si="1"/>
        <v>78303.360000000001</v>
      </c>
    </row>
    <row r="48" spans="1:6" x14ac:dyDescent="0.4">
      <c r="A48" s="7" t="s">
        <v>116</v>
      </c>
      <c r="B48" s="7" t="s">
        <v>69</v>
      </c>
      <c r="C48" s="7">
        <v>5</v>
      </c>
      <c r="D48" s="21">
        <v>45441</v>
      </c>
      <c r="E48" s="22">
        <f t="shared" si="0"/>
        <v>908.82</v>
      </c>
      <c r="F48" s="22">
        <f t="shared" si="1"/>
        <v>46349.82</v>
      </c>
    </row>
    <row r="49" spans="1:6" x14ac:dyDescent="0.4">
      <c r="A49" s="7" t="s">
        <v>117</v>
      </c>
      <c r="B49" s="7" t="s">
        <v>76</v>
      </c>
      <c r="C49" s="7">
        <v>8</v>
      </c>
      <c r="D49" s="21">
        <v>22444</v>
      </c>
      <c r="E49" s="22">
        <f t="shared" si="0"/>
        <v>448.88</v>
      </c>
      <c r="F49" s="22">
        <f t="shared" si="1"/>
        <v>22892.880000000001</v>
      </c>
    </row>
    <row r="50" spans="1:6" x14ac:dyDescent="0.4">
      <c r="A50" s="7" t="s">
        <v>118</v>
      </c>
      <c r="B50" s="7" t="s">
        <v>66</v>
      </c>
      <c r="C50" s="7">
        <v>7</v>
      </c>
      <c r="D50" s="21">
        <v>69822</v>
      </c>
      <c r="E50" s="22">
        <f t="shared" si="0"/>
        <v>1396.44</v>
      </c>
      <c r="F50" s="22">
        <f t="shared" si="1"/>
        <v>71218.44</v>
      </c>
    </row>
    <row r="51" spans="1:6" x14ac:dyDescent="0.4">
      <c r="A51" s="7" t="s">
        <v>119</v>
      </c>
      <c r="B51" s="7" t="s">
        <v>66</v>
      </c>
      <c r="C51" s="7">
        <v>5</v>
      </c>
      <c r="D51" s="21">
        <v>61125</v>
      </c>
      <c r="E51" s="22">
        <f t="shared" si="0"/>
        <v>1222.5</v>
      </c>
      <c r="F51" s="22">
        <f t="shared" si="1"/>
        <v>62347.5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05B54-D26C-4B9F-970E-F8D286A7F987}">
  <dimension ref="A1:K18"/>
  <sheetViews>
    <sheetView showGridLines="0" zoomScale="120" zoomScaleNormal="120" workbookViewId="0">
      <selection activeCell="I7" sqref="I7"/>
    </sheetView>
  </sheetViews>
  <sheetFormatPr defaultRowHeight="14.4" x14ac:dyDescent="0.3"/>
  <cols>
    <col min="1" max="1" width="10.6640625" customWidth="1"/>
    <col min="2" max="2" width="13.5546875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17.88671875" customWidth="1"/>
    <col min="9" max="9" width="19.77734375" customWidth="1"/>
  </cols>
  <sheetData>
    <row r="1" spans="1:11" s="80" customFormat="1" ht="35.4" customHeight="1" thickBot="1" x14ac:dyDescent="0.35">
      <c r="A1" s="23"/>
      <c r="B1" s="80" t="s">
        <v>120</v>
      </c>
    </row>
    <row r="2" spans="1:11" x14ac:dyDescent="0.3">
      <c r="F2" s="24"/>
      <c r="G2" s="24"/>
      <c r="K2" s="24"/>
    </row>
    <row r="3" spans="1:11" x14ac:dyDescent="0.3">
      <c r="B3" s="25" t="s">
        <v>121</v>
      </c>
      <c r="C3" s="26" t="s">
        <v>122</v>
      </c>
      <c r="D3" s="26" t="s">
        <v>123</v>
      </c>
      <c r="E3" s="27" t="s">
        <v>124</v>
      </c>
      <c r="F3" s="27" t="s">
        <v>4</v>
      </c>
      <c r="H3" s="27" t="s">
        <v>265</v>
      </c>
      <c r="I3" s="28">
        <f>AVERAGE(Quantity)</f>
        <v>35460.714285714283</v>
      </c>
    </row>
    <row r="4" spans="1:11" x14ac:dyDescent="0.3">
      <c r="B4" s="26">
        <v>3211</v>
      </c>
      <c r="C4" s="29" t="s">
        <v>125</v>
      </c>
      <c r="D4" s="29">
        <v>27095</v>
      </c>
      <c r="E4" s="30">
        <v>0.2</v>
      </c>
      <c r="F4" s="39">
        <f>SUM(D4*E4)</f>
        <v>5419</v>
      </c>
      <c r="H4" s="27" t="s">
        <v>126</v>
      </c>
      <c r="I4" s="28">
        <f>COUNT(Order)</f>
        <v>14</v>
      </c>
    </row>
    <row r="5" spans="1:11" x14ac:dyDescent="0.3">
      <c r="B5" s="26">
        <v>2955</v>
      </c>
      <c r="C5" s="29" t="s">
        <v>127</v>
      </c>
      <c r="D5" s="29">
        <v>48696</v>
      </c>
      <c r="E5" s="30">
        <v>0.15</v>
      </c>
      <c r="F5" s="39">
        <f t="shared" ref="F5:F17" si="0">SUM(D5*E5)</f>
        <v>7304.4</v>
      </c>
      <c r="H5" s="27" t="s">
        <v>128</v>
      </c>
      <c r="I5" s="31">
        <f>MIN(Total)</f>
        <v>3133.4</v>
      </c>
    </row>
    <row r="6" spans="1:11" x14ac:dyDescent="0.3">
      <c r="B6" s="26">
        <v>3159</v>
      </c>
      <c r="C6" s="29" t="s">
        <v>129</v>
      </c>
      <c r="D6" s="29">
        <v>29970</v>
      </c>
      <c r="E6" s="30">
        <v>0.25</v>
      </c>
      <c r="F6" s="39">
        <f t="shared" si="0"/>
        <v>7492.5</v>
      </c>
      <c r="H6" s="27" t="s">
        <v>130</v>
      </c>
      <c r="I6" s="31">
        <f>MAX(Total)</f>
        <v>9400.6</v>
      </c>
    </row>
    <row r="7" spans="1:11" x14ac:dyDescent="0.3">
      <c r="B7" s="26">
        <v>3004</v>
      </c>
      <c r="C7" s="29" t="s">
        <v>131</v>
      </c>
      <c r="D7" s="29">
        <v>15667</v>
      </c>
      <c r="E7" s="30">
        <v>0.2</v>
      </c>
      <c r="F7" s="39">
        <f t="shared" si="0"/>
        <v>3133.4</v>
      </c>
      <c r="H7" s="27" t="s">
        <v>132</v>
      </c>
      <c r="I7" s="31">
        <f>SUM(Total)</f>
        <v>95405.300000000032</v>
      </c>
    </row>
    <row r="8" spans="1:11" x14ac:dyDescent="0.3">
      <c r="B8" s="26">
        <v>4534</v>
      </c>
      <c r="C8" s="29" t="s">
        <v>133</v>
      </c>
      <c r="D8" s="29">
        <v>46321</v>
      </c>
      <c r="E8" s="30">
        <v>0.2</v>
      </c>
      <c r="F8" s="39">
        <f t="shared" si="0"/>
        <v>9264.2000000000007</v>
      </c>
    </row>
    <row r="9" spans="1:11" x14ac:dyDescent="0.3">
      <c r="B9" s="26">
        <v>2220</v>
      </c>
      <c r="C9" s="29" t="s">
        <v>134</v>
      </c>
      <c r="D9" s="29">
        <v>47003</v>
      </c>
      <c r="E9" s="30">
        <v>0.2</v>
      </c>
      <c r="F9" s="39">
        <f t="shared" si="0"/>
        <v>9400.6</v>
      </c>
    </row>
    <row r="10" spans="1:11" x14ac:dyDescent="0.3">
      <c r="B10" s="26">
        <v>1796</v>
      </c>
      <c r="C10" s="29" t="s">
        <v>135</v>
      </c>
      <c r="D10" s="29">
        <v>41595</v>
      </c>
      <c r="E10" s="30">
        <v>0.2</v>
      </c>
      <c r="F10" s="39">
        <f t="shared" si="0"/>
        <v>8319</v>
      </c>
    </row>
    <row r="11" spans="1:11" x14ac:dyDescent="0.3">
      <c r="B11" s="26">
        <v>3558</v>
      </c>
      <c r="C11" s="29" t="s">
        <v>136</v>
      </c>
      <c r="D11" s="29">
        <v>41552</v>
      </c>
      <c r="E11" s="30">
        <v>0.2</v>
      </c>
      <c r="F11" s="39">
        <f t="shared" si="0"/>
        <v>8310.4</v>
      </c>
    </row>
    <row r="12" spans="1:11" x14ac:dyDescent="0.3">
      <c r="B12" s="26">
        <v>1437</v>
      </c>
      <c r="C12" s="29" t="s">
        <v>137</v>
      </c>
      <c r="D12" s="29">
        <v>23299</v>
      </c>
      <c r="E12" s="30">
        <v>0.3</v>
      </c>
      <c r="F12" s="39">
        <f t="shared" si="0"/>
        <v>6989.7</v>
      </c>
    </row>
    <row r="13" spans="1:11" x14ac:dyDescent="0.3">
      <c r="B13" s="26">
        <v>1336</v>
      </c>
      <c r="C13" s="29" t="s">
        <v>138</v>
      </c>
      <c r="D13" s="29">
        <v>34014</v>
      </c>
      <c r="E13" s="30">
        <v>0.15</v>
      </c>
      <c r="F13" s="39">
        <f t="shared" si="0"/>
        <v>5102.0999999999995</v>
      </c>
    </row>
    <row r="14" spans="1:11" x14ac:dyDescent="0.3">
      <c r="B14" s="26">
        <v>2044</v>
      </c>
      <c r="C14" s="29" t="s">
        <v>139</v>
      </c>
      <c r="D14" s="29">
        <v>43247</v>
      </c>
      <c r="E14" s="30">
        <v>0.15</v>
      </c>
      <c r="F14" s="39">
        <f t="shared" si="0"/>
        <v>6487.05</v>
      </c>
    </row>
    <row r="15" spans="1:11" x14ac:dyDescent="0.3">
      <c r="B15" s="26">
        <v>3320</v>
      </c>
      <c r="C15" s="29" t="s">
        <v>140</v>
      </c>
      <c r="D15" s="29">
        <v>28305</v>
      </c>
      <c r="E15" s="30">
        <v>0.15</v>
      </c>
      <c r="F15" s="39">
        <f t="shared" si="0"/>
        <v>4245.75</v>
      </c>
    </row>
    <row r="16" spans="1:11" x14ac:dyDescent="0.3">
      <c r="B16" s="26">
        <v>1534</v>
      </c>
      <c r="C16" s="29" t="s">
        <v>141</v>
      </c>
      <c r="D16" s="29">
        <v>39218</v>
      </c>
      <c r="E16" s="30">
        <v>0.2</v>
      </c>
      <c r="F16" s="39">
        <f t="shared" si="0"/>
        <v>7843.6</v>
      </c>
      <c r="I16" s="32"/>
    </row>
    <row r="17" spans="2:6" x14ac:dyDescent="0.3">
      <c r="B17" s="26">
        <v>3989</v>
      </c>
      <c r="C17" s="29" t="s">
        <v>142</v>
      </c>
      <c r="D17" s="29">
        <v>30468</v>
      </c>
      <c r="E17" s="30">
        <v>0.2</v>
      </c>
      <c r="F17" s="39">
        <f t="shared" si="0"/>
        <v>6093.6</v>
      </c>
    </row>
    <row r="18" spans="2:6" x14ac:dyDescent="0.3">
      <c r="F18" s="33"/>
    </row>
  </sheetData>
  <mergeCells count="1">
    <mergeCell ref="B1:XF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D749-06AA-4499-9610-01B448F14CB6}">
  <dimension ref="A1:H16"/>
  <sheetViews>
    <sheetView zoomScale="130" zoomScaleNormal="130" workbookViewId="0">
      <selection activeCell="H2" sqref="H2"/>
    </sheetView>
  </sheetViews>
  <sheetFormatPr defaultColWidth="8.88671875" defaultRowHeight="15" x14ac:dyDescent="0.35"/>
  <cols>
    <col min="1" max="1" width="8.88671875" style="35"/>
    <col min="2" max="2" width="13.33203125" style="35" customWidth="1"/>
    <col min="3" max="6" width="11.33203125" style="35" bestFit="1" customWidth="1"/>
    <col min="7" max="7" width="13.6640625" style="35" bestFit="1" customWidth="1"/>
    <col min="8" max="8" width="8.88671875" style="35"/>
    <col min="9" max="9" width="12.88671875" style="35" customWidth="1"/>
    <col min="10" max="10" width="11.33203125" style="35" customWidth="1"/>
    <col min="11" max="13" width="10.21875" style="35" bestFit="1" customWidth="1"/>
    <col min="14" max="16384" width="8.88671875" style="35"/>
  </cols>
  <sheetData>
    <row r="1" spans="1:8" s="34" customFormat="1" ht="19.8" customHeight="1" thickBot="1" x14ac:dyDescent="0.35">
      <c r="A1" s="34" t="s">
        <v>143</v>
      </c>
    </row>
    <row r="2" spans="1:8" ht="15.6" thickBot="1" x14ac:dyDescent="0.4"/>
    <row r="3" spans="1:8" ht="15.6" thickBot="1" x14ac:dyDescent="0.4">
      <c r="B3" s="77" t="s">
        <v>144</v>
      </c>
      <c r="C3" s="36" t="s">
        <v>0</v>
      </c>
      <c r="D3" s="36" t="s">
        <v>1</v>
      </c>
      <c r="E3" s="36" t="s">
        <v>2</v>
      </c>
      <c r="F3" s="36" t="s">
        <v>3</v>
      </c>
      <c r="G3" s="36" t="s">
        <v>145</v>
      </c>
      <c r="H3" s="37"/>
    </row>
    <row r="4" spans="1:8" ht="15.6" thickBot="1" x14ac:dyDescent="0.4">
      <c r="B4" s="78" t="s">
        <v>40</v>
      </c>
      <c r="C4" s="79">
        <v>7979</v>
      </c>
      <c r="D4" s="38">
        <v>5950</v>
      </c>
      <c r="E4" s="38">
        <v>7201</v>
      </c>
      <c r="F4" s="38">
        <v>5061</v>
      </c>
      <c r="G4" s="38">
        <f>SUM(MAX(C4:F4)*10%)</f>
        <v>797.90000000000009</v>
      </c>
    </row>
    <row r="5" spans="1:8" ht="15.6" thickBot="1" x14ac:dyDescent="0.4">
      <c r="B5" s="78" t="s">
        <v>43</v>
      </c>
      <c r="C5" s="79">
        <v>7991</v>
      </c>
      <c r="D5" s="38">
        <v>7960</v>
      </c>
      <c r="E5" s="38">
        <v>7640</v>
      </c>
      <c r="F5" s="38">
        <v>6105</v>
      </c>
      <c r="G5" s="38">
        <f t="shared" ref="G5:G16" si="0">SUM(MAX(C5:F5)*10%)</f>
        <v>799.1</v>
      </c>
    </row>
    <row r="6" spans="1:8" ht="15.6" thickBot="1" x14ac:dyDescent="0.4">
      <c r="B6" s="78" t="s">
        <v>272</v>
      </c>
      <c r="C6" s="79">
        <v>5216</v>
      </c>
      <c r="D6" s="38">
        <v>6568</v>
      </c>
      <c r="E6" s="38">
        <v>7812</v>
      </c>
      <c r="F6" s="38">
        <v>6904</v>
      </c>
      <c r="G6" s="38">
        <f t="shared" si="0"/>
        <v>781.2</v>
      </c>
    </row>
    <row r="7" spans="1:8" ht="15.6" thickBot="1" x14ac:dyDescent="0.4">
      <c r="B7" s="78" t="s">
        <v>42</v>
      </c>
      <c r="C7" s="79">
        <v>3819</v>
      </c>
      <c r="D7" s="38">
        <v>6276</v>
      </c>
      <c r="E7" s="38">
        <v>4416</v>
      </c>
      <c r="F7" s="38">
        <v>3497</v>
      </c>
      <c r="G7" s="38">
        <f t="shared" si="0"/>
        <v>627.6</v>
      </c>
    </row>
    <row r="8" spans="1:8" ht="15.6" thickBot="1" x14ac:dyDescent="0.4">
      <c r="B8" s="78" t="s">
        <v>41</v>
      </c>
      <c r="C8" s="79">
        <v>7739</v>
      </c>
      <c r="D8" s="38">
        <v>5113</v>
      </c>
      <c r="E8" s="38">
        <v>4595</v>
      </c>
      <c r="F8" s="38">
        <v>6100</v>
      </c>
      <c r="G8" s="38">
        <f t="shared" si="0"/>
        <v>773.90000000000009</v>
      </c>
    </row>
    <row r="9" spans="1:8" ht="15.6" thickBot="1" x14ac:dyDescent="0.4">
      <c r="B9" s="78" t="s">
        <v>273</v>
      </c>
      <c r="C9" s="79">
        <v>6706</v>
      </c>
      <c r="D9" s="38">
        <v>4557</v>
      </c>
      <c r="E9" s="38">
        <v>3391</v>
      </c>
      <c r="F9" s="38">
        <v>3488</v>
      </c>
      <c r="G9" s="38">
        <f t="shared" si="0"/>
        <v>670.6</v>
      </c>
    </row>
    <row r="10" spans="1:8" ht="15.6" thickBot="1" x14ac:dyDescent="0.4">
      <c r="B10" s="78" t="s">
        <v>274</v>
      </c>
      <c r="C10" s="79">
        <v>4185</v>
      </c>
      <c r="D10" s="38">
        <v>2552</v>
      </c>
      <c r="E10" s="38">
        <v>3006</v>
      </c>
      <c r="F10" s="38">
        <v>7881</v>
      </c>
      <c r="G10" s="38">
        <f t="shared" si="0"/>
        <v>788.1</v>
      </c>
    </row>
    <row r="11" spans="1:8" ht="15.6" thickBot="1" x14ac:dyDescent="0.4">
      <c r="B11" s="78" t="s">
        <v>275</v>
      </c>
      <c r="C11" s="79">
        <v>5378</v>
      </c>
      <c r="D11" s="38">
        <v>6500</v>
      </c>
      <c r="E11" s="38">
        <v>4749</v>
      </c>
      <c r="F11" s="38">
        <v>2551</v>
      </c>
      <c r="G11" s="38">
        <f t="shared" si="0"/>
        <v>650</v>
      </c>
    </row>
    <row r="12" spans="1:8" ht="15.6" thickBot="1" x14ac:dyDescent="0.4">
      <c r="B12" s="78" t="s">
        <v>45</v>
      </c>
      <c r="C12" s="79">
        <v>5503</v>
      </c>
      <c r="D12" s="38">
        <v>2396</v>
      </c>
      <c r="E12" s="38">
        <v>2715</v>
      </c>
      <c r="F12" s="38">
        <v>6594</v>
      </c>
      <c r="G12" s="38">
        <f t="shared" si="0"/>
        <v>659.40000000000009</v>
      </c>
    </row>
    <row r="13" spans="1:8" ht="15.6" thickBot="1" x14ac:dyDescent="0.4">
      <c r="B13" s="78" t="s">
        <v>46</v>
      </c>
      <c r="C13" s="79">
        <v>3222</v>
      </c>
      <c r="D13" s="38">
        <v>7835</v>
      </c>
      <c r="E13" s="38">
        <v>2372</v>
      </c>
      <c r="F13" s="38">
        <v>6577</v>
      </c>
      <c r="G13" s="38">
        <f t="shared" si="0"/>
        <v>783.5</v>
      </c>
    </row>
    <row r="14" spans="1:8" ht="15.6" thickBot="1" x14ac:dyDescent="0.4">
      <c r="B14" s="78" t="s">
        <v>52</v>
      </c>
      <c r="C14" s="79">
        <v>4457</v>
      </c>
      <c r="D14" s="38">
        <v>7018</v>
      </c>
      <c r="E14" s="38">
        <v>7970</v>
      </c>
      <c r="F14" s="38">
        <v>4781</v>
      </c>
      <c r="G14" s="38">
        <f t="shared" si="0"/>
        <v>797</v>
      </c>
    </row>
    <row r="15" spans="1:8" ht="15.6" thickBot="1" x14ac:dyDescent="0.4">
      <c r="B15" s="78" t="s">
        <v>276</v>
      </c>
      <c r="C15" s="79">
        <v>5204</v>
      </c>
      <c r="D15" s="38">
        <v>7934</v>
      </c>
      <c r="E15" s="38">
        <v>6896</v>
      </c>
      <c r="F15" s="38">
        <v>7323</v>
      </c>
      <c r="G15" s="38">
        <f t="shared" si="0"/>
        <v>793.40000000000009</v>
      </c>
    </row>
    <row r="16" spans="1:8" ht="15.6" thickBot="1" x14ac:dyDescent="0.4">
      <c r="B16" s="78" t="s">
        <v>277</v>
      </c>
      <c r="C16" s="79">
        <v>7119</v>
      </c>
      <c r="D16" s="38">
        <v>4643</v>
      </c>
      <c r="E16" s="38">
        <v>3168</v>
      </c>
      <c r="F16" s="38">
        <v>5300</v>
      </c>
      <c r="G16" s="38">
        <f t="shared" si="0"/>
        <v>711.90000000000009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9BD8-02B3-4649-A59B-A5329C1CAC73}">
  <dimension ref="A1:M28"/>
  <sheetViews>
    <sheetView topLeftCell="B1" zoomScale="140" zoomScaleNormal="140" workbookViewId="0">
      <selection activeCell="J3" sqref="J3:J7"/>
    </sheetView>
  </sheetViews>
  <sheetFormatPr defaultRowHeight="14.4" x14ac:dyDescent="0.3"/>
  <cols>
    <col min="1" max="1" width="26.77734375" bestFit="1" customWidth="1"/>
    <col min="2" max="2" width="19.77734375" customWidth="1"/>
    <col min="3" max="3" width="15.77734375" customWidth="1"/>
    <col min="4" max="4" width="18.33203125" customWidth="1"/>
    <col min="5" max="5" width="27" customWidth="1"/>
  </cols>
  <sheetData>
    <row r="1" spans="1:13" x14ac:dyDescent="0.3">
      <c r="A1" s="63" t="s">
        <v>155</v>
      </c>
      <c r="B1" s="64"/>
      <c r="C1" s="64"/>
      <c r="D1" s="64"/>
      <c r="E1" s="64"/>
      <c r="H1" s="63" t="s">
        <v>159</v>
      </c>
      <c r="I1" s="64"/>
      <c r="J1" s="64"/>
      <c r="K1" s="64"/>
      <c r="L1" s="64"/>
      <c r="M1" s="64"/>
    </row>
    <row r="3" spans="1:13" x14ac:dyDescent="0.3">
      <c r="A3" s="41"/>
      <c r="B3" s="67" t="s">
        <v>150</v>
      </c>
      <c r="C3" s="67" t="s">
        <v>151</v>
      </c>
      <c r="D3" s="67" t="s">
        <v>152</v>
      </c>
      <c r="E3" s="67" t="s">
        <v>153</v>
      </c>
      <c r="H3" t="s">
        <v>160</v>
      </c>
      <c r="I3" t="str">
        <f>IF(COUNTIF($H$3:H3, H3)=1, H3, "")</f>
        <v>London</v>
      </c>
    </row>
    <row r="4" spans="1:13" x14ac:dyDescent="0.3">
      <c r="A4" s="41" t="s">
        <v>154</v>
      </c>
      <c r="B4" s="41">
        <f>LEN(A4)</f>
        <v>11</v>
      </c>
      <c r="C4" s="41" t="str">
        <f>LEFT(A4, 3)</f>
        <v>ABC</v>
      </c>
      <c r="D4" s="41" t="str">
        <f>RIGHT(A4, 3)</f>
        <v>GHY</v>
      </c>
      <c r="E4" s="41" t="str">
        <f>MID(A4, 5, 3)</f>
        <v>123</v>
      </c>
      <c r="H4" t="s">
        <v>160</v>
      </c>
      <c r="I4" t="str">
        <f>IF(COUNTIF($H$3:H4, H4)=1, H4, "")</f>
        <v/>
      </c>
    </row>
    <row r="5" spans="1:13" x14ac:dyDescent="0.3">
      <c r="H5" t="s">
        <v>161</v>
      </c>
      <c r="I5" t="str">
        <f>IF(COUNTIF($H$3:H5, H5)=1, H5, "")</f>
        <v>Paris</v>
      </c>
    </row>
    <row r="6" spans="1:13" x14ac:dyDescent="0.3">
      <c r="H6" t="s">
        <v>161</v>
      </c>
      <c r="I6" t="str">
        <f>IF(COUNTIF($H$3:H6, H6)=1, H6, "")</f>
        <v/>
      </c>
    </row>
    <row r="7" spans="1:13" x14ac:dyDescent="0.3">
      <c r="H7" t="s">
        <v>161</v>
      </c>
      <c r="I7" t="str">
        <f>IF(COUNTIF($H$3:H7, H7)=1, H7, "")</f>
        <v/>
      </c>
    </row>
    <row r="8" spans="1:13" x14ac:dyDescent="0.3">
      <c r="A8" s="67" t="s">
        <v>270</v>
      </c>
      <c r="B8" s="67" t="s">
        <v>271</v>
      </c>
      <c r="H8" t="s">
        <v>162</v>
      </c>
      <c r="I8" t="str">
        <f>IF(COUNTIF($H$3:H8, H8)=1, H8, "")</f>
        <v>Oslo</v>
      </c>
    </row>
    <row r="9" spans="1:13" x14ac:dyDescent="0.3">
      <c r="A9" s="76" t="s">
        <v>266</v>
      </c>
      <c r="B9" s="41" t="str">
        <f>LEFT(A9, FIND("@", A9)-1)</f>
        <v>deb</v>
      </c>
      <c r="H9" t="s">
        <v>160</v>
      </c>
      <c r="I9" t="str">
        <f>IF(COUNTIF($H$3:H9, H9)=1, H9, "")</f>
        <v/>
      </c>
    </row>
    <row r="10" spans="1:13" x14ac:dyDescent="0.3">
      <c r="A10" s="76" t="s">
        <v>267</v>
      </c>
      <c r="B10" s="41" t="str">
        <f t="shared" ref="B10:B12" si="0">LEFT(A10, FIND("@", A10)-1)</f>
        <v>adam</v>
      </c>
      <c r="H10" t="s">
        <v>162</v>
      </c>
      <c r="I10" t="str">
        <f>IF(COUNTIF($H$3:H10, H10)=1, H10, "")</f>
        <v/>
      </c>
    </row>
    <row r="11" spans="1:13" x14ac:dyDescent="0.3">
      <c r="A11" s="76" t="s">
        <v>268</v>
      </c>
      <c r="B11" s="41" t="str">
        <f t="shared" si="0"/>
        <v>julie</v>
      </c>
      <c r="H11" t="s">
        <v>161</v>
      </c>
      <c r="I11" t="str">
        <f>IF(COUNTIF($H$3:H11, H11)=1, H11, "")</f>
        <v/>
      </c>
    </row>
    <row r="12" spans="1:13" x14ac:dyDescent="0.3">
      <c r="A12" s="76" t="s">
        <v>269</v>
      </c>
      <c r="B12" s="41" t="str">
        <f t="shared" si="0"/>
        <v>claire</v>
      </c>
      <c r="H12" t="s">
        <v>163</v>
      </c>
      <c r="I12" t="str">
        <f>IF(COUNTIF($H$3:H12, H12)=1, H12, "")</f>
        <v>Munich</v>
      </c>
    </row>
    <row r="15" spans="1:13" x14ac:dyDescent="0.3">
      <c r="A15" s="63" t="s">
        <v>157</v>
      </c>
      <c r="B15" s="63"/>
      <c r="C15" s="63"/>
      <c r="D15" s="63"/>
      <c r="E15" s="63"/>
    </row>
    <row r="17" spans="1:5" x14ac:dyDescent="0.3">
      <c r="A17" s="40" t="s">
        <v>156</v>
      </c>
      <c r="B17">
        <v>2020</v>
      </c>
      <c r="C17" t="str">
        <f xml:space="preserve"> _xlfn.CONCAT(A17, " - ", B17)</f>
        <v>Sales Figures - 2020</v>
      </c>
    </row>
    <row r="24" spans="1:5" x14ac:dyDescent="0.3">
      <c r="A24" s="63" t="s">
        <v>158</v>
      </c>
      <c r="B24" s="63"/>
      <c r="C24" s="63"/>
      <c r="D24" s="63"/>
      <c r="E24" s="63"/>
    </row>
    <row r="26" spans="1:5" x14ac:dyDescent="0.3">
      <c r="A26" s="65" t="s">
        <v>250</v>
      </c>
      <c r="B26" s="42">
        <f ca="1">TODAY()</f>
        <v>45480</v>
      </c>
    </row>
    <row r="27" spans="1:5" x14ac:dyDescent="0.3">
      <c r="A27" s="66" t="s">
        <v>251</v>
      </c>
      <c r="B27" s="43">
        <f ca="1">NOW()</f>
        <v>45480.598333796297</v>
      </c>
    </row>
    <row r="28" spans="1:5" x14ac:dyDescent="0.3">
      <c r="A28" s="65" t="s">
        <v>252</v>
      </c>
      <c r="B28" s="42">
        <v>45455</v>
      </c>
    </row>
  </sheetData>
  <dataValidations count="1">
    <dataValidation type="list" allowBlank="1" showInputMessage="1" showErrorMessage="1" sqref="B17" xr:uid="{009EE0D4-5A2C-457A-B737-1B7782276E03}">
      <formula1>"2018,2019,2020"</formula1>
    </dataValidation>
  </dataValidations>
  <hyperlinks>
    <hyperlink ref="A9" r:id="rId1" xr:uid="{EAC2DC55-B908-471B-A1D4-E6A31BD421EE}"/>
    <hyperlink ref="A10" r:id="rId2" xr:uid="{90EE5D1D-A487-4D2D-9CCE-EAEE0A689212}"/>
    <hyperlink ref="A11" r:id="rId3" xr:uid="{F54EBCF7-D6DD-46B3-B291-A682370C5E6B}"/>
    <hyperlink ref="A12" r:id="rId4" xr:uid="{F9B9C852-4CDB-4057-BBE1-CCB1704FFDE2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INTRO</vt:lpstr>
      <vt:lpstr>OPERATORS</vt:lpstr>
      <vt:lpstr>BODMAS</vt:lpstr>
      <vt:lpstr>CALCULATIONS</vt:lpstr>
      <vt:lpstr>COUNT</vt:lpstr>
      <vt:lpstr>ABSOLUTE</vt:lpstr>
      <vt:lpstr>Define Names</vt:lpstr>
      <vt:lpstr>COMBINING FUNCTIONS</vt:lpstr>
      <vt:lpstr>USEFUL</vt:lpstr>
      <vt:lpstr>VLOOKUP EXACT</vt:lpstr>
      <vt:lpstr>Catalogue</vt:lpstr>
      <vt:lpstr>SUMIFS</vt:lpstr>
      <vt:lpstr>b</vt:lpstr>
      <vt:lpstr>catalogue</vt:lpstr>
      <vt:lpstr>Description</vt:lpstr>
      <vt:lpstr>USEFUL!Extract</vt:lpstr>
      <vt:lpstr>Order</vt:lpstr>
      <vt:lpstr>Part_Number</vt:lpstr>
      <vt:lpstr>Price</vt:lpstr>
      <vt:lpstr>Q1_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Tharshini Ravindran</cp:lastModifiedBy>
  <dcterms:created xsi:type="dcterms:W3CDTF">2021-07-27T23:39:43Z</dcterms:created>
  <dcterms:modified xsi:type="dcterms:W3CDTF">2024-07-07T08:52:15Z</dcterms:modified>
</cp:coreProperties>
</file>