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y\Documents\CURSO EXCEL\"/>
    </mc:Choice>
  </mc:AlternateContent>
  <xr:revisionPtr revIDLastSave="0" documentId="13_ncr:1_{CC39F439-3895-4B28-9B01-9A2579681DB4}" xr6:coauthVersionLast="47" xr6:coauthVersionMax="47" xr10:uidLastSave="{00000000-0000-0000-0000-000000000000}"/>
  <bookViews>
    <workbookView xWindow="7110" yWindow="1050" windowWidth="21690" windowHeight="11445" xr2:uid="{0E9C0D11-F315-4BD7-8FF9-B36AECD3BCAA}"/>
  </bookViews>
  <sheets>
    <sheet name="ferramenta" sheetId="1" r:id="rId1"/>
    <sheet name="apoio" sheetId="2" r:id="rId2"/>
  </sheets>
  <definedNames>
    <definedName name="aporte">ferramenta!$D$16</definedName>
    <definedName name="patrimonio">ferramenta!$D$19</definedName>
    <definedName name="periodo_anos">ferramenta!$D$17</definedName>
    <definedName name="rendimento_carteira">ferramenta!$D$12</definedName>
    <definedName name="salario">ferramenta!$D$11</definedName>
    <definedName name="susgestao_investimento">ferramenta!$D$13</definedName>
    <definedName name="taxa_mensal">ferramenta!$D$18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 s="1"/>
  <c r="D20" i="1" s="1"/>
  <c r="C33" i="1"/>
  <c r="D33" i="1" s="1"/>
  <c r="C34" i="1"/>
  <c r="D34" i="1" s="1"/>
  <c r="A8" i="2"/>
  <c r="A15" i="2"/>
  <c r="A16" i="2"/>
  <c r="A17" i="2"/>
  <c r="A18" i="2"/>
  <c r="A19" i="2"/>
  <c r="A9" i="2"/>
  <c r="A10" i="2"/>
  <c r="A11" i="2"/>
  <c r="A12" i="2"/>
  <c r="A13" i="2"/>
  <c r="A14" i="2"/>
  <c r="A2" i="2"/>
  <c r="A3" i="2"/>
  <c r="A4" i="2"/>
  <c r="C37" i="1" s="1"/>
  <c r="D37" i="1" s="1"/>
  <c r="A5" i="2"/>
  <c r="A6" i="2"/>
  <c r="A7" i="2"/>
  <c r="D13" i="1"/>
  <c r="H5" i="2" l="1"/>
  <c r="C38" i="1"/>
  <c r="D38" i="1" s="1"/>
  <c r="C35" i="1"/>
  <c r="D35" i="1" s="1"/>
  <c r="C36" i="1"/>
  <c r="D36" i="1" s="1"/>
  <c r="D39" i="1" s="1"/>
  <c r="C23" i="1"/>
  <c r="D23" i="1" s="1"/>
  <c r="C24" i="1"/>
  <c r="D24" i="1" s="1"/>
  <c r="C25" i="1"/>
  <c r="D25" i="1" s="1"/>
  <c r="C26" i="1"/>
  <c r="D26" i="1" s="1"/>
  <c r="C27" i="1"/>
  <c r="D27" i="1" s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<sst xmlns="http://schemas.openxmlformats.org/spreadsheetml/2006/main" count="71" uniqueCount="34">
  <si>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</si>
  <si>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</si>
  <si>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</si>
  <si>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</si>
  <si>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</si>
  <si>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</si>
  <si>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</si>
  <si>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</si>
  <si>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</si>
  <si>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</si>
  <si>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</si>
  <si>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</si>
  <si>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cenários</t>
  </si>
  <si>
    <t>patrimônio acumulado?</t>
  </si>
  <si>
    <t>perfil</t>
  </si>
  <si>
    <t>Moderado</t>
  </si>
  <si>
    <t>Conservador</t>
  </si>
  <si>
    <t>Agressivo</t>
  </si>
  <si>
    <t>tipo de fii</t>
  </si>
  <si>
    <t>percentual sugerido</t>
  </si>
  <si>
    <t>valores</t>
  </si>
  <si>
    <t>papel</t>
  </si>
  <si>
    <t>tijolo</t>
  </si>
  <si>
    <t>desenvolvimento</t>
  </si>
  <si>
    <t>hotelarias</t>
  </si>
  <si>
    <t>%</t>
  </si>
  <si>
    <t>chave</t>
  </si>
  <si>
    <t>Moderado-papel</t>
  </si>
  <si>
    <t>fofs</t>
  </si>
  <si>
    <t>valor a ser investido por mês</t>
  </si>
  <si>
    <t>salário</t>
  </si>
  <si>
    <t>rendimento da carteira</t>
  </si>
  <si>
    <t>sugestão de investimento</t>
  </si>
  <si>
    <t>híbridos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</si>
</sst>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Bahnschrift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4" fillId="5" borderId="2" xfId="0" applyFont="1" applyFill="1" applyBorder="1" applyAlignment="1">
      <alignment vertical="center"/>
    </xf>
    <xf numFmtId="0" fontId="4" fillId="3" borderId="5" xfId="0" applyFont="1" applyFill="1" applyBorder="1"/>
    <xf numFmtId="164" fontId="0" fillId="0" borderId="13" xfId="1" applyNumberFormat="1" applyFont="1" applyBorder="1" applyAlignment="1">
      <alignment horizontal="center" vertical="center"/>
    </xf>
    <xf numFmtId="0" fontId="5" fillId="4" borderId="14" xfId="0" applyFont="1" applyFill="1" applyBorder="1" applyAlignment="1">
      <alignment horizontal="left" indent="2"/>
    </xf>
    <xf numFmtId="10" fontId="0" fillId="0" borderId="16" xfId="0" applyNumberFormat="1" applyBorder="1" applyAlignment="1">
      <alignment horizontal="center" vertical="center"/>
    </xf>
    <xf numFmtId="0" fontId="5" fillId="4" borderId="17" xfId="0" applyFont="1" applyFill="1" applyBorder="1" applyAlignment="1">
      <alignment horizontal="left" indent="2"/>
    </xf>
    <xf numFmtId="164" fontId="0" fillId="0" borderId="19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8" fontId="3" fillId="4" borderId="16" xfId="0" applyNumberFormat="1" applyFont="1" applyFill="1" applyBorder="1" applyAlignment="1">
      <alignment horizontal="center" vertical="center"/>
    </xf>
    <xf numFmtId="8" fontId="3" fillId="4" borderId="19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left" indent="2"/>
    </xf>
    <xf numFmtId="8" fontId="0" fillId="4" borderId="21" xfId="0" applyNumberFormat="1" applyFill="1" applyBorder="1"/>
    <xf numFmtId="8" fontId="0" fillId="4" borderId="22" xfId="0" applyNumberFormat="1" applyFill="1" applyBorder="1"/>
    <xf numFmtId="8" fontId="0" fillId="4" borderId="15" xfId="0" applyNumberFormat="1" applyFill="1" applyBorder="1"/>
    <xf numFmtId="8" fontId="0" fillId="4" borderId="16" xfId="0" applyNumberFormat="1" applyFill="1" applyBorder="1"/>
    <xf numFmtId="8" fontId="0" fillId="4" borderId="18" xfId="0" applyNumberFormat="1" applyFill="1" applyBorder="1"/>
    <xf numFmtId="8" fontId="0" fillId="4" borderId="19" xfId="0" applyNumberFormat="1" applyFill="1" applyBorder="1"/>
    <xf numFmtId="0" fontId="7" fillId="3" borderId="10" xfId="0" applyFont="1" applyFill="1" applyBorder="1"/>
    <xf numFmtId="0" fontId="2" fillId="2" borderId="0" xfId="3"/>
    <xf numFmtId="0" fontId="2" fillId="2" borderId="0" xfId="3" applyBorder="1" applyAlignment="1"/>
    <xf numFmtId="0" fontId="6" fillId="4" borderId="0" xfId="0" applyFont="1" applyFill="1"/>
    <xf numFmtId="0" fontId="0" fillId="4" borderId="0" xfId="0" applyFill="1"/>
    <xf numFmtId="164" fontId="3" fillId="4" borderId="0" xfId="0" applyNumberFormat="1" applyFont="1" applyFill="1" applyAlignment="1">
      <alignment horizontal="center" vertical="center"/>
    </xf>
    <xf numFmtId="0" fontId="2" fillId="2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164" fontId="3" fillId="8" borderId="0" xfId="0" applyNumberFormat="1" applyFont="1" applyFill="1"/>
    <xf numFmtId="0" fontId="0" fillId="7" borderId="2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0" xfId="2" applyFont="1"/>
    <xf numFmtId="10" fontId="3" fillId="0" borderId="16" xfId="0" applyNumberFormat="1" applyFont="1" applyBorder="1" applyAlignment="1">
      <alignment horizontal="center" vertical="center"/>
    </xf>
    <xf numFmtId="164" fontId="0" fillId="6" borderId="0" xfId="0" applyNumberFormat="1" applyFill="1"/>
    <xf numFmtId="0" fontId="0" fillId="0" borderId="0" xfId="0" applyAlignment="1">
      <alignment horizontal="right" vertic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left" indent="2"/>
    </xf>
    <xf numFmtId="0" fontId="5" fillId="4" borderId="12" xfId="0" applyFont="1" applyFill="1" applyBorder="1" applyAlignment="1">
      <alignment horizontal="left" indent="2"/>
    </xf>
    <xf numFmtId="0" fontId="5" fillId="4" borderId="14" xfId="0" applyFont="1" applyFill="1" applyBorder="1" applyAlignment="1">
      <alignment horizontal="left" indent="2"/>
    </xf>
    <xf numFmtId="0" fontId="5" fillId="4" borderId="15" xfId="0" applyFont="1" applyFill="1" applyBorder="1" applyAlignment="1">
      <alignment horizontal="left" indent="2"/>
    </xf>
    <xf numFmtId="0" fontId="5" fillId="4" borderId="17" xfId="0" applyFont="1" applyFill="1" applyBorder="1" applyAlignment="1">
      <alignment horizontal="left" indent="2"/>
    </xf>
    <xf numFmtId="0" fontId="5" fillId="4" borderId="18" xfId="0" applyFont="1" applyFill="1" applyBorder="1" applyAlignment="1">
      <alignment horizontal="left" indent="2"/>
    </xf>
    <xf numFmtId="0" fontId="5" fillId="0" borderId="20" xfId="0" applyFont="1" applyBorder="1" applyAlignment="1">
      <alignment horizontal="left" indent="2"/>
    </xf>
    <xf numFmtId="0" fontId="5" fillId="0" borderId="21" xfId="0" applyFont="1" applyBorder="1" applyAlignment="1">
      <alignment horizontal="left" indent="2"/>
    </xf>
    <xf numFmtId="0" fontId="5" fillId="0" borderId="14" xfId="0" applyFont="1" applyBorder="1" applyAlignment="1">
      <alignment horizontal="left" indent="2"/>
    </xf>
    <xf numFmtId="0" fontId="5" fillId="0" borderId="15" xfId="0" applyFont="1" applyBorder="1" applyAlignment="1">
      <alignment horizontal="left" indent="2"/>
    </xf>
    <xf numFmtId="0" fontId="6" fillId="4" borderId="14" xfId="0" applyFont="1" applyFill="1" applyBorder="1" applyAlignment="1">
      <alignment horizontal="left" indent="2"/>
    </xf>
    <xf numFmtId="0" fontId="6" fillId="4" borderId="15" xfId="0" applyFont="1" applyFill="1" applyBorder="1" applyAlignment="1">
      <alignment horizontal="left" indent="2"/>
    </xf>
    <xf numFmtId="0" fontId="6" fillId="4" borderId="17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1C8-4012-B9D4-78F36965F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1C8-4012-B9D4-78F36965F9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421-49C0-8D38-DB843237C9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1C8-4012-B9D4-78F36965F97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6421-49C0-8D38-DB843237C9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1C8-4012-B9D4-78F36965F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ferramenta!$B$33:$B$38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ferramenta!$C$33:$C$38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1-49C0-8D38-DB843237C9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39</xdr:row>
      <xdr:rowOff>61912</xdr:rowOff>
    </xdr:from>
    <xdr:to>
      <xdr:col>3</xdr:col>
      <xdr:colOff>342900</xdr:colOff>
      <xdr:row>53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45705C-48C8-0421-389B-8F7D3B6D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514350</xdr:colOff>
      <xdr:row>0</xdr:row>
      <xdr:rowOff>47625</xdr:rowOff>
    </xdr:from>
    <xdr:to>
      <xdr:col>16383</xdr:col>
      <xdr:colOff>98248</xdr:colOff>
      <xdr:row>8</xdr:row>
      <xdr:rowOff>79830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A341D0-CE21-41B9-82AF-0088F24166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14350" y="47625"/>
          <a:ext cx="5737048" cy="1556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CC5F-34C0-4505-9289-D65DD24B801A}">
  <dimension ref="B9:K39"/>
  <sheetViews>
    <sheetView showGridLines="0" tabSelected="1" topLeftCell="A7" workbookViewId="0">
      <selection activeCell="B19" sqref="B19:C20"/>
    </sheetView>
  </sheetViews>
  <sheetFormatPr defaultColWidth="9.140625" defaultRowHeight="15" x14ac:dyDescent="0.25"/>
  <cols>
    <col min="1" max="1" width="9.140625" customWidth="1"/>
    <col min="2" max="2" width="29.85546875" bestFit="1" customWidth="1"/>
    <col min="3" max="3" width="40.5703125" customWidth="1"/>
    <col min="4" max="4" width="12.7109375" bestFit="1" customWidth="1"/>
    <col min="5" max="5" width="26" hidden="1" customWidth="1"/>
    <col min="6" max="6" width="12.140625" hidden="1" customWidth="1"/>
    <col min="7" max="7" width="9.140625" hidden="1" customWidth="1"/>
    <col min="8" max="8" width="2.28515625" hidden="1" customWidth="1"/>
    <col min="9" max="9" width="2.5703125" hidden="1" customWidth="1"/>
    <col min="10" max="11" width="9.140625" hidden="1" customWidth="1"/>
    <col min="12" max="16383" width="0" hidden="1" customWidth="1"/>
  </cols>
  <sheetData>
    <row r="9" spans="2:4" ht="15.75" thickBot="1" x14ac:dyDescent="0.3"/>
    <row r="10" spans="2:4" ht="25.5" x14ac:dyDescent="0.25">
      <c r="B10" s="44" t="s">
        <v>11</v>
      </c>
      <c r="C10" s="45"/>
      <c r="D10" s="2"/>
    </row>
    <row r="11" spans="2:4" ht="15.75" customHeight="1" x14ac:dyDescent="0.25">
      <c r="B11" s="46" t="s">
        <v>30</v>
      </c>
      <c r="C11" s="47"/>
      <c r="D11" s="4">
        <v>10000</v>
      </c>
    </row>
    <row r="12" spans="2:4" ht="15" customHeight="1" x14ac:dyDescent="0.25">
      <c r="B12" s="48" t="s">
        <v>31</v>
      </c>
      <c r="C12" s="49"/>
      <c r="D12" s="6">
        <v>6.0000000000000001E-3</v>
      </c>
    </row>
    <row r="13" spans="2:4" ht="15.75" customHeight="1" thickBot="1" x14ac:dyDescent="0.3">
      <c r="B13" s="50" t="s">
        <v>32</v>
      </c>
      <c r="C13" s="51"/>
      <c r="D13" s="8">
        <f>D11*30%</f>
        <v>3000</v>
      </c>
    </row>
    <row r="15" spans="2:4" ht="36" customHeight="1" x14ac:dyDescent="0.35">
      <c r="B15" s="40" t="s">
        <v>4</v>
      </c>
      <c r="C15" s="41"/>
      <c r="D15" s="3"/>
    </row>
    <row r="16" spans="2:4" ht="15.75" x14ac:dyDescent="0.25">
      <c r="B16" s="52" t="s">
        <v>0</v>
      </c>
      <c r="C16" s="53"/>
      <c r="D16" s="9">
        <v>500</v>
      </c>
    </row>
    <row r="17" spans="2:4" ht="15.75" x14ac:dyDescent="0.25">
      <c r="B17" s="54" t="s">
        <v>1</v>
      </c>
      <c r="C17" s="55"/>
      <c r="D17" s="10">
        <v>5</v>
      </c>
    </row>
    <row r="18" spans="2:4" ht="15.75" x14ac:dyDescent="0.25">
      <c r="B18" s="54" t="s">
        <v>2</v>
      </c>
      <c r="C18" s="55"/>
      <c r="D18" s="37">
        <f>1.079%</f>
        <v>1.0789999999999999E-2</v>
      </c>
    </row>
    <row r="19" spans="2:4" ht="15.75" x14ac:dyDescent="0.25">
      <c r="B19" s="56" t="s">
        <v>13</v>
      </c>
      <c r="C19" s="57"/>
      <c r="D19" s="11">
        <f>FV(taxa_mensal,periodo_anos*12,aporte*-1)</f>
        <v>41888.456999243819</v>
      </c>
    </row>
    <row r="20" spans="2:4" ht="16.5" thickBot="1" x14ac:dyDescent="0.3">
      <c r="B20" s="58" t="s">
        <v>3</v>
      </c>
      <c r="C20" s="59"/>
      <c r="D20" s="12">
        <f>patrimonio*rendimento_carteira</f>
        <v>251.33074199546292</v>
      </c>
    </row>
    <row r="22" spans="2:4" ht="25.5" x14ac:dyDescent="0.3">
      <c r="B22" s="42" t="s">
        <v>12</v>
      </c>
      <c r="C22" s="43"/>
      <c r="D22" s="20" t="s">
        <v>10</v>
      </c>
    </row>
    <row r="23" spans="2:4" ht="15.75" x14ac:dyDescent="0.25">
      <c r="B23" s="13" t="s">
        <v>5</v>
      </c>
      <c r="C23" s="14">
        <f>FV($D$18,2*12,$D$16*-1)</f>
        <v>13613.813648822608</v>
      </c>
      <c r="D23" s="15">
        <f>C23*$D$12</f>
        <v>81.682881892935654</v>
      </c>
    </row>
    <row r="24" spans="2:4" ht="15.75" x14ac:dyDescent="0.25">
      <c r="B24" s="5" t="s">
        <v>6</v>
      </c>
      <c r="C24" s="16">
        <f>FV($D$18,5*12,$D$16*-1)</f>
        <v>41888.456999243819</v>
      </c>
      <c r="D24" s="17">
        <f>C24*$D$12</f>
        <v>251.33074199546292</v>
      </c>
    </row>
    <row r="25" spans="2:4" ht="15.75" x14ac:dyDescent="0.25">
      <c r="B25" s="5" t="s">
        <v>7</v>
      </c>
      <c r="C25" s="16">
        <f>FV($D$18,10*12,$D$16*-1)</f>
        <v>121642.1062650861</v>
      </c>
      <c r="D25" s="17">
        <f>C25*$D$12</f>
        <v>729.85263759051657</v>
      </c>
    </row>
    <row r="26" spans="2:4" ht="15.75" x14ac:dyDescent="0.25">
      <c r="B26" s="5" t="s">
        <v>8</v>
      </c>
      <c r="C26" s="16">
        <f>FV($D$18,20*12,$D$16*-1)</f>
        <v>562599.20004854025</v>
      </c>
      <c r="D26" s="17">
        <f>C26*$D$12</f>
        <v>3375.5952002912418</v>
      </c>
    </row>
    <row r="27" spans="2:4" ht="16.5" thickBot="1" x14ac:dyDescent="0.3">
      <c r="B27" s="7" t="s">
        <v>9</v>
      </c>
      <c r="C27" s="18">
        <f>FV($D$18,30*12,$D$16*-1)</f>
        <v>2161084.8275023573</v>
      </c>
      <c r="D27" s="19">
        <f>C27*$D$12</f>
        <v>12966.508965014144</v>
      </c>
    </row>
    <row r="29" spans="2:4" x14ac:dyDescent="0.25">
      <c r="B29" s="22" t="s">
        <v>14</v>
      </c>
      <c r="C29" s="26" t="s">
        <v>16</v>
      </c>
      <c r="D29" s="21"/>
    </row>
    <row r="30" spans="2:4" ht="15.75" x14ac:dyDescent="0.25">
      <c r="B30" s="23" t="s">
        <v>29</v>
      </c>
      <c r="C30" s="25">
        <v>500</v>
      </c>
      <c r="D30" s="24"/>
    </row>
    <row r="32" spans="2:4" x14ac:dyDescent="0.25">
      <c r="B32" s="29" t="s">
        <v>18</v>
      </c>
      <c r="C32" s="29" t="s">
        <v>19</v>
      </c>
      <c r="D32" s="30" t="s">
        <v>20</v>
      </c>
    </row>
    <row r="33" spans="2:4" x14ac:dyDescent="0.25">
      <c r="B33" s="39" t="s">
        <v>21</v>
      </c>
      <c r="C33" s="28">
        <f>VLOOKUP($C$29&amp;"-"&amp;B33,apoio!$A$1:$D$19,4,FALSE)</f>
        <v>0.3</v>
      </c>
      <c r="D33" s="38">
        <f>C33*$C$30</f>
        <v>150</v>
      </c>
    </row>
    <row r="34" spans="2:4" x14ac:dyDescent="0.25">
      <c r="B34" s="39" t="s">
        <v>22</v>
      </c>
      <c r="C34" s="28">
        <f>VLOOKUP($C$29&amp;"-"&amp;B34,apoio!$A$1:$D$19,4,FALSE)</f>
        <v>0.5</v>
      </c>
      <c r="D34" s="38">
        <f t="shared" ref="D34:D38" si="0">C34*$C$30</f>
        <v>250</v>
      </c>
    </row>
    <row r="35" spans="2:4" x14ac:dyDescent="0.25">
      <c r="B35" s="39" t="s">
        <v>33</v>
      </c>
      <c r="C35" s="28">
        <f>VLOOKUP($C$29&amp;"-"&amp;B35,apoio!$A$1:$D$19,4,FALSE)</f>
        <v>0.1</v>
      </c>
      <c r="D35" s="38">
        <f t="shared" si="0"/>
        <v>50</v>
      </c>
    </row>
    <row r="36" spans="2:4" x14ac:dyDescent="0.25">
      <c r="B36" s="39" t="s">
        <v>28</v>
      </c>
      <c r="C36" s="28">
        <f>VLOOKUP($C$29&amp;"-"&amp;B36,apoio!$A$1:$D$19,4,FALSE)</f>
        <v>0.1</v>
      </c>
      <c r="D36" s="38">
        <f t="shared" si="0"/>
        <v>50</v>
      </c>
    </row>
    <row r="37" spans="2:4" x14ac:dyDescent="0.25">
      <c r="B37" s="39" t="s">
        <v>23</v>
      </c>
      <c r="C37" s="28">
        <f>VLOOKUP($C$29&amp;"-"&amp;B37,apoio!$A$1:$D$19,4,FALSE)</f>
        <v>0</v>
      </c>
      <c r="D37" s="38">
        <f t="shared" si="0"/>
        <v>0</v>
      </c>
    </row>
    <row r="38" spans="2:4" x14ac:dyDescent="0.25">
      <c r="B38" s="39" t="s">
        <v>24</v>
      </c>
      <c r="C38" s="28">
        <f>VLOOKUP($C$29&amp;"-"&amp;B38,apoio!$A$1:$D$19,4,FALSE)</f>
        <v>0</v>
      </c>
      <c r="D38" s="38">
        <f t="shared" si="0"/>
        <v>0</v>
      </c>
    </row>
    <row r="39" spans="2:4" x14ac:dyDescent="0.25">
      <c r="B39" s="31"/>
      <c r="C39" s="31"/>
      <c r="D39" s="32">
        <f>SUM(D33:D38)</f>
        <v>500</v>
      </c>
    </row>
  </sheetData>
  <mergeCells count="11">
    <mergeCell ref="B15:C15"/>
    <mergeCell ref="B22:C22"/>
    <mergeCell ref="B10:C10"/>
    <mergeCell ref="B11:C11"/>
    <mergeCell ref="B12:C12"/>
    <mergeCell ref="B13:C13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29" xr:uid="{5A77FE7C-56D9-445A-B149-7AD99D2FF21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E66-EE34-43AF-A980-6F67F689A7CB}">
  <dimension ref="A1:H19"/>
  <sheetViews>
    <sheetView workbookViewId="0">
      <selection activeCell="C17" sqref="C17"/>
    </sheetView>
  </sheetViews>
  <sheetFormatPr defaultRowHeight="15" x14ac:dyDescent="0.25"/>
  <cols>
    <col min="1" max="1" width="25" customWidth="1"/>
    <col min="2" max="2" width="12.140625" bestFit="1" customWidth="1"/>
    <col min="3" max="3" width="16.7109375" bestFit="1" customWidth="1"/>
    <col min="7" max="7" width="16" bestFit="1" customWidth="1"/>
  </cols>
  <sheetData>
    <row r="1" spans="1:8" x14ac:dyDescent="0.25">
      <c r="A1" t="s">
        <v>26</v>
      </c>
      <c r="B1" t="s">
        <v>14</v>
      </c>
      <c r="C1" s="33" t="s">
        <v>18</v>
      </c>
      <c r="D1" s="27" t="s">
        <v>25</v>
      </c>
    </row>
    <row r="2" spans="1:8" x14ac:dyDescent="0.25">
      <c r="A2" t="str">
        <f>$B$2&amp;"-"&amp;C2</f>
        <v>Conservador-papel</v>
      </c>
      <c r="B2" t="s">
        <v>16</v>
      </c>
      <c r="C2" s="27" t="s">
        <v>21</v>
      </c>
      <c r="D2" s="28">
        <v>0.3</v>
      </c>
    </row>
    <row r="3" spans="1:8" x14ac:dyDescent="0.25">
      <c r="A3" t="str">
        <f t="shared" ref="A3:A7" si="0">$B$2&amp;"-"&amp;C3</f>
        <v>Conservador-tijolo</v>
      </c>
      <c r="B3" t="s">
        <v>16</v>
      </c>
      <c r="C3" s="27" t="s">
        <v>22</v>
      </c>
      <c r="D3" s="28">
        <v>0.5</v>
      </c>
    </row>
    <row r="4" spans="1:8" x14ac:dyDescent="0.25">
      <c r="A4" t="str">
        <f t="shared" si="0"/>
        <v>Conservador-híbridos</v>
      </c>
      <c r="B4" t="s">
        <v>16</v>
      </c>
      <c r="C4" s="27" t="s">
        <v>33</v>
      </c>
      <c r="D4" s="28">
        <v>0.1</v>
      </c>
      <c r="H4" t="s">
        <v>25</v>
      </c>
    </row>
    <row r="5" spans="1:8" x14ac:dyDescent="0.25">
      <c r="A5" t="str">
        <f t="shared" si="0"/>
        <v>Conservador-fofs</v>
      </c>
      <c r="B5" t="s">
        <v>16</v>
      </c>
      <c r="C5" s="27" t="s">
        <v>28</v>
      </c>
      <c r="D5" s="28">
        <v>0.1</v>
      </c>
      <c r="G5" t="s">
        <v>27</v>
      </c>
      <c r="H5" s="36">
        <f>VLOOKUP(G5,$A$1:$D$19,4,FALSE)</f>
        <v>0.32</v>
      </c>
    </row>
    <row r="6" spans="1:8" x14ac:dyDescent="0.25">
      <c r="A6" t="str">
        <f t="shared" si="0"/>
        <v>Conservador-desenvolvimento</v>
      </c>
      <c r="B6" t="s">
        <v>16</v>
      </c>
      <c r="C6" s="27" t="s">
        <v>23</v>
      </c>
      <c r="D6" s="28">
        <v>0</v>
      </c>
    </row>
    <row r="7" spans="1:8" ht="15.75" thickBot="1" x14ac:dyDescent="0.3">
      <c r="A7" s="1" t="str">
        <f t="shared" si="0"/>
        <v>Conservador-hotelarias</v>
      </c>
      <c r="B7" s="1" t="s">
        <v>16</v>
      </c>
      <c r="C7" s="34" t="s">
        <v>24</v>
      </c>
      <c r="D7" s="35">
        <v>0</v>
      </c>
    </row>
    <row r="8" spans="1:8" x14ac:dyDescent="0.25">
      <c r="A8" t="str">
        <f>$B$8&amp;"-"&amp;C8</f>
        <v>Moderado-papel</v>
      </c>
      <c r="B8" t="s">
        <v>15</v>
      </c>
      <c r="C8" s="27" t="s">
        <v>21</v>
      </c>
      <c r="D8" s="28">
        <v>0.32</v>
      </c>
    </row>
    <row r="9" spans="1:8" x14ac:dyDescent="0.25">
      <c r="A9" t="str">
        <f t="shared" ref="A9:A13" si="1">$B$8&amp;"-"&amp;C9</f>
        <v>Moderado-tijolo</v>
      </c>
      <c r="B9" t="s">
        <v>15</v>
      </c>
      <c r="C9" s="27" t="s">
        <v>22</v>
      </c>
      <c r="D9" s="28">
        <v>0.35</v>
      </c>
    </row>
    <row r="10" spans="1:8" x14ac:dyDescent="0.25">
      <c r="A10" t="str">
        <f t="shared" si="1"/>
        <v>Moderado-híbridos</v>
      </c>
      <c r="B10" t="s">
        <v>15</v>
      </c>
      <c r="C10" s="27" t="s">
        <v>33</v>
      </c>
      <c r="D10" s="28">
        <v>0.08</v>
      </c>
    </row>
    <row r="11" spans="1:8" x14ac:dyDescent="0.25">
      <c r="A11" t="str">
        <f t="shared" si="1"/>
        <v>Moderado-fofs</v>
      </c>
      <c r="B11" t="s">
        <v>15</v>
      </c>
      <c r="C11" s="27" t="s">
        <v>28</v>
      </c>
      <c r="D11" s="28">
        <v>0.05</v>
      </c>
    </row>
    <row r="12" spans="1:8" x14ac:dyDescent="0.25">
      <c r="A12" t="str">
        <f t="shared" si="1"/>
        <v>Moderado-desenvolvimento</v>
      </c>
      <c r="B12" t="s">
        <v>15</v>
      </c>
      <c r="C12" s="27" t="s">
        <v>23</v>
      </c>
      <c r="D12" s="28">
        <v>0.1</v>
      </c>
    </row>
    <row r="13" spans="1:8" ht="15.75" thickBot="1" x14ac:dyDescent="0.3">
      <c r="A13" s="1" t="str">
        <f t="shared" si="1"/>
        <v>Moderado-hotelarias</v>
      </c>
      <c r="B13" s="1" t="s">
        <v>15</v>
      </c>
      <c r="C13" s="34" t="s">
        <v>24</v>
      </c>
      <c r="D13" s="35">
        <v>0.1</v>
      </c>
    </row>
    <row r="14" spans="1:8" x14ac:dyDescent="0.25">
      <c r="A14" t="str">
        <f>$B$14&amp;"-"&amp;C14</f>
        <v>Agressivo-papel</v>
      </c>
      <c r="B14" t="s">
        <v>17</v>
      </c>
      <c r="C14" s="27" t="s">
        <v>21</v>
      </c>
      <c r="D14" s="28">
        <v>0.5</v>
      </c>
    </row>
    <row r="15" spans="1:8" x14ac:dyDescent="0.25">
      <c r="A15" t="str">
        <f t="shared" ref="A15:A19" si="2">$B$14&amp;"-"&amp;C15</f>
        <v>Agressivo-tijolo</v>
      </c>
      <c r="B15" t="s">
        <v>17</v>
      </c>
      <c r="C15" s="27" t="s">
        <v>22</v>
      </c>
      <c r="D15" s="28">
        <v>0.1</v>
      </c>
    </row>
    <row r="16" spans="1:8" x14ac:dyDescent="0.25">
      <c r="A16" t="str">
        <f t="shared" si="2"/>
        <v>Agressivo-híbridos</v>
      </c>
      <c r="B16" t="s">
        <v>17</v>
      </c>
      <c r="C16" s="27" t="s">
        <v>33</v>
      </c>
      <c r="D16" s="28">
        <v>0.05</v>
      </c>
    </row>
    <row r="17" spans="1:4" x14ac:dyDescent="0.25">
      <c r="A17" t="str">
        <f t="shared" si="2"/>
        <v>Agressivo-fofs</v>
      </c>
      <c r="B17" t="s">
        <v>17</v>
      </c>
      <c r="C17" s="27" t="s">
        <v>28</v>
      </c>
      <c r="D17" s="28">
        <v>0.05</v>
      </c>
    </row>
    <row r="18" spans="1:4" x14ac:dyDescent="0.25">
      <c r="A18" t="str">
        <f t="shared" si="2"/>
        <v>Agressivo-desenvolvimento</v>
      </c>
      <c r="B18" t="s">
        <v>17</v>
      </c>
      <c r="C18" s="27" t="s">
        <v>23</v>
      </c>
      <c r="D18" s="28">
        <v>0.2</v>
      </c>
    </row>
    <row r="19" spans="1:4" x14ac:dyDescent="0.25">
      <c r="A19" t="str">
        <f t="shared" si="2"/>
        <v>Agressivo-hotelarias</v>
      </c>
      <c r="B19" t="s">
        <v>17</v>
      </c>
      <c r="C19" s="27" t="s">
        <v>24</v>
      </c>
      <c r="D19" s="2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ferramenta</vt:lpstr>
      <vt:lpstr>apoio</vt:lpstr>
      <vt:lpstr>aporte</vt:lpstr>
      <vt:lpstr>patrimonio</vt:lpstr>
      <vt:lpstr>periodo_anos</vt:lpstr>
      <vt:lpstr>rendimento_carteira</vt:lpstr>
      <vt:lpstr>salario</vt:lpstr>
      <vt:lpstr>susgestao_investimento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Thayanne Pereira</dc:creator>
  <cp:lastModifiedBy>Thayanne Pereira</cp:lastModifiedBy>
  <dcterms:created xsi:type="dcterms:W3CDTF">2025-05-19T19:41:16Z</dcterms:created>
  <dcterms:modified xsi:type="dcterms:W3CDTF">2025-05-20T14:28:58Z</dcterms:modified>
</cp:coreProperties>
</file>