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525" documentId="13_ncr:1_{41009F6B-F3C8-4EA7-9EE2-0C94919B5483}" xr6:coauthVersionLast="47" xr6:coauthVersionMax="47" xr10:uidLastSave="{56C7D9ED-CACB-405A-A4E1-EA78AB819242}"/>
  <bookViews>
    <workbookView showHorizontalScroll="0" showVerticalScroll="0" showSheetTabs="0" xWindow="-120" yWindow="-120" windowWidth="20730" windowHeight="11040" xr2:uid="{00000000-000D-0000-FFFF-FFFF00000000}"/>
    <workbookView showSheetTabs="0" xWindow="-120" yWindow="-120" windowWidth="20730" windowHeight="11040" firstSheet="3" activeTab="1" xr2:uid="{C1392AFE-0B44-439B-8F87-3EAA8D8252D0}"/>
  </bookViews>
  <sheets>
    <sheet name="1. Teste Tecnico" sheetId="1" r:id="rId1"/>
    <sheet name="2. Base Servidores" sheetId="2" r:id="rId2"/>
    <sheet name="2.2 Projeção 2022 (2)" sheetId="8" state="hidden" r:id="rId3"/>
    <sheet name="2.2 Projeção 2022" sheetId="6" r:id="rId4"/>
    <sheet name="2.3 Resumo Mensal 2022" sheetId="7" r:id="rId5"/>
    <sheet name="3. Faixas Salariais" sheetId="3" r:id="rId6"/>
    <sheet name="4. Base Folha" sheetId="4" r:id="rId7"/>
    <sheet name="2. Base Servidores (2)" sheetId="5" state="hidden" r:id="rId8"/>
  </sheets>
  <definedNames>
    <definedName name="_xlnm._FilterDatabase" localSheetId="1" hidden="1">'2. Base Servidores'!$A$1:$X$44</definedName>
    <definedName name="_xlnm._FilterDatabase" localSheetId="3" hidden="1">'2.2 Projeção 2022'!$A$1:$R$44</definedName>
    <definedName name="_xlnm._FilterDatabase" localSheetId="2" hidden="1">'2.2 Projeção 2022 (2)'!$A$1:$R$44</definedName>
    <definedName name="_xlnm._FilterDatabase" localSheetId="5" hidden="1">'3. Faixas Salariais'!$A$1:$C$21</definedName>
    <definedName name="_xlnm._FilterDatabase" localSheetId="6" hidden="1">'4. Base Folha'!$A$1:$H$146</definedName>
  </definedNames>
  <calcPr calcId="191028"/>
  <pivotCaches>
    <pivotCache cacheId="207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2" i="8"/>
  <c r="R44" i="8"/>
  <c r="Q44" i="8"/>
  <c r="P44" i="8"/>
  <c r="O44" i="8"/>
  <c r="N44" i="8"/>
  <c r="M44" i="8"/>
  <c r="L44" i="8"/>
  <c r="K44" i="8"/>
  <c r="J44" i="8"/>
  <c r="H44" i="8"/>
  <c r="G44" i="8"/>
  <c r="R43" i="8"/>
  <c r="Q43" i="8"/>
  <c r="P43" i="8"/>
  <c r="O43" i="8"/>
  <c r="N43" i="8"/>
  <c r="M43" i="8"/>
  <c r="L43" i="8"/>
  <c r="K43" i="8"/>
  <c r="J43" i="8"/>
  <c r="H43" i="8"/>
  <c r="G43" i="8"/>
  <c r="R42" i="8"/>
  <c r="Q42" i="8"/>
  <c r="P42" i="8"/>
  <c r="O42" i="8"/>
  <c r="N42" i="8"/>
  <c r="M42" i="8"/>
  <c r="L42" i="8"/>
  <c r="K42" i="8"/>
  <c r="J42" i="8"/>
  <c r="H42" i="8"/>
  <c r="G42" i="8"/>
  <c r="R41" i="8"/>
  <c r="Q41" i="8"/>
  <c r="P41" i="8"/>
  <c r="O41" i="8"/>
  <c r="N41" i="8"/>
  <c r="M41" i="8"/>
  <c r="L41" i="8"/>
  <c r="K41" i="8"/>
  <c r="J41" i="8"/>
  <c r="H41" i="8"/>
  <c r="G41" i="8"/>
  <c r="R40" i="8"/>
  <c r="Q40" i="8"/>
  <c r="P40" i="8"/>
  <c r="O40" i="8"/>
  <c r="N40" i="8"/>
  <c r="M40" i="8"/>
  <c r="L40" i="8"/>
  <c r="K40" i="8"/>
  <c r="J40" i="8"/>
  <c r="H40" i="8"/>
  <c r="G40" i="8"/>
  <c r="R39" i="8"/>
  <c r="Q39" i="8"/>
  <c r="P39" i="8"/>
  <c r="O39" i="8"/>
  <c r="N39" i="8"/>
  <c r="M39" i="8"/>
  <c r="L39" i="8"/>
  <c r="K39" i="8"/>
  <c r="J39" i="8"/>
  <c r="H39" i="8"/>
  <c r="G39" i="8"/>
  <c r="R38" i="8"/>
  <c r="Q38" i="8"/>
  <c r="P38" i="8"/>
  <c r="O38" i="8"/>
  <c r="N38" i="8"/>
  <c r="M38" i="8"/>
  <c r="L38" i="8"/>
  <c r="K38" i="8"/>
  <c r="J38" i="8"/>
  <c r="H38" i="8"/>
  <c r="G38" i="8"/>
  <c r="R37" i="8"/>
  <c r="Q37" i="8"/>
  <c r="P37" i="8"/>
  <c r="O37" i="8"/>
  <c r="N37" i="8"/>
  <c r="M37" i="8"/>
  <c r="L37" i="8"/>
  <c r="K37" i="8"/>
  <c r="J37" i="8"/>
  <c r="H37" i="8"/>
  <c r="G37" i="8"/>
  <c r="R36" i="8"/>
  <c r="Q36" i="8"/>
  <c r="P36" i="8"/>
  <c r="O36" i="8"/>
  <c r="N36" i="8"/>
  <c r="M36" i="8"/>
  <c r="L36" i="8"/>
  <c r="K36" i="8"/>
  <c r="J36" i="8"/>
  <c r="H36" i="8"/>
  <c r="G36" i="8"/>
  <c r="R35" i="8"/>
  <c r="Q35" i="8"/>
  <c r="P35" i="8"/>
  <c r="O35" i="8"/>
  <c r="N35" i="8"/>
  <c r="M35" i="8"/>
  <c r="L35" i="8"/>
  <c r="K35" i="8"/>
  <c r="J35" i="8"/>
  <c r="H35" i="8"/>
  <c r="G35" i="8"/>
  <c r="R34" i="8"/>
  <c r="Q34" i="8"/>
  <c r="P34" i="8"/>
  <c r="O34" i="8"/>
  <c r="N34" i="8"/>
  <c r="M34" i="8"/>
  <c r="L34" i="8"/>
  <c r="K34" i="8"/>
  <c r="J34" i="8"/>
  <c r="H34" i="8"/>
  <c r="G34" i="8"/>
  <c r="R33" i="8"/>
  <c r="Q33" i="8"/>
  <c r="P33" i="8"/>
  <c r="O33" i="8"/>
  <c r="N33" i="8"/>
  <c r="M33" i="8"/>
  <c r="L33" i="8"/>
  <c r="K33" i="8"/>
  <c r="J33" i="8"/>
  <c r="H33" i="8"/>
  <c r="G33" i="8"/>
  <c r="R32" i="8"/>
  <c r="Q32" i="8"/>
  <c r="P32" i="8"/>
  <c r="O32" i="8"/>
  <c r="N32" i="8"/>
  <c r="M32" i="8"/>
  <c r="L32" i="8"/>
  <c r="K32" i="8"/>
  <c r="J32" i="8"/>
  <c r="H32" i="8"/>
  <c r="G32" i="8"/>
  <c r="R31" i="8"/>
  <c r="Q31" i="8"/>
  <c r="P31" i="8"/>
  <c r="O31" i="8"/>
  <c r="N31" i="8"/>
  <c r="M31" i="8"/>
  <c r="L31" i="8"/>
  <c r="K31" i="8"/>
  <c r="J31" i="8"/>
  <c r="H31" i="8"/>
  <c r="G31" i="8"/>
  <c r="R30" i="8"/>
  <c r="Q30" i="8"/>
  <c r="P30" i="8"/>
  <c r="O30" i="8"/>
  <c r="N30" i="8"/>
  <c r="M30" i="8"/>
  <c r="L30" i="8"/>
  <c r="K30" i="8"/>
  <c r="J30" i="8"/>
  <c r="H30" i="8"/>
  <c r="G30" i="8"/>
  <c r="R29" i="8"/>
  <c r="Q29" i="8"/>
  <c r="P29" i="8"/>
  <c r="O29" i="8"/>
  <c r="N29" i="8"/>
  <c r="M29" i="8"/>
  <c r="L29" i="8"/>
  <c r="K29" i="8"/>
  <c r="J29" i="8"/>
  <c r="H29" i="8"/>
  <c r="G29" i="8"/>
  <c r="R28" i="8"/>
  <c r="Q28" i="8"/>
  <c r="P28" i="8"/>
  <c r="O28" i="8"/>
  <c r="N28" i="8"/>
  <c r="M28" i="8"/>
  <c r="L28" i="8"/>
  <c r="K28" i="8"/>
  <c r="J28" i="8"/>
  <c r="H28" i="8"/>
  <c r="G28" i="8"/>
  <c r="R27" i="8"/>
  <c r="Q27" i="8"/>
  <c r="P27" i="8"/>
  <c r="O27" i="8"/>
  <c r="N27" i="8"/>
  <c r="M27" i="8"/>
  <c r="L27" i="8"/>
  <c r="K27" i="8"/>
  <c r="J27" i="8"/>
  <c r="H27" i="8"/>
  <c r="G27" i="8"/>
  <c r="R26" i="8"/>
  <c r="Q26" i="8"/>
  <c r="P26" i="8"/>
  <c r="O26" i="8"/>
  <c r="N26" i="8"/>
  <c r="M26" i="8"/>
  <c r="L26" i="8"/>
  <c r="K26" i="8"/>
  <c r="J26" i="8"/>
  <c r="H26" i="8"/>
  <c r="G26" i="8"/>
  <c r="R25" i="8"/>
  <c r="Q25" i="8"/>
  <c r="P25" i="8"/>
  <c r="O25" i="8"/>
  <c r="N25" i="8"/>
  <c r="M25" i="8"/>
  <c r="L25" i="8"/>
  <c r="K25" i="8"/>
  <c r="J25" i="8"/>
  <c r="H25" i="8"/>
  <c r="G25" i="8"/>
  <c r="R24" i="8"/>
  <c r="Q24" i="8"/>
  <c r="P24" i="8"/>
  <c r="O24" i="8"/>
  <c r="N24" i="8"/>
  <c r="M24" i="8"/>
  <c r="L24" i="8"/>
  <c r="K24" i="8"/>
  <c r="J24" i="8"/>
  <c r="H24" i="8"/>
  <c r="G24" i="8"/>
  <c r="R23" i="8"/>
  <c r="Q23" i="8"/>
  <c r="P23" i="8"/>
  <c r="O23" i="8"/>
  <c r="N23" i="8"/>
  <c r="M23" i="8"/>
  <c r="L23" i="8"/>
  <c r="K23" i="8"/>
  <c r="J23" i="8"/>
  <c r="H23" i="8"/>
  <c r="G23" i="8"/>
  <c r="R22" i="8"/>
  <c r="Q22" i="8"/>
  <c r="P22" i="8"/>
  <c r="O22" i="8"/>
  <c r="N22" i="8"/>
  <c r="M22" i="8"/>
  <c r="L22" i="8"/>
  <c r="K22" i="8"/>
  <c r="J22" i="8"/>
  <c r="H22" i="8"/>
  <c r="G22" i="8"/>
  <c r="R21" i="8"/>
  <c r="Q21" i="8"/>
  <c r="P21" i="8"/>
  <c r="O21" i="8"/>
  <c r="N21" i="8"/>
  <c r="M21" i="8"/>
  <c r="L21" i="8"/>
  <c r="K21" i="8"/>
  <c r="J21" i="8"/>
  <c r="H21" i="8"/>
  <c r="G21" i="8"/>
  <c r="R20" i="8"/>
  <c r="Q20" i="8"/>
  <c r="P20" i="8"/>
  <c r="O20" i="8"/>
  <c r="N20" i="8"/>
  <c r="M20" i="8"/>
  <c r="L20" i="8"/>
  <c r="K20" i="8"/>
  <c r="J20" i="8"/>
  <c r="H20" i="8"/>
  <c r="G20" i="8"/>
  <c r="R19" i="8"/>
  <c r="Q19" i="8"/>
  <c r="P19" i="8"/>
  <c r="O19" i="8"/>
  <c r="N19" i="8"/>
  <c r="M19" i="8"/>
  <c r="L19" i="8"/>
  <c r="K19" i="8"/>
  <c r="J19" i="8"/>
  <c r="H19" i="8"/>
  <c r="G19" i="8"/>
  <c r="R18" i="8"/>
  <c r="Q18" i="8"/>
  <c r="P18" i="8"/>
  <c r="O18" i="8"/>
  <c r="N18" i="8"/>
  <c r="M18" i="8"/>
  <c r="L18" i="8"/>
  <c r="K18" i="8"/>
  <c r="J18" i="8"/>
  <c r="H18" i="8"/>
  <c r="G18" i="8"/>
  <c r="R17" i="8"/>
  <c r="Q17" i="8"/>
  <c r="P17" i="8"/>
  <c r="O17" i="8"/>
  <c r="N17" i="8"/>
  <c r="M17" i="8"/>
  <c r="L17" i="8"/>
  <c r="K17" i="8"/>
  <c r="J17" i="8"/>
  <c r="H17" i="8"/>
  <c r="G17" i="8"/>
  <c r="R16" i="8"/>
  <c r="Q16" i="8"/>
  <c r="P16" i="8"/>
  <c r="O16" i="8"/>
  <c r="N16" i="8"/>
  <c r="M16" i="8"/>
  <c r="L16" i="8"/>
  <c r="K16" i="8"/>
  <c r="J16" i="8"/>
  <c r="H16" i="8"/>
  <c r="G16" i="8"/>
  <c r="R15" i="8"/>
  <c r="Q15" i="8"/>
  <c r="P15" i="8"/>
  <c r="O15" i="8"/>
  <c r="N15" i="8"/>
  <c r="M15" i="8"/>
  <c r="L15" i="8"/>
  <c r="K15" i="8"/>
  <c r="J15" i="8"/>
  <c r="H15" i="8"/>
  <c r="G15" i="8"/>
  <c r="R14" i="8"/>
  <c r="Q14" i="8"/>
  <c r="P14" i="8"/>
  <c r="O14" i="8"/>
  <c r="N14" i="8"/>
  <c r="M14" i="8"/>
  <c r="L14" i="8"/>
  <c r="K14" i="8"/>
  <c r="J14" i="8"/>
  <c r="H14" i="8"/>
  <c r="G14" i="8"/>
  <c r="R13" i="8"/>
  <c r="Q13" i="8"/>
  <c r="P13" i="8"/>
  <c r="O13" i="8"/>
  <c r="N13" i="8"/>
  <c r="M13" i="8"/>
  <c r="L13" i="8"/>
  <c r="K13" i="8"/>
  <c r="J13" i="8"/>
  <c r="H13" i="8"/>
  <c r="G13" i="8"/>
  <c r="R12" i="8"/>
  <c r="Q12" i="8"/>
  <c r="P12" i="8"/>
  <c r="O12" i="8"/>
  <c r="N12" i="8"/>
  <c r="M12" i="8"/>
  <c r="L12" i="8"/>
  <c r="K12" i="8"/>
  <c r="J12" i="8"/>
  <c r="H12" i="8"/>
  <c r="G12" i="8"/>
  <c r="R11" i="8"/>
  <c r="Q11" i="8"/>
  <c r="P11" i="8"/>
  <c r="O11" i="8"/>
  <c r="N11" i="8"/>
  <c r="M11" i="8"/>
  <c r="L11" i="8"/>
  <c r="K11" i="8"/>
  <c r="J11" i="8"/>
  <c r="H11" i="8"/>
  <c r="G11" i="8"/>
  <c r="R10" i="8"/>
  <c r="Q10" i="8"/>
  <c r="P10" i="8"/>
  <c r="O10" i="8"/>
  <c r="N10" i="8"/>
  <c r="M10" i="8"/>
  <c r="L10" i="8"/>
  <c r="K10" i="8"/>
  <c r="J10" i="8"/>
  <c r="H10" i="8"/>
  <c r="G10" i="8"/>
  <c r="R9" i="8"/>
  <c r="Q9" i="8"/>
  <c r="P9" i="8"/>
  <c r="O9" i="8"/>
  <c r="N9" i="8"/>
  <c r="M9" i="8"/>
  <c r="L9" i="8"/>
  <c r="K9" i="8"/>
  <c r="J9" i="8"/>
  <c r="H9" i="8"/>
  <c r="G9" i="8"/>
  <c r="R8" i="8"/>
  <c r="Q8" i="8"/>
  <c r="P8" i="8"/>
  <c r="O8" i="8"/>
  <c r="N8" i="8"/>
  <c r="M8" i="8"/>
  <c r="L8" i="8"/>
  <c r="K8" i="8"/>
  <c r="J8" i="8"/>
  <c r="H8" i="8"/>
  <c r="G8" i="8"/>
  <c r="R7" i="8"/>
  <c r="Q7" i="8"/>
  <c r="P7" i="8"/>
  <c r="O7" i="8"/>
  <c r="N7" i="8"/>
  <c r="M7" i="8"/>
  <c r="L7" i="8"/>
  <c r="K7" i="8"/>
  <c r="J7" i="8"/>
  <c r="H7" i="8"/>
  <c r="G7" i="8"/>
  <c r="R6" i="8"/>
  <c r="Q6" i="8"/>
  <c r="P6" i="8"/>
  <c r="O6" i="8"/>
  <c r="N6" i="8"/>
  <c r="M6" i="8"/>
  <c r="L6" i="8"/>
  <c r="K6" i="8"/>
  <c r="J6" i="8"/>
  <c r="H6" i="8"/>
  <c r="G6" i="8"/>
  <c r="R5" i="8"/>
  <c r="Q5" i="8"/>
  <c r="P5" i="8"/>
  <c r="O5" i="8"/>
  <c r="N5" i="8"/>
  <c r="M5" i="8"/>
  <c r="L5" i="8"/>
  <c r="K5" i="8"/>
  <c r="J5" i="8"/>
  <c r="H5" i="8"/>
  <c r="G5" i="8"/>
  <c r="R4" i="8"/>
  <c r="Q4" i="8"/>
  <c r="P4" i="8"/>
  <c r="O4" i="8"/>
  <c r="N4" i="8"/>
  <c r="M4" i="8"/>
  <c r="L4" i="8"/>
  <c r="K4" i="8"/>
  <c r="J4" i="8"/>
  <c r="H4" i="8"/>
  <c r="G4" i="8"/>
  <c r="R3" i="8"/>
  <c r="Q3" i="8"/>
  <c r="P3" i="8"/>
  <c r="O3" i="8"/>
  <c r="N3" i="8"/>
  <c r="M3" i="8"/>
  <c r="L3" i="8"/>
  <c r="K3" i="8"/>
  <c r="J3" i="8"/>
  <c r="H3" i="8"/>
  <c r="G3" i="8"/>
  <c r="R2" i="8"/>
  <c r="Q2" i="8"/>
  <c r="P2" i="8"/>
  <c r="O2" i="8"/>
  <c r="N2" i="8"/>
  <c r="M2" i="8"/>
  <c r="L2" i="8"/>
  <c r="K2" i="8"/>
  <c r="J2" i="8"/>
  <c r="H2" i="8"/>
  <c r="G2" i="8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2" i="6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8" i="2"/>
  <c r="Q3" i="2"/>
  <c r="Q4" i="2"/>
  <c r="Q5" i="2"/>
  <c r="Q6" i="2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2" i="2"/>
  <c r="P19" i="2"/>
  <c r="J3" i="6"/>
  <c r="K3" i="6"/>
  <c r="L3" i="6"/>
  <c r="M3" i="6"/>
  <c r="O3" i="6"/>
  <c r="P3" i="6"/>
  <c r="Q3" i="6"/>
  <c r="R3" i="6"/>
  <c r="J4" i="6"/>
  <c r="K4" i="6"/>
  <c r="L4" i="6"/>
  <c r="M4" i="6"/>
  <c r="O4" i="6"/>
  <c r="P4" i="6"/>
  <c r="Q4" i="6"/>
  <c r="R4" i="6"/>
  <c r="J5" i="6"/>
  <c r="K5" i="6"/>
  <c r="L5" i="6"/>
  <c r="M5" i="6"/>
  <c r="O5" i="6"/>
  <c r="P5" i="6"/>
  <c r="Q5" i="6"/>
  <c r="R5" i="6"/>
  <c r="J6" i="6"/>
  <c r="K6" i="6"/>
  <c r="L6" i="6"/>
  <c r="M6" i="6"/>
  <c r="O6" i="6"/>
  <c r="P6" i="6"/>
  <c r="Q6" i="6"/>
  <c r="R6" i="6"/>
  <c r="J7" i="6"/>
  <c r="K7" i="6"/>
  <c r="L7" i="6"/>
  <c r="M7" i="6"/>
  <c r="O7" i="6"/>
  <c r="P7" i="6"/>
  <c r="Q7" i="6"/>
  <c r="R7" i="6"/>
  <c r="J8" i="6"/>
  <c r="K8" i="6"/>
  <c r="L8" i="6"/>
  <c r="M8" i="6"/>
  <c r="O8" i="6"/>
  <c r="P8" i="6"/>
  <c r="Q8" i="6"/>
  <c r="R8" i="6"/>
  <c r="J9" i="6"/>
  <c r="K9" i="6"/>
  <c r="L9" i="6"/>
  <c r="M9" i="6"/>
  <c r="O9" i="6"/>
  <c r="P9" i="6"/>
  <c r="Q9" i="6"/>
  <c r="R9" i="6"/>
  <c r="J10" i="6"/>
  <c r="K10" i="6"/>
  <c r="L10" i="6"/>
  <c r="M10" i="6"/>
  <c r="O10" i="6"/>
  <c r="P10" i="6"/>
  <c r="Q10" i="6"/>
  <c r="R10" i="6"/>
  <c r="J11" i="6"/>
  <c r="K11" i="6"/>
  <c r="L11" i="6"/>
  <c r="M11" i="6"/>
  <c r="O11" i="6"/>
  <c r="P11" i="6"/>
  <c r="Q11" i="6"/>
  <c r="R11" i="6"/>
  <c r="J12" i="6"/>
  <c r="K12" i="6"/>
  <c r="L12" i="6"/>
  <c r="M12" i="6"/>
  <c r="O12" i="6"/>
  <c r="P12" i="6"/>
  <c r="Q12" i="6"/>
  <c r="R12" i="6"/>
  <c r="J13" i="6"/>
  <c r="K13" i="6"/>
  <c r="L13" i="6"/>
  <c r="M13" i="6"/>
  <c r="O13" i="6"/>
  <c r="P13" i="6"/>
  <c r="Q13" i="6"/>
  <c r="R13" i="6"/>
  <c r="J14" i="6"/>
  <c r="K14" i="6"/>
  <c r="L14" i="6"/>
  <c r="M14" i="6"/>
  <c r="O14" i="6"/>
  <c r="P14" i="6"/>
  <c r="Q14" i="6"/>
  <c r="R14" i="6"/>
  <c r="J15" i="6"/>
  <c r="K15" i="6"/>
  <c r="L15" i="6"/>
  <c r="M15" i="6"/>
  <c r="O15" i="6"/>
  <c r="P15" i="6"/>
  <c r="Q15" i="6"/>
  <c r="R15" i="6"/>
  <c r="J16" i="6"/>
  <c r="K16" i="6"/>
  <c r="L16" i="6"/>
  <c r="M16" i="6"/>
  <c r="O16" i="6"/>
  <c r="P16" i="6"/>
  <c r="Q16" i="6"/>
  <c r="R16" i="6"/>
  <c r="J17" i="6"/>
  <c r="K17" i="6"/>
  <c r="L17" i="6"/>
  <c r="M17" i="6"/>
  <c r="O17" i="6"/>
  <c r="P17" i="6"/>
  <c r="Q17" i="6"/>
  <c r="R17" i="6"/>
  <c r="J18" i="6"/>
  <c r="K18" i="6"/>
  <c r="L18" i="6"/>
  <c r="M18" i="6"/>
  <c r="O18" i="6"/>
  <c r="P18" i="6"/>
  <c r="Q18" i="6"/>
  <c r="R18" i="6"/>
  <c r="J19" i="6"/>
  <c r="K19" i="6"/>
  <c r="L19" i="6"/>
  <c r="M19" i="6"/>
  <c r="O19" i="6"/>
  <c r="P19" i="6"/>
  <c r="Q19" i="6"/>
  <c r="R19" i="6"/>
  <c r="J20" i="6"/>
  <c r="K20" i="6"/>
  <c r="L20" i="6"/>
  <c r="M20" i="6"/>
  <c r="O20" i="6"/>
  <c r="P20" i="6"/>
  <c r="Q20" i="6"/>
  <c r="R20" i="6"/>
  <c r="J21" i="6"/>
  <c r="K21" i="6"/>
  <c r="L21" i="6"/>
  <c r="M21" i="6"/>
  <c r="O21" i="6"/>
  <c r="P21" i="6"/>
  <c r="Q21" i="6"/>
  <c r="R21" i="6"/>
  <c r="J22" i="6"/>
  <c r="K22" i="6"/>
  <c r="L22" i="6"/>
  <c r="M22" i="6"/>
  <c r="O22" i="6"/>
  <c r="P22" i="6"/>
  <c r="Q22" i="6"/>
  <c r="R22" i="6"/>
  <c r="J23" i="6"/>
  <c r="K23" i="6"/>
  <c r="L23" i="6"/>
  <c r="M23" i="6"/>
  <c r="O23" i="6"/>
  <c r="P23" i="6"/>
  <c r="Q23" i="6"/>
  <c r="R23" i="6"/>
  <c r="J24" i="6"/>
  <c r="K24" i="6"/>
  <c r="L24" i="6"/>
  <c r="M24" i="6"/>
  <c r="O24" i="6"/>
  <c r="P24" i="6"/>
  <c r="Q24" i="6"/>
  <c r="R24" i="6"/>
  <c r="J25" i="6"/>
  <c r="K25" i="6"/>
  <c r="L25" i="6"/>
  <c r="M25" i="6"/>
  <c r="O25" i="6"/>
  <c r="P25" i="6"/>
  <c r="Q25" i="6"/>
  <c r="R25" i="6"/>
  <c r="J26" i="6"/>
  <c r="K26" i="6"/>
  <c r="L26" i="6"/>
  <c r="M26" i="6"/>
  <c r="O26" i="6"/>
  <c r="P26" i="6"/>
  <c r="Q26" i="6"/>
  <c r="R26" i="6"/>
  <c r="J27" i="6"/>
  <c r="K27" i="6"/>
  <c r="L27" i="6"/>
  <c r="M27" i="6"/>
  <c r="O27" i="6"/>
  <c r="P27" i="6"/>
  <c r="Q27" i="6"/>
  <c r="R27" i="6"/>
  <c r="J28" i="6"/>
  <c r="K28" i="6"/>
  <c r="L28" i="6"/>
  <c r="M28" i="6"/>
  <c r="O28" i="6"/>
  <c r="P28" i="6"/>
  <c r="Q28" i="6"/>
  <c r="R28" i="6"/>
  <c r="J29" i="6"/>
  <c r="K29" i="6"/>
  <c r="L29" i="6"/>
  <c r="M29" i="6"/>
  <c r="O29" i="6"/>
  <c r="P29" i="6"/>
  <c r="Q29" i="6"/>
  <c r="R29" i="6"/>
  <c r="J30" i="6"/>
  <c r="K30" i="6"/>
  <c r="L30" i="6"/>
  <c r="M30" i="6"/>
  <c r="O30" i="6"/>
  <c r="P30" i="6"/>
  <c r="Q30" i="6"/>
  <c r="R30" i="6"/>
  <c r="J31" i="6"/>
  <c r="K31" i="6"/>
  <c r="L31" i="6"/>
  <c r="M31" i="6"/>
  <c r="O31" i="6"/>
  <c r="P31" i="6"/>
  <c r="Q31" i="6"/>
  <c r="R31" i="6"/>
  <c r="J32" i="6"/>
  <c r="K32" i="6"/>
  <c r="L32" i="6"/>
  <c r="M32" i="6"/>
  <c r="O32" i="6"/>
  <c r="P32" i="6"/>
  <c r="Q32" i="6"/>
  <c r="R32" i="6"/>
  <c r="J33" i="6"/>
  <c r="K33" i="6"/>
  <c r="L33" i="6"/>
  <c r="M33" i="6"/>
  <c r="O33" i="6"/>
  <c r="P33" i="6"/>
  <c r="Q33" i="6"/>
  <c r="R33" i="6"/>
  <c r="J34" i="6"/>
  <c r="K34" i="6"/>
  <c r="L34" i="6"/>
  <c r="M34" i="6"/>
  <c r="O34" i="6"/>
  <c r="P34" i="6"/>
  <c r="Q34" i="6"/>
  <c r="R34" i="6"/>
  <c r="J35" i="6"/>
  <c r="K35" i="6"/>
  <c r="L35" i="6"/>
  <c r="M35" i="6"/>
  <c r="O35" i="6"/>
  <c r="P35" i="6"/>
  <c r="Q35" i="6"/>
  <c r="R35" i="6"/>
  <c r="J36" i="6"/>
  <c r="K36" i="6"/>
  <c r="L36" i="6"/>
  <c r="M36" i="6"/>
  <c r="O36" i="6"/>
  <c r="P36" i="6"/>
  <c r="Q36" i="6"/>
  <c r="R36" i="6"/>
  <c r="J37" i="6"/>
  <c r="K37" i="6"/>
  <c r="L37" i="6"/>
  <c r="M37" i="6"/>
  <c r="O37" i="6"/>
  <c r="P37" i="6"/>
  <c r="Q37" i="6"/>
  <c r="R37" i="6"/>
  <c r="J38" i="6"/>
  <c r="K38" i="6"/>
  <c r="L38" i="6"/>
  <c r="M38" i="6"/>
  <c r="O38" i="6"/>
  <c r="P38" i="6"/>
  <c r="Q38" i="6"/>
  <c r="R38" i="6"/>
  <c r="J39" i="6"/>
  <c r="K39" i="6"/>
  <c r="L39" i="6"/>
  <c r="M39" i="6"/>
  <c r="O39" i="6"/>
  <c r="P39" i="6"/>
  <c r="Q39" i="6"/>
  <c r="R39" i="6"/>
  <c r="J40" i="6"/>
  <c r="K40" i="6"/>
  <c r="L40" i="6"/>
  <c r="M40" i="6"/>
  <c r="O40" i="6"/>
  <c r="P40" i="6"/>
  <c r="Q40" i="6"/>
  <c r="R40" i="6"/>
  <c r="J41" i="6"/>
  <c r="K41" i="6"/>
  <c r="L41" i="6"/>
  <c r="M41" i="6"/>
  <c r="O41" i="6"/>
  <c r="P41" i="6"/>
  <c r="Q41" i="6"/>
  <c r="R41" i="6"/>
  <c r="J42" i="6"/>
  <c r="K42" i="6"/>
  <c r="L42" i="6"/>
  <c r="M42" i="6"/>
  <c r="O42" i="6"/>
  <c r="P42" i="6"/>
  <c r="Q42" i="6"/>
  <c r="R42" i="6"/>
  <c r="J43" i="6"/>
  <c r="K43" i="6"/>
  <c r="L43" i="6"/>
  <c r="M43" i="6"/>
  <c r="O43" i="6"/>
  <c r="P43" i="6"/>
  <c r="Q43" i="6"/>
  <c r="R43" i="6"/>
  <c r="J44" i="6"/>
  <c r="K44" i="6"/>
  <c r="L44" i="6"/>
  <c r="M44" i="6"/>
  <c r="O44" i="6"/>
  <c r="P44" i="6"/>
  <c r="Q44" i="6"/>
  <c r="R44" i="6"/>
  <c r="R2" i="6"/>
  <c r="Q2" i="6"/>
  <c r="P2" i="6"/>
  <c r="O2" i="6"/>
  <c r="M2" i="6"/>
  <c r="L2" i="6"/>
  <c r="K2" i="6"/>
  <c r="J2" i="6"/>
  <c r="S2" i="2"/>
  <c r="U44" i="2"/>
  <c r="V44" i="2" s="1"/>
  <c r="U43" i="2"/>
  <c r="V43" i="2" s="1"/>
  <c r="U42" i="2"/>
  <c r="V42" i="2" s="1"/>
  <c r="U41" i="2"/>
  <c r="V41" i="2" s="1"/>
  <c r="U40" i="2"/>
  <c r="V40" i="2" s="1"/>
  <c r="U39" i="2"/>
  <c r="V39" i="2" s="1"/>
  <c r="U38" i="2"/>
  <c r="V38" i="2" s="1"/>
  <c r="U37" i="2"/>
  <c r="V37" i="2" s="1"/>
  <c r="U36" i="2"/>
  <c r="V36" i="2" s="1"/>
  <c r="U35" i="2"/>
  <c r="V35" i="2" s="1"/>
  <c r="U34" i="2"/>
  <c r="V34" i="2" s="1"/>
  <c r="U33" i="2"/>
  <c r="V33" i="2" s="1"/>
  <c r="U32" i="2"/>
  <c r="V32" i="2" s="1"/>
  <c r="U31" i="2"/>
  <c r="V31" i="2" s="1"/>
  <c r="U30" i="2"/>
  <c r="V30" i="2" s="1"/>
  <c r="U29" i="2"/>
  <c r="V29" i="2" s="1"/>
  <c r="U28" i="2"/>
  <c r="V28" i="2" s="1"/>
  <c r="U27" i="2"/>
  <c r="V27" i="2" s="1"/>
  <c r="U26" i="2"/>
  <c r="V26" i="2" s="1"/>
  <c r="U25" i="2"/>
  <c r="V25" i="2" s="1"/>
  <c r="U24" i="2"/>
  <c r="V24" i="2" s="1"/>
  <c r="U23" i="2"/>
  <c r="V23" i="2" s="1"/>
  <c r="U22" i="2"/>
  <c r="V22" i="2" s="1"/>
  <c r="U21" i="2"/>
  <c r="V21" i="2" s="1"/>
  <c r="U20" i="2"/>
  <c r="V20" i="2" s="1"/>
  <c r="U19" i="2"/>
  <c r="V19" i="2" s="1"/>
  <c r="U18" i="2"/>
  <c r="V18" i="2" s="1"/>
  <c r="U17" i="2"/>
  <c r="V17" i="2" s="1"/>
  <c r="U16" i="2"/>
  <c r="V16" i="2" s="1"/>
  <c r="U15" i="2"/>
  <c r="V15" i="2" s="1"/>
  <c r="U14" i="2"/>
  <c r="V14" i="2" s="1"/>
  <c r="U13" i="2"/>
  <c r="V13" i="2" s="1"/>
  <c r="U12" i="2"/>
  <c r="V12" i="2" s="1"/>
  <c r="U11" i="2"/>
  <c r="V11" i="2" s="1"/>
  <c r="U10" i="2"/>
  <c r="V10" i="2" s="1"/>
  <c r="U9" i="2"/>
  <c r="V9" i="2" s="1"/>
  <c r="U8" i="2"/>
  <c r="V8" i="2" s="1"/>
  <c r="U7" i="2"/>
  <c r="V7" i="2" s="1"/>
  <c r="U6" i="2"/>
  <c r="V6" i="2" s="1"/>
  <c r="U5" i="2"/>
  <c r="V5" i="2" s="1"/>
  <c r="U4" i="2"/>
  <c r="V4" i="2" s="1"/>
  <c r="U3" i="2"/>
  <c r="V3" i="2" s="1"/>
  <c r="U2" i="2"/>
  <c r="V2" i="2" s="1"/>
  <c r="T2" i="2"/>
  <c r="X26" i="2"/>
  <c r="X24" i="2"/>
  <c r="X22" i="2"/>
  <c r="X15" i="2"/>
  <c r="X13" i="2"/>
  <c r="X9" i="2"/>
  <c r="X8" i="2"/>
  <c r="X5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X2" i="2" l="1"/>
  <c r="X14" i="2"/>
  <c r="X16" i="2"/>
  <c r="X17" i="2"/>
  <c r="X19" i="2"/>
  <c r="X20" i="2"/>
  <c r="X25" i="2"/>
  <c r="X29" i="2"/>
  <c r="X30" i="2"/>
  <c r="X31" i="2"/>
  <c r="X33" i="2"/>
  <c r="X37" i="2"/>
  <c r="X39" i="2"/>
  <c r="X40" i="2"/>
  <c r="X42" i="2"/>
  <c r="X43" i="2"/>
  <c r="X3" i="2"/>
  <c r="X4" i="2"/>
  <c r="X6" i="2"/>
  <c r="X7" i="2"/>
  <c r="X10" i="2"/>
  <c r="X11" i="2"/>
  <c r="X12" i="2"/>
  <c r="X18" i="2"/>
  <c r="X21" i="2"/>
  <c r="X23" i="2"/>
  <c r="X27" i="2"/>
  <c r="X28" i="2"/>
  <c r="X32" i="2"/>
  <c r="X34" i="2"/>
  <c r="X35" i="2"/>
  <c r="X36" i="2"/>
  <c r="X38" i="2"/>
  <c r="X41" i="2"/>
  <c r="X44" i="2"/>
</calcChain>
</file>

<file path=xl/sharedStrings.xml><?xml version="1.0" encoding="utf-8"?>
<sst xmlns="http://schemas.openxmlformats.org/spreadsheetml/2006/main" count="3971" uniqueCount="598">
  <si>
    <t>#</t>
  </si>
  <si>
    <t>Entrega</t>
  </si>
  <si>
    <t xml:space="preserve">Estruturar base de dados 'Base Servidores' em colunas </t>
  </si>
  <si>
    <t>Refinar a base eliminando os dados onde informação Atividade está em branco, consta "Sem informação" ou "GRAT. TEMPORARIA ( MP 330/93 )"</t>
  </si>
  <si>
    <t>Utilizando fórmulas criar coluna na aba "2. Base Servidores" com informações de Salario conforme planilha Faixas Salariais</t>
  </si>
  <si>
    <t>Utilizando fórmulas criar coluna na aba "2. Base Servidores" com informações de Data de Admissão e Data Ultimo Reajuste conforme planilha Base Folha</t>
  </si>
  <si>
    <t>Utilizando fórmulas criar colunas na aba "2. Base Servidores" de Novo Salario e Competência de Reajuste conforme política a seguir:</t>
  </si>
  <si>
    <t>A porcentagem de reajuste de cada servidor será definida com base em 2 criterios: Por Tempo de Casa e Por Tipo de Atividade</t>
  </si>
  <si>
    <t>Política Reajuste Por Tempo de Casa</t>
  </si>
  <si>
    <t xml:space="preserve">  Até 1 ano: 0% de reajuste</t>
  </si>
  <si>
    <t xml:space="preserve">  De 1 a 3 anos completos: 3% de reajuste</t>
  </si>
  <si>
    <t xml:space="preserve">  De 4 a 6 anos completos: 5% de reajuste</t>
  </si>
  <si>
    <t xml:space="preserve">  De 7 a 9 anos completos: 9% de reajuste</t>
  </si>
  <si>
    <t xml:space="preserve">  De 10 anos completos em diante: 12% de reajuste</t>
  </si>
  <si>
    <t>Política Reajuste Por Tipo de Atividade</t>
  </si>
  <si>
    <t xml:space="preserve">  De nivel 1 a nivel 6: 3% de reajuste</t>
  </si>
  <si>
    <t xml:space="preserve">  De nivel 7 a nivel 12: 5% de reajuste</t>
  </si>
  <si>
    <t xml:space="preserve">  De nivel 13 a nivel 19: 9% de reajuste</t>
  </si>
  <si>
    <t>A competência do reajuste deve obedecer a política a seguir:</t>
  </si>
  <si>
    <t xml:space="preserve">  Se servidor não teve reajuste programar para o mês de aniversário de admissão</t>
  </si>
  <si>
    <t xml:space="preserve">  Se servidor teve reajuste programar para o mês de aniversário do último reajuste</t>
  </si>
  <si>
    <t xml:space="preserve">  Competências de reajustes devem acontecer sempre dia primeiro</t>
  </si>
  <si>
    <t xml:space="preserve">  Você está na data de 15/12/2021</t>
  </si>
  <si>
    <t xml:space="preserve">  As programações se referem ao ano fiscal de 2022</t>
  </si>
  <si>
    <t>Em uma nova aba calcular uma projeção dos valores corrigidos para 12 meses com as seguintes premissas:
- Salário base corrigido aplicar os encargos: INSS 27,5% e FGTS de 8%
- No mês de março/22 aplicar o díssidio coletivo de 5% para correção do salário
- Apresentar os dados por tipo de atividade, trazendo o impacto financeiro total mensal e quantidade de headcount planejado</t>
  </si>
  <si>
    <t>Tipo</t>
  </si>
  <si>
    <t>CPF</t>
  </si>
  <si>
    <t>Nome do Servidor</t>
  </si>
  <si>
    <t>Órgão Superior de Lotação (SIAPE)</t>
  </si>
  <si>
    <t>Órgão de Lotação (SIAPE)</t>
  </si>
  <si>
    <t>Órgão Superior de Exercício (SIAPE)</t>
  </si>
  <si>
    <t>Órgão de Exercício (SIAPE)</t>
  </si>
  <si>
    <t>UORG de Lotação (SIAPE)</t>
  </si>
  <si>
    <t>UORG de Exercício (SIAPE)</t>
  </si>
  <si>
    <t>Matrícula</t>
  </si>
  <si>
    <t>Tipo de Vínculo</t>
  </si>
  <si>
    <t>Cargo</t>
  </si>
  <si>
    <t>Atividade</t>
  </si>
  <si>
    <t>Função</t>
  </si>
  <si>
    <t>Licença</t>
  </si>
  <si>
    <t>Salário</t>
  </si>
  <si>
    <t>Data de Admissão</t>
  </si>
  <si>
    <t>Data Último Reajuste</t>
  </si>
  <si>
    <t>Tempo de Casa (anos)</t>
  </si>
  <si>
    <t>Reajuste tempo (%)</t>
  </si>
  <si>
    <t>Nivel</t>
  </si>
  <si>
    <t>Reajuste Atividade (nível)</t>
  </si>
  <si>
    <t>Novo Salário</t>
  </si>
  <si>
    <t>Competência de Reajuste</t>
  </si>
  <si>
    <t>Civil</t>
  </si>
  <si>
    <t>***.363.137-**</t>
  </si>
  <si>
    <t>ANDRE LUIZ DE AZEVEDO SILVA</t>
  </si>
  <si>
    <t>Sem informação</t>
  </si>
  <si>
    <t>Caixa Econômica Federal</t>
  </si>
  <si>
    <t>Presidência da República</t>
  </si>
  <si>
    <t>Inválido</t>
  </si>
  <si>
    <t>DEPART DE ACOMP J A CAM DEPUT/SEAP/SEGOV</t>
  </si>
  <si>
    <t>218****</t>
  </si>
  <si>
    <t>SUPERVISOR</t>
  </si>
  <si>
    <t>RGA 000.5</t>
  </si>
  <si>
    <t>Não</t>
  </si>
  <si>
    <t>***.083.195-**</t>
  </si>
  <si>
    <t>ANTONIO LAERCIO DA SILVA REHEM</t>
  </si>
  <si>
    <t>SECR DE MODERN INST E REG/SEME</t>
  </si>
  <si>
    <t>234****</t>
  </si>
  <si>
    <t>ASSESSOR TECNICO</t>
  </si>
  <si>
    <t>DAS 102.3</t>
  </si>
  <si>
    <t>***.527.465-**</t>
  </si>
  <si>
    <t>ANTONIO MATHIAS NOGUEIRA MOREIRA</t>
  </si>
  <si>
    <t>Ministério da Infraestrutura</t>
  </si>
  <si>
    <t>Empresa de Planejamento e Logística S.A.</t>
  </si>
  <si>
    <t>306****</t>
  </si>
  <si>
    <t>COORDENADOR</t>
  </si>
  <si>
    <t>CTE 001.1</t>
  </si>
  <si>
    <t>***.643.596-**</t>
  </si>
  <si>
    <t>ANY EMILIA BRAUN</t>
  </si>
  <si>
    <t>Controladoria-Geral da União</t>
  </si>
  <si>
    <t>COORD-GERAL DE RESP SERV E EMP PUBLICOS</t>
  </si>
  <si>
    <t>144****</t>
  </si>
  <si>
    <t>***.909.831-**</t>
  </si>
  <si>
    <t>ARAMIS RIBEIRO MOTTA</t>
  </si>
  <si>
    <t>SECRETARIA ASSUNT DEF SEG NAC/GSI</t>
  </si>
  <si>
    <t>158****</t>
  </si>
  <si>
    <t>***.091.641-**</t>
  </si>
  <si>
    <t>ATERRISTE GALENO DE OLIVEIRA</t>
  </si>
  <si>
    <t>Ministério da Justiça e Segurança Pública</t>
  </si>
  <si>
    <t>MJSP/COAF/DIRS/CGS/CS/DS</t>
  </si>
  <si>
    <t>397****</t>
  </si>
  <si>
    <t>CHEFE DE DIVISAO</t>
  </si>
  <si>
    <t>DAS 101.2</t>
  </si>
  <si>
    <t>***.797.698-**</t>
  </si>
  <si>
    <t>BRUNO HENRIQUE DA SILVA FERREIRA</t>
  </si>
  <si>
    <t>ASSESS ESP DE COMUN SOCIAL/CC</t>
  </si>
  <si>
    <t>194****</t>
  </si>
  <si>
    <t>ASSESSOR ESPECIAL</t>
  </si>
  <si>
    <t>DAS 102.5</t>
  </si>
  <si>
    <t>***.926.471-**</t>
  </si>
  <si>
    <t>CARLOS EDUARDO DE JESUS</t>
  </si>
  <si>
    <t>SECRETARIA-GERAL/PR</t>
  </si>
  <si>
    <t>133****</t>
  </si>
  <si>
    <t>DAS - CARATER TEMPORARIO</t>
  </si>
  <si>
    <t>DAS 102.4</t>
  </si>
  <si>
    <t>***.788.541-**</t>
  </si>
  <si>
    <t>CARLOS EDUARDO PEREIRA</t>
  </si>
  <si>
    <t>COORD-GERAL AUDITORIA E FISCALIZACAO</t>
  </si>
  <si>
    <t>221****</t>
  </si>
  <si>
    <t>ASSISTENTE TECNICO</t>
  </si>
  <si>
    <t>DAS 102.1</t>
  </si>
  <si>
    <t>***.918.100-**</t>
  </si>
  <si>
    <t>CHRISTIAN VIEIRA CASTRO</t>
  </si>
  <si>
    <t>Ministério da Economia</t>
  </si>
  <si>
    <t>COORD-GERAL DE POLIT DE PESSOAL DE ESTAT</t>
  </si>
  <si>
    <t>106****</t>
  </si>
  <si>
    <t>COORDENADOR GERAL</t>
  </si>
  <si>
    <t>DAS 101.4</t>
  </si>
  <si>
    <t>***.755.401-**</t>
  </si>
  <si>
    <t>CICERO COELHO DE ABREU ROCHA FILHO</t>
  </si>
  <si>
    <t>SUBCH DE ANALIS E ACOMP POL GOVERN/CC</t>
  </si>
  <si>
    <t>342****</t>
  </si>
  <si>
    <t>***.962.615-**</t>
  </si>
  <si>
    <t>CIRO PITANGUEIRA DE AVELINO</t>
  </si>
  <si>
    <t>SECRETARIA DE GOVERNO DIGITAL</t>
  </si>
  <si>
    <t>126****</t>
  </si>
  <si>
    <t>SECRETARIO ADJUNTO</t>
  </si>
  <si>
    <t>DAS 101.5</t>
  </si>
  <si>
    <t>***.379.121-**</t>
  </si>
  <si>
    <t>CLAUDIO CEZAR OLIVEIRA CORREIA</t>
  </si>
  <si>
    <t>GABINETE DO MINISTRO DA CASA CIVIL</t>
  </si>
  <si>
    <t>324****</t>
  </si>
  <si>
    <t>***.662.021-**</t>
  </si>
  <si>
    <t>CONRADO VITOR LOPES FERNANDES</t>
  </si>
  <si>
    <t>COORD-GERAL DE APOIO AS MIC E PEQ EMP</t>
  </si>
  <si>
    <t>131****</t>
  </si>
  <si>
    <t>***.261.901-**</t>
  </si>
  <si>
    <t>DANIELLE SANTOS DE SOUZA CALAZANS</t>
  </si>
  <si>
    <t>SECRETARIA DE GESTAO CORPORATIVA</t>
  </si>
  <si>
    <t>296****</t>
  </si>
  <si>
    <t>SECRETARIO</t>
  </si>
  <si>
    <t>DAS 101.6</t>
  </si>
  <si>
    <t>***.611.591-**</t>
  </si>
  <si>
    <t>DECIO BARBOSA LAMOUNIER</t>
  </si>
  <si>
    <t>COORD-GERAL EXECUCAO ORCAM FINANC/DIROF</t>
  </si>
  <si>
    <t>220****</t>
  </si>
  <si>
    <t>***.399.618-**</t>
  </si>
  <si>
    <t>EDUARDO GARCIA MOLINA</t>
  </si>
  <si>
    <t>CONTR REGIONAL DO ESTADO - SAO PAULO</t>
  </si>
  <si>
    <t>***.935.747-**</t>
  </si>
  <si>
    <t>EDUARDO JOSE GONCALVES DE SOUZA</t>
  </si>
  <si>
    <t>COAF/DIFIN/COPES/DIAOP</t>
  </si>
  <si>
    <t>112****</t>
  </si>
  <si>
    <t>***.248.821-**</t>
  </si>
  <si>
    <t>ELISA MARIA DA SILVA NETA</t>
  </si>
  <si>
    <t>COORDENACAO-GERAL ACOMP PROJETOS</t>
  </si>
  <si>
    <t>***.307.208-**</t>
  </si>
  <si>
    <t>EWERTON PELLEGRINI RODRIGUES</t>
  </si>
  <si>
    <t>DIVISAO III/CO III/CGAG/DILOG/SEA/SG</t>
  </si>
  <si>
    <t>405****</t>
  </si>
  <si>
    <t>ESPECIALISTA</t>
  </si>
  <si>
    <t>RGA 000.2</t>
  </si>
  <si>
    <t>***.802.487-**</t>
  </si>
  <si>
    <t>FABIO SANTOS PEREIRA SILVA</t>
  </si>
  <si>
    <t>COORD-GERAL DE MICROEMP E ARTES</t>
  </si>
  <si>
    <t>132****</t>
  </si>
  <si>
    <t>***.237.185-**</t>
  </si>
  <si>
    <t>ILO HELENO SOARES DOURADO</t>
  </si>
  <si>
    <t>COORDENACAO DE GESTAO INTERNA</t>
  </si>
  <si>
    <t>147****</t>
  </si>
  <si>
    <t>ASSISTENTE</t>
  </si>
  <si>
    <t>RGA 000.4</t>
  </si>
  <si>
    <t>***.008.300-**</t>
  </si>
  <si>
    <t>JOAO MANOEL DA CRUZ SIMOES</t>
  </si>
  <si>
    <t>DEP DE POL DE PES E PREVID COMP DE ESTAT</t>
  </si>
  <si>
    <t>196****</t>
  </si>
  <si>
    <t>DIRETOR DE DEPARTAMENTO</t>
  </si>
  <si>
    <t>***.024.961-**</t>
  </si>
  <si>
    <t>JOSE ALVES PEREIRA JUNIOR</t>
  </si>
  <si>
    <t>Vice Presidência da República</t>
  </si>
  <si>
    <t>DEPARTAMENTO DE ADMINISTRACAO E FINANCAS</t>
  </si>
  <si>
    <t>243****</t>
  </si>
  <si>
    <t>***.596.606-**</t>
  </si>
  <si>
    <t>JOSE RICARDO DE FREITAS MARTINS DA VEIGA</t>
  </si>
  <si>
    <t>SECR ESP MODERNIZ DO EST/SE/SG</t>
  </si>
  <si>
    <t>SECRETARIO ESPECIAL</t>
  </si>
  <si>
    <t>NES 008.6</t>
  </si>
  <si>
    <t>***.959.141-**</t>
  </si>
  <si>
    <t>JOURAN PEREIRA CORTEZ</t>
  </si>
  <si>
    <t>Advocacia-Geral da União</t>
  </si>
  <si>
    <t>SERVICO DE APOIO ADMINISTRATIVO/CGAU</t>
  </si>
  <si>
    <t>CHEFE DE SERVICO</t>
  </si>
  <si>
    <t>DAS 101.1</t>
  </si>
  <si>
    <t>***.694.257-**</t>
  </si>
  <si>
    <t>LEONARDO JOSE BRASIL DE CARVALHO</t>
  </si>
  <si>
    <t>Superintendência de Seguros Privados</t>
  </si>
  <si>
    <t>DEPART.DE TECNOLOGIA DA INFORMACAO</t>
  </si>
  <si>
    <t>315****</t>
  </si>
  <si>
    <t>CHEFE</t>
  </si>
  <si>
    <t>***.740.951-**</t>
  </si>
  <si>
    <t>LUCIANO TRINDADE ALTOE</t>
  </si>
  <si>
    <t>DIRETORIA DE TECNOLOGIA DA INFORMACAO</t>
  </si>
  <si>
    <t>160****</t>
  </si>
  <si>
    <t>***.083.801-**</t>
  </si>
  <si>
    <t>MARCUS VINICIUS PACHECO MOREIRA</t>
  </si>
  <si>
    <t>DIV DE PAGAMENTO/COGIF/DIGEP/SA/SG</t>
  </si>
  <si>
    <t>***.922.150-**</t>
  </si>
  <si>
    <t>MARISTELA ZANETTI</t>
  </si>
  <si>
    <t>GABINETE/SEGOV</t>
  </si>
  <si>
    <t>***.774.071-**</t>
  </si>
  <si>
    <t>MICHELLE FERNANDES DE QUEIROZ</t>
  </si>
  <si>
    <t>COORD-GER DE ACOMP JUNT SEN FED/SEGOV</t>
  </si>
  <si>
    <t>233****</t>
  </si>
  <si>
    <t>DAS 102.2</t>
  </si>
  <si>
    <t>***.729.048-**</t>
  </si>
  <si>
    <t>MICHELLI MIWA TAKAHARA</t>
  </si>
  <si>
    <t>Ministério do Desenvolvimento Regional</t>
  </si>
  <si>
    <t>DEPARTAMENTO DE REPASSES A PROJETOS</t>
  </si>
  <si>
    <t>105****</t>
  </si>
  <si>
    <t>DIRETOR</t>
  </si>
  <si>
    <t>***.729.331-**</t>
  </si>
  <si>
    <t>NIZAR RATIB MIDREI</t>
  </si>
  <si>
    <t>332****</t>
  </si>
  <si>
    <t>***.790.061-**</t>
  </si>
  <si>
    <t>PATRICIA ROCHA FORTES RAMPELOTTO TOLEDO</t>
  </si>
  <si>
    <t>COORD-GER DE ACESSO A INFORM/SE/SG</t>
  </si>
  <si>
    <t>122****</t>
  </si>
  <si>
    <t>***.516.341-**</t>
  </si>
  <si>
    <t>PAULO FLORENCIO DE BARROS</t>
  </si>
  <si>
    <t>COORD-GER DE INFORM ESTRAT/DGI/CC</t>
  </si>
  <si>
    <t>016****</t>
  </si>
  <si>
    <t>***.909.801-**</t>
  </si>
  <si>
    <t>REINALDO DA FONSECA XAVIER</t>
  </si>
  <si>
    <t>COORD-GERAL GESTAO PLAN DES/PGU</t>
  </si>
  <si>
    <t>616****</t>
  </si>
  <si>
    <t>***.231.931-**</t>
  </si>
  <si>
    <t>RICARDO VIEIRA DE QUEIROZ</t>
  </si>
  <si>
    <t>320****</t>
  </si>
  <si>
    <t>DIRETOR DE PROGRAMA</t>
  </si>
  <si>
    <t>DAS 103.5</t>
  </si>
  <si>
    <t>***.514.481-**</t>
  </si>
  <si>
    <t>ROGERIO MENDES MENEGUIM</t>
  </si>
  <si>
    <t>COORD-GERAL DE SUPORTE DE TEC DA INFORM</t>
  </si>
  <si>
    <t>193****</t>
  </si>
  <si>
    <t>***.997.699-**</t>
  </si>
  <si>
    <t>RUY CESAR RAMOS FILHO</t>
  </si>
  <si>
    <t>GABINETE DO DIRETOR PRESIDENTE DO ITI</t>
  </si>
  <si>
    <t>219****</t>
  </si>
  <si>
    <t>ASSESSOR</t>
  </si>
  <si>
    <t>***.650.600-**</t>
  </si>
  <si>
    <t>SIDNEY DE JESUS OLIVEIRA</t>
  </si>
  <si>
    <t>COORD-GERAL DE PLANEJAMENTO DOUTRINA/DSP</t>
  </si>
  <si>
    <t>258****</t>
  </si>
  <si>
    <t>***.379.616-**</t>
  </si>
  <si>
    <t>TERESA D AVILA RODARTE ASSUNCAO</t>
  </si>
  <si>
    <t>DIVISAO DE APOIO ADMINISTRATIVO/PSUULA</t>
  </si>
  <si>
    <t>134****</t>
  </si>
  <si>
    <t>***.079.458-**</t>
  </si>
  <si>
    <t>VIRGINIA DA SILVA CLARO</t>
  </si>
  <si>
    <t>MJSP/COAF/DIF/CGGI/Dad</t>
  </si>
  <si>
    <t>***.873.374-**</t>
  </si>
  <si>
    <t>WILLIAM FARKATT TABOSA</t>
  </si>
  <si>
    <t>DIRETORIA DE GESTAO DE PESSOAS/SEA/SG</t>
  </si>
  <si>
    <t>149****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</si>
  <si>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</si>
  <si>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</si>
  <si>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</si>
  <si>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</si>
  <si>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</si>
  <si>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</si>
  <si>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</si>
  <si>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</si>
  <si>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</si>
  <si>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</si>
  <si>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</si>
  <si>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</si>
  <si>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 de Janeiro</t>
  </si>
  <si>
    <t>Soma de Fevereiro</t>
  </si>
  <si>
    <t>Soma de Março</t>
  </si>
  <si>
    <t>Soma de Abril</t>
  </si>
  <si>
    <t>Soma de Maio</t>
  </si>
  <si>
    <t>Soma de Junho</t>
  </si>
  <si>
    <t>Soma de Julho</t>
  </si>
  <si>
    <t>Soma de Agosto</t>
  </si>
  <si>
    <t>Soma de Setembro</t>
  </si>
  <si>
    <t>Soma de Outubro</t>
  </si>
  <si>
    <t>Soma de Novembro</t>
  </si>
  <si>
    <t>Soma de Dezembro</t>
  </si>
  <si>
    <t>Headcount</t>
  </si>
  <si>
    <t>Total Geral</t>
  </si>
  <si>
    <t>NIVEL</t>
  </si>
  <si>
    <t>Salario</t>
  </si>
  <si>
    <t>SUPERINTENDENTE REGIONAL</t>
  </si>
  <si>
    <t>R$ 17.174,23</t>
  </si>
  <si>
    <t>Data Ultimo Reajuste</t>
  </si>
  <si>
    <t>217****</t>
  </si>
  <si>
    <t>ADAURA FERREIRA MARTINS</t>
  </si>
  <si>
    <t>***.133.531-**</t>
  </si>
  <si>
    <t>-</t>
  </si>
  <si>
    <t>103****</t>
  </si>
  <si>
    <t>ADILSON JOSE DOS SANTOS</t>
  </si>
  <si>
    <t>Ministério do Desenvolvimento Social</t>
  </si>
  <si>
    <t>***.723.319-**</t>
  </si>
  <si>
    <t>AILTON ANTONIO PEREIRA JUNIOR</t>
  </si>
  <si>
    <t>***.273.889-**</t>
  </si>
  <si>
    <t>289****</t>
  </si>
  <si>
    <t>AMAZICO JOSE ROSA</t>
  </si>
  <si>
    <t>***.834.811-**</t>
  </si>
  <si>
    <t>237****</t>
  </si>
  <si>
    <t>ANA ROSA SCHUSTER</t>
  </si>
  <si>
    <t>***.381.879-**</t>
  </si>
  <si>
    <t>316****</t>
  </si>
  <si>
    <t>ANDREA DE MENDONCA ALVES</t>
  </si>
  <si>
    <t>***.377.121-**</t>
  </si>
  <si>
    <t>197****</t>
  </si>
  <si>
    <t>ARLETE DA SILVA</t>
  </si>
  <si>
    <t>***.725.888-**</t>
  </si>
  <si>
    <t>198****</t>
  </si>
  <si>
    <t>ARMENIO SERGIO BOTELHO OLIVEIRA</t>
  </si>
  <si>
    <t>***.320.591-**</t>
  </si>
  <si>
    <t>161****</t>
  </si>
  <si>
    <t>BRUNO CARVALHO PALVARINI</t>
  </si>
  <si>
    <t>***.622.991-**</t>
  </si>
  <si>
    <t>235****</t>
  </si>
  <si>
    <t>BRUNO PALMA QUEIROZ</t>
  </si>
  <si>
    <t>Defensoria Pública da União</t>
  </si>
  <si>
    <t>***.282.626-**</t>
  </si>
  <si>
    <t>CESAR ADONAY MAIA RIBEIRO</t>
  </si>
  <si>
    <t>***.198.501-**</t>
  </si>
  <si>
    <t>CLAYTON DA COSTA PAIXAO</t>
  </si>
  <si>
    <t>***.058.901-**</t>
  </si>
  <si>
    <t>DEBORA MARA CALDEIRA</t>
  </si>
  <si>
    <t>***.179.091-**</t>
  </si>
  <si>
    <t>204****</t>
  </si>
  <si>
    <t>DELLANO CARVALHO ABREU</t>
  </si>
  <si>
    <t>***.902.555-**</t>
  </si>
  <si>
    <t>312****</t>
  </si>
  <si>
    <t>DENISE LIBORIO DE OLIVEIRA MENDES</t>
  </si>
  <si>
    <t>***.705.485-**</t>
  </si>
  <si>
    <t>344****</t>
  </si>
  <si>
    <t>EDUARDO CESAR FREITAS DA SILVA</t>
  </si>
  <si>
    <t>***.578.275-**</t>
  </si>
  <si>
    <t>FABIANA FERREIRA PAIVA SANTOS</t>
  </si>
  <si>
    <t>***.002.241-**</t>
  </si>
  <si>
    <t>104****</t>
  </si>
  <si>
    <t>FABIO COSTA TENORIO DE OLIVEIRA</t>
  </si>
  <si>
    <t>***.127.347-**</t>
  </si>
  <si>
    <t>313****</t>
  </si>
  <si>
    <t>FABIO SOARES DA SILVA</t>
  </si>
  <si>
    <t>***.957.177-**</t>
  </si>
  <si>
    <t>109****</t>
  </si>
  <si>
    <t>FABIO VIEIRA RIBEIRO</t>
  </si>
  <si>
    <t>***.005.331-**</t>
  </si>
  <si>
    <t>225****</t>
  </si>
  <si>
    <t>FATIMA MARANGONI</t>
  </si>
  <si>
    <t>***.308.408-**</t>
  </si>
  <si>
    <t>205****</t>
  </si>
  <si>
    <t>FERNANDO LIMA MADEIRA</t>
  </si>
  <si>
    <t>***.268.241-**</t>
  </si>
  <si>
    <t>290****</t>
  </si>
  <si>
    <t>FLAVIO MELO OLIVEIRA</t>
  </si>
  <si>
    <t>***.614.861-**</t>
  </si>
  <si>
    <t>FRANCISCO MENDES DE ALENCAR FILHO</t>
  </si>
  <si>
    <t>***.037.141-**</t>
  </si>
  <si>
    <t>GASPAR FERREIRA FILHO</t>
  </si>
  <si>
    <t>***.604.991-**</t>
  </si>
  <si>
    <t>GERALDO DE OLIVEIRA</t>
  </si>
  <si>
    <t>***.909.346-**</t>
  </si>
  <si>
    <t>208****</t>
  </si>
  <si>
    <t>GLAUCO MARTINS DE BRITTO</t>
  </si>
  <si>
    <t>***.598.401-**</t>
  </si>
  <si>
    <t>297****</t>
  </si>
  <si>
    <t>HELLA SAYEDA DIETRICHKEIT PEREIRA</t>
  </si>
  <si>
    <t>***.145.329-**</t>
  </si>
  <si>
    <t>HOTTO LAWRENCE LEAO GOMES</t>
  </si>
  <si>
    <t>***.663.731-**</t>
  </si>
  <si>
    <t>IDENES CESAR TOLEDO DA SILVA</t>
  </si>
  <si>
    <t>***.139.481-**</t>
  </si>
  <si>
    <t>IRAIMA JANNUZZI</t>
  </si>
  <si>
    <t>***.966.171-**</t>
  </si>
  <si>
    <t>114****</t>
  </si>
  <si>
    <t>IRENE SOARES DOS SANTOS</t>
  </si>
  <si>
    <t>***.202.204-**</t>
  </si>
  <si>
    <t>ITAMAR DE CARVALHO PEREIRA</t>
  </si>
  <si>
    <t>***.005.830-**</t>
  </si>
  <si>
    <t>136****</t>
  </si>
  <si>
    <t>GUSTAVO SCALCO ISQUIERDO</t>
  </si>
  <si>
    <t>***.372.830-**</t>
  </si>
  <si>
    <t>214****</t>
  </si>
  <si>
    <t>JAQUES MOURAD</t>
  </si>
  <si>
    <t>***.283.700-**</t>
  </si>
  <si>
    <t>JOAO BEZERRA CAMELO</t>
  </si>
  <si>
    <t>***.022.341-**</t>
  </si>
  <si>
    <t>JOSE ALBERTO PIVA</t>
  </si>
  <si>
    <t>***.986.989-**</t>
  </si>
  <si>
    <t>JOSE EUSTAQUIO ALVES</t>
  </si>
  <si>
    <t>***.087.356-**</t>
  </si>
  <si>
    <t>314****</t>
  </si>
  <si>
    <t>JOSE EWERTON LEOCADIO DE SANTANA</t>
  </si>
  <si>
    <t>***.569.451-**</t>
  </si>
  <si>
    <t>241****</t>
  </si>
  <si>
    <t>JOSE INACIO BURNETT TESSMANN</t>
  </si>
  <si>
    <t>***.479.211-**</t>
  </si>
  <si>
    <t>JOSE JIEMON SUGAI</t>
  </si>
  <si>
    <t>***.163.678-**</t>
  </si>
  <si>
    <t>248****</t>
  </si>
  <si>
    <t>IVANIR LOPES LEITE</t>
  </si>
  <si>
    <t>***.125.001-**</t>
  </si>
  <si>
    <t>JOSELIA CRISTINA NOGUEIRA DE ARAUJO ALMEIDA</t>
  </si>
  <si>
    <t>***.170.461-**</t>
  </si>
  <si>
    <t>JURACI CAMPOS DE LIMA RANGEL</t>
  </si>
  <si>
    <t>***.934.991-**</t>
  </si>
  <si>
    <t>KARINA GOMES MANSUR COSTA</t>
  </si>
  <si>
    <t>***.590.171-**</t>
  </si>
  <si>
    <t>KENNEDY FRANCISCO SOBREIRA SILVA</t>
  </si>
  <si>
    <t>***.905.511-**</t>
  </si>
  <si>
    <t>LEANDRO FREITAS AMARAL</t>
  </si>
  <si>
    <t>***.479.031-**</t>
  </si>
  <si>
    <t>LEONARDO DE SOUSA SOARES</t>
  </si>
  <si>
    <t>***.322.297-**</t>
  </si>
  <si>
    <t>LYA MOURAO LIMA</t>
  </si>
  <si>
    <t>***.213.481-**</t>
  </si>
  <si>
    <t>MARCIO CUSTODIO DA SILVEIRA</t>
  </si>
  <si>
    <t>***.705.649-**</t>
  </si>
  <si>
    <t>MARCO ANTONIO DE GOUVEA</t>
  </si>
  <si>
    <t>***.576.601-**</t>
  </si>
  <si>
    <t>145****</t>
  </si>
  <si>
    <t>MARCOS GUEDES FREI</t>
  </si>
  <si>
    <t>***.796.568-**</t>
  </si>
  <si>
    <t>245****</t>
  </si>
  <si>
    <t>MARCUS VINICIUS SOCIO MAGALHAES</t>
  </si>
  <si>
    <t>***.197.669-**</t>
  </si>
  <si>
    <t>MARILIA PONTO LESSA</t>
  </si>
  <si>
    <t>***.809.577-**</t>
  </si>
  <si>
    <t>MERCIO SOARES COELHO</t>
  </si>
  <si>
    <t>***.529.446-**</t>
  </si>
  <si>
    <t>288****</t>
  </si>
  <si>
    <t>MURILO DINIZ ROCHA</t>
  </si>
  <si>
    <t>***.539.621-**</t>
  </si>
  <si>
    <t>336****</t>
  </si>
  <si>
    <t>NELITO FALCAO DA SILVA</t>
  </si>
  <si>
    <t>***.912.865-**</t>
  </si>
  <si>
    <t>PATRICIA BASSIT LAMEIRO DA COSTA</t>
  </si>
  <si>
    <t>***.438.281-**</t>
  </si>
  <si>
    <t>118****</t>
  </si>
  <si>
    <t>PAULO FRANCA DE OLIVEIRA</t>
  </si>
  <si>
    <t>***.378.848-**</t>
  </si>
  <si>
    <t>115****</t>
  </si>
  <si>
    <t>PAULO ROBERTO DE CARVALHO</t>
  </si>
  <si>
    <t>***.506.918-**</t>
  </si>
  <si>
    <t>120****</t>
  </si>
  <si>
    <t>PHILIPPE MATTOS RIETHER</t>
  </si>
  <si>
    <t>***.576.671-**</t>
  </si>
  <si>
    <t>RAIMUNDO NASCIMENTO FELIX</t>
  </si>
  <si>
    <t>***.666.912-**</t>
  </si>
  <si>
    <t>425****</t>
  </si>
  <si>
    <t>REGINA BEATRIZ FERREIRA NATALE</t>
  </si>
  <si>
    <t>***.357.756-**</t>
  </si>
  <si>
    <t>247****</t>
  </si>
  <si>
    <t>MARCILIO MACHADO JUNIOR</t>
  </si>
  <si>
    <t>***.472.071-**</t>
  </si>
  <si>
    <t>RENES PINTO DA CUNHA</t>
  </si>
  <si>
    <t>***.891.931-**</t>
  </si>
  <si>
    <t>203****</t>
  </si>
  <si>
    <t>RICARDO XAVIER DE ARAUJO</t>
  </si>
  <si>
    <t>***.458.481-**</t>
  </si>
  <si>
    <t>RUBENS RODRIGUES DA CRUZ</t>
  </si>
  <si>
    <t>***.897.181-**</t>
  </si>
  <si>
    <t>SANDRA GLEICE CESAR OLIVA</t>
  </si>
  <si>
    <t>***.439.139-**</t>
  </si>
  <si>
    <t>110****</t>
  </si>
  <si>
    <t>SANDRA MARIA DE MENEZES BELOTA</t>
  </si>
  <si>
    <t>***.170.861-**</t>
  </si>
  <si>
    <t>142****</t>
  </si>
  <si>
    <t>SERGIO MARTINS DA SILVA</t>
  </si>
  <si>
    <t>***.242.597-**</t>
  </si>
  <si>
    <t>SILMARA DE SOUZA RAMOS</t>
  </si>
  <si>
    <t>***.053.088-**</t>
  </si>
  <si>
    <t>116****</t>
  </si>
  <si>
    <t>SILVIO PEREIRA DE SANTANA</t>
  </si>
  <si>
    <t>***.367.565-**</t>
  </si>
  <si>
    <t>215****</t>
  </si>
  <si>
    <t>VILMAR JOAO MARTINI</t>
  </si>
  <si>
    <t>***.885.589-**</t>
  </si>
  <si>
    <t>212****</t>
  </si>
  <si>
    <t>WANDERLEY LOPES GOMES</t>
  </si>
  <si>
    <t>***.745.979-**</t>
  </si>
  <si>
    <t>WISLEY RODRIGUES DA SILVA</t>
  </si>
  <si>
    <t>***.972.991-**</t>
  </si>
  <si>
    <t>ANTONIO CLAUDIO LIMA DA SILVA</t>
  </si>
  <si>
    <t>Ministério da Mulher</t>
  </si>
  <si>
    <t>***.540.057-**</t>
  </si>
  <si>
    <t>CARLOS MARCIO CHAVES</t>
  </si>
  <si>
    <t>Ministério da Ciência</t>
  </si>
  <si>
    <t>***.546.346-**</t>
  </si>
  <si>
    <t>DIOGENES PACHECO DE MELO</t>
  </si>
  <si>
    <t>***.519.635-**</t>
  </si>
  <si>
    <t>DOUGLAS SAMPAIO FRANCO</t>
  </si>
  <si>
    <t>***.099.866-**</t>
  </si>
  <si>
    <t>EDUARDO SANTARELO LUCAS</t>
  </si>
  <si>
    <t>***.240.218-**</t>
  </si>
  <si>
    <t>GILSON JOSE PEREIRA MACEDO</t>
  </si>
  <si>
    <t>***.901.571-**</t>
  </si>
  <si>
    <t>HONORIO DE LIMA CORTES NETO</t>
  </si>
  <si>
    <t>***.670.685-**</t>
  </si>
  <si>
    <t>KATIA SILENE MACEDO DE MEDEIROS RODRIGUES</t>
  </si>
  <si>
    <t>***.801.832-**</t>
  </si>
  <si>
    <t>LENA DE SOUZA ARRAIS</t>
  </si>
  <si>
    <t>***.023.091-**</t>
  </si>
  <si>
    <t>LUIZ ANTONIO OLIVEIRA ALVES</t>
  </si>
  <si>
    <t>***.764.201-**</t>
  </si>
  <si>
    <t>LUIZ CLAUDIO FRANCA LIMA</t>
  </si>
  <si>
    <t>***.419.717-**</t>
  </si>
  <si>
    <t>RODRIGO DIAS TEIXEIRA</t>
  </si>
  <si>
    <t>***.978.181-**</t>
  </si>
  <si>
    <t>MARCELO URIARTE</t>
  </si>
  <si>
    <t>***.447.189-**</t>
  </si>
  <si>
    <t>MARCIA MARIA PACHALY</t>
  </si>
  <si>
    <t>***.988.530-**</t>
  </si>
  <si>
    <t>MARCIA ROCHA DE AGUIAR</t>
  </si>
  <si>
    <t>***.955.206-**</t>
  </si>
  <si>
    <t>MARCOS GOMES DE OLIVEIRA</t>
  </si>
  <si>
    <t>***.345.171-**</t>
  </si>
  <si>
    <t>MARIA ANGELICA IGUARACEMA RODRIGUES DA COSTA</t>
  </si>
  <si>
    <t>***.753.771-**</t>
  </si>
  <si>
    <t>MARIA JOSE BATISTA DOS SANTOS</t>
  </si>
  <si>
    <t>***.970.067-**</t>
  </si>
  <si>
    <t>PAULO HENRIQUE VIEIRA MENDES</t>
  </si>
  <si>
    <t>***.029.856-**</t>
  </si>
  <si>
    <t>PEDRO PAULO DA SILVA LEITE MORENO</t>
  </si>
  <si>
    <t>***.040.201-**</t>
  </si>
  <si>
    <t>RAFAEL CASTELO DE CARVALHO</t>
  </si>
  <si>
    <t>***.872.091-**</t>
  </si>
  <si>
    <t>RONALDO ADILSON DA SILVA</t>
  </si>
  <si>
    <t>***.319.709-**</t>
  </si>
  <si>
    <t>SONIA DAMASCO DO VALE</t>
  </si>
  <si>
    <t>***.578.631-**</t>
  </si>
  <si>
    <t>TIAGO MENDES VASCONCELOS</t>
  </si>
  <si>
    <t>***.412.313-**</t>
  </si>
  <si>
    <t>VALERIA AVANCI PEREIRA LAVAL SILVA</t>
  </si>
  <si>
    <t>***.329.607-**</t>
  </si>
  <si>
    <t>VANIA SUELI DEBRASSI FRANCATO</t>
  </si>
  <si>
    <t>***.111.724-**</t>
  </si>
  <si>
    <t>WAGNER GARDUSI GUARIZO</t>
  </si>
  <si>
    <t>***.596.941-**</t>
  </si>
  <si>
    <t>SECRETARIA DO TESOURO NACIONAL</t>
  </si>
  <si>
    <t>Outros</t>
  </si>
  <si>
    <t>Sem função</t>
  </si>
  <si>
    <t>DEPARTAMENTO DE INFRAESTRUTURA DE ESPORT</t>
  </si>
  <si>
    <t>DIVISAO DE APOIO A PROCESSOS</t>
  </si>
  <si>
    <t>COORDENACAO III/CGAG/DILOG/SEA/SG</t>
  </si>
  <si>
    <t>GER DE REPRESENT E RELACCOM ORG COLEG</t>
  </si>
  <si>
    <t>GABINETE</t>
  </si>
  <si>
    <t>GABINETE DO MINISTRO</t>
  </si>
  <si>
    <t>COORD-GERAL DE PESQUISA DE USUARIOS</t>
  </si>
  <si>
    <t>COORD. COOP. RELACOES INTERNACIONAIS</t>
  </si>
  <si>
    <t>GABINETE DA SECRETARIA EXECUTIVA</t>
  </si>
  <si>
    <t>COORD-GERAL DE ESTRAT DE AQUIS E CONTRAT</t>
  </si>
  <si>
    <t>MJSP/COAF</t>
  </si>
  <si>
    <t>COORDENACAO DE GESTAO DE PESSOAS</t>
  </si>
  <si>
    <t>COORD DE ORC EMP EST-ELETROB E PETROBRAS</t>
  </si>
  <si>
    <t>REPRESENTAÇÃO ESTADUAL NO RIO DE JANEIRO</t>
  </si>
  <si>
    <t>PROC SEC DA FAZ NAC DE BAURU</t>
  </si>
  <si>
    <t>SECRETARIA DE POLITICA ECONOMICA</t>
  </si>
  <si>
    <t>COORD DE RECUP DE CRED SOBERANOS</t>
  </si>
  <si>
    <t>ASSESS ESPEC PARA ASSUNTOS PARLAMENTARES</t>
  </si>
  <si>
    <t>CONJUR DA UNIAO NO ESTADO DE SAO PAULO</t>
  </si>
  <si>
    <t>GRAT. TEMPORARIA ( MP 330/93 )</t>
  </si>
  <si>
    <t>GT 000.1</t>
  </si>
  <si>
    <t>COORDENACAO DA CGLIC</t>
  </si>
  <si>
    <t>COORDENACAO DE COMPRAS E LICITACOES</t>
  </si>
  <si>
    <t>DIRETORIA DE GESTAO DE PESSOAS</t>
  </si>
  <si>
    <t>COORDENACAO-GERAL DE LICITACOES</t>
  </si>
  <si>
    <t>DIVISAO DE APOIO E ESTATISTICA/PGU</t>
  </si>
  <si>
    <t>CENTRAL DE COMPRAS</t>
  </si>
  <si>
    <t>DIVISAO DE CONTRATACOES</t>
  </si>
  <si>
    <t>DIV DE PROG ESPEC DA DIVIDA PUB</t>
  </si>
  <si>
    <t>SUBCHEFIA PARA ASSUNTOS JURIDICOS/SG</t>
  </si>
  <si>
    <t>COORD-GERAL DE TECNOLOGIA DA INFORMACAO</t>
  </si>
  <si>
    <t>COORD-GERAL PLANEJ</t>
  </si>
  <si>
    <t>COORD-GERAL DE ANALISE E IMP DE PROJETOS</t>
  </si>
  <si>
    <t>COORD-GERAL DE INOV</t>
  </si>
  <si>
    <t>SERVICO APOIO ADMINISTRATIVO/SCS</t>
  </si>
  <si>
    <t>COORD DE SUP AO CONT E PAG DA DIV PUB</t>
  </si>
  <si>
    <t>COORD DE ACOMP DE PLAN DE SAUDE DE ESTAT</t>
  </si>
  <si>
    <t>COORD DE ACOMP DE NEG COLET DE ESTATAIS</t>
  </si>
  <si>
    <t>SECRETARIA NACIONAL DE TRANSP.TERRESTRES</t>
  </si>
  <si>
    <t>COORDENACAO-GERAL DE OPERACOES FISCAIS</t>
  </si>
  <si>
    <t>SEC AVALIACAO PLANEJ ENERG E LOTERIA</t>
  </si>
  <si>
    <t>COORD DE ACOMP DE PREVID COMP DE ESTAT</t>
  </si>
  <si>
    <t>ESCOLA DA AGU - RIO GRANDE DO SUL- 4ºREG</t>
  </si>
  <si>
    <t>COORD-GERAL DE ACOMP PRODUC AGROPECUARIA</t>
  </si>
  <si>
    <t>PSF EM UBERABA/MG</t>
  </si>
  <si>
    <t>DIVISAO DE CALCULOS E PERICIAS/PU-GO</t>
  </si>
  <si>
    <t>GT 000.2</t>
  </si>
  <si>
    <t>GER DE EXEC ORCAM E FINAN DA DIV PUB</t>
  </si>
  <si>
    <t>PRU 2 REGIAO/RIO DE JANEIRO</t>
  </si>
  <si>
    <t>SECRETARIA-EXECUTIVA</t>
  </si>
  <si>
    <t>SECRETARIA ESP ASSUNTOS ESTRATEGICOS/SG</t>
  </si>
  <si>
    <t>COORD DE POLIT DE ESTRUT DE PES DE ESTAT</t>
  </si>
  <si>
    <t>Ministério da Agricultura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</si>
</sst>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_-[$R$-416]\ * #,##0.00_-;\-[$R$-416]\ * #,##0.00_-;_-[$R$-416]\ * &quot;-&quot;??_-;_-@_-"/>
  </numFmts>
  <fonts count="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4F0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165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3" borderId="0" xfId="0" applyFill="1"/>
    <xf numFmtId="165" fontId="0" fillId="3" borderId="0" xfId="0" applyNumberFormat="1" applyFill="1"/>
    <xf numFmtId="14" fontId="0" fillId="3" borderId="0" xfId="0" applyNumberFormat="1" applyFill="1"/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2">
    <dxf>
      <numFmt numFmtId="165" formatCode="_-[$R$-416]\ * #,##0.00_-;\-[$R$-416]\ * #,##0.00_-;_-[$R$-416]\ * &quot;-&quot;??_-;_-@_-"/>
    </dxf>
    <dxf>
      <numFmt numFmtId="0" formatCode="General"/>
    </dxf>
  </dxfs>
  <tableStyles count="0" defaultTableStyle="TableStyleMedium2" defaultPivotStyle="PivotStyleLight16"/>
  <colors>
    <mruColors>
      <color rgb="FFE4F0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3.354410995373" createdVersion="8" refreshedVersion="8" minRefreshableVersion="3" recordCount="44" xr:uid="{C45959B0-D575-471F-B568-66A8BB1DA22A}">
  <cacheSource type="worksheet">
    <worksheetSource ref="A1:R1048576" sheet="2.2 Projeção 2022"/>
  </cacheSource>
  <cacheFields count="18">
    <cacheField name="Matrícula" numFmtId="0">
      <sharedItems containsBlank="1"/>
    </cacheField>
    <cacheField name="Nome do Servidor" numFmtId="0">
      <sharedItems containsBlank="1"/>
    </cacheField>
    <cacheField name="Atividade" numFmtId="0">
      <sharedItems containsBlank="1" count="20">
        <s v="SUPERVISOR"/>
        <s v="ASSESSOR TECNICO"/>
        <s v="COORDENADOR"/>
        <s v="CHEFE DE DIVISAO"/>
        <s v="ASSESSOR ESPECIAL"/>
        <s v="DAS - CARATER TEMPORARIO"/>
        <s v="ASSISTENTE TECNICO"/>
        <s v="COORDENADOR GERAL"/>
        <s v="SECRETARIO ADJUNTO"/>
        <s v="SECRETARIO"/>
        <s v="ESPECIALISTA"/>
        <s v="ASSISTENTE"/>
        <s v="DIRETOR DE DEPARTAMENTO"/>
        <s v="SECRETARIO ESPECIAL"/>
        <s v="CHEFE DE SERVICO"/>
        <s v="CHEFE"/>
        <s v="DIRETOR"/>
        <s v="DIRETOR DE PROGRAMA"/>
        <s v="ASSESSOR"/>
        <m/>
      </sharedItems>
    </cacheField>
    <cacheField name="Salário" numFmtId="0">
      <sharedItems containsString="0" containsBlank="1" containsNumber="1" minValue="1769" maxValue="74600.902042104412"/>
    </cacheField>
    <cacheField name="Competência de Reajuste" numFmtId="0">
      <sharedItems containsNonDate="0" containsDate="1" containsString="0" containsBlank="1" minDate="2022-01-01T00:00:00" maxDate="2022-12-02T00:00:00"/>
    </cacheField>
    <cacheField name="Novo Salário" numFmtId="0">
      <sharedItems containsString="0" containsBlank="1" containsNumber="1" minValue="1910.5200000000002" maxValue="81314.983225893811"/>
    </cacheField>
    <cacheField name="Janeiro" numFmtId="0">
      <sharedItems containsString="0" containsBlank="1" containsNumber="1" minValue="2396.9949999999999" maxValue="101084.22226705147"/>
    </cacheField>
    <cacheField name="Fevereiro" numFmtId="0">
      <sharedItems containsString="0" containsBlank="1" containsNumber="1" minValue="2396.9949999999999" maxValue="101084.22226705147"/>
    </cacheField>
    <cacheField name="Março" numFmtId="0">
      <sharedItems containsString="0" containsBlank="1" containsNumber="1" minValue="2718.1923300000003" maxValue="106138.43338040407"/>
    </cacheField>
    <cacheField name="Abril" numFmtId="165">
      <sharedItems containsString="0" containsBlank="1" containsNumber="1" minValue="2588.7546000000002" maxValue="101084.22226705147"/>
    </cacheField>
    <cacheField name="Maio" numFmtId="165">
      <sharedItems containsString="0" containsBlank="1" containsNumber="1" minValue="2588.7546000000002" maxValue="101084.22226705147"/>
    </cacheField>
    <cacheField name="Junho" numFmtId="165">
      <sharedItems containsString="0" containsBlank="1" containsNumber="1" minValue="2588.7546000000002" maxValue="101084.22226705147"/>
    </cacheField>
    <cacheField name="Julho" numFmtId="165">
      <sharedItems containsString="0" containsBlank="1" containsNumber="1" minValue="2588.7546000000002" maxValue="110181.80227108611"/>
    </cacheField>
    <cacheField name="Agosto" numFmtId="165">
      <sharedItems containsString="0" containsBlank="1" containsNumber="1" minValue="2588.7546000000002" maxValue="110181.80227108611"/>
    </cacheField>
    <cacheField name="Setembro" numFmtId="165">
      <sharedItems containsString="0" containsBlank="1" containsNumber="1" minValue="2588.7546000000002" maxValue="110181.80227108611"/>
    </cacheField>
    <cacheField name="Outubro" numFmtId="165">
      <sharedItems containsString="0" containsBlank="1" containsNumber="1" minValue="2588.7546000000002" maxValue="110181.80227108611"/>
    </cacheField>
    <cacheField name="Novembro" numFmtId="165">
      <sharedItems containsString="0" containsBlank="1" containsNumber="1" minValue="2588.7546000000002" maxValue="110181.80227108611"/>
    </cacheField>
    <cacheField name="Dezembro" numFmtId="165">
      <sharedItems containsString="0" containsBlank="1" containsNumber="1" minValue="2588.7546000000002" maxValue="110181.80227108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218****"/>
    <s v="ANDRE LUIZ DE AZEVEDO SILVA"/>
    <x v="0"/>
    <n v="10162.263318633968"/>
    <d v="2022-08-01T00:00:00"/>
    <n v="10670.376484565666"/>
    <n v="13769.866796749027"/>
    <n v="13769.866796749027"/>
    <n v="14458.360136586478"/>
    <n v="13769.866796749027"/>
    <n v="13769.866796749027"/>
    <n v="13769.866796749027"/>
    <n v="13769.866796749027"/>
    <n v="14458.360136586478"/>
    <n v="14458.360136586478"/>
    <n v="14458.360136586478"/>
    <n v="14458.360136586478"/>
    <n v="14458.360136586478"/>
  </r>
  <r>
    <s v="234****"/>
    <s v="ANTONIO LAERCIO DA SILVA REHEM"/>
    <x v="1"/>
    <n v="3953.7592250000002"/>
    <d v="2022-09-01T00:00:00"/>
    <n v="4190.9847785000002"/>
    <n v="5357.343749875"/>
    <n v="5357.343749875"/>
    <n v="5625.2109373687508"/>
    <n v="5357.343749875"/>
    <n v="5357.343749875"/>
    <n v="5357.343749875"/>
    <n v="5357.343749875"/>
    <n v="5357.343749875"/>
    <n v="5678.7843748675004"/>
    <n v="5678.7843748675004"/>
    <n v="5678.7843748675004"/>
    <n v="5678.7843748675004"/>
  </r>
  <r>
    <s v="306****"/>
    <s v="ANTONIO MATHIAS NOGUEIRA MOREIRA"/>
    <x v="2"/>
    <n v="19750.358759765117"/>
    <d v="2022-09-01T00:00:00"/>
    <n v="22120.401810936932"/>
    <n v="26761.736119481731"/>
    <n v="26761.736119481731"/>
    <n v="28099.822925455821"/>
    <n v="26761.736119481731"/>
    <n v="26761.736119481731"/>
    <n v="26761.736119481731"/>
    <n v="26761.736119481731"/>
    <n v="26761.736119481731"/>
    <n v="29973.144453819543"/>
    <n v="29973.144453819543"/>
    <n v="29973.144453819543"/>
    <n v="29973.144453819543"/>
  </r>
  <r>
    <s v="144****"/>
    <s v="ANY EMILIA BRAUN"/>
    <x v="0"/>
    <n v="10162.263318633968"/>
    <d v="2022-07-01T00:00:00"/>
    <n v="10670.376484565666"/>
    <n v="13769.866796749027"/>
    <n v="13769.866796749027"/>
    <n v="14458.360136586478"/>
    <n v="13769.866796749027"/>
    <n v="13769.866796749027"/>
    <n v="13769.866796749027"/>
    <n v="14458.360136586478"/>
    <n v="14458.360136586478"/>
    <n v="14458.360136586478"/>
    <n v="14458.360136586478"/>
    <n v="14458.360136586478"/>
    <n v="14458.360136586478"/>
  </r>
  <r>
    <s v="158****"/>
    <s v="ARAMIS RIBEIRO MOTTA"/>
    <x v="0"/>
    <n v="10162.263318633968"/>
    <d v="2022-01-01T00:00:00"/>
    <n v="10975.244384124686"/>
    <n v="14871.45614048895"/>
    <n v="14871.45614048895"/>
    <n v="15615.028947513398"/>
    <n v="14871.45614048895"/>
    <n v="14871.45614048895"/>
    <n v="14871.45614048895"/>
    <n v="14871.45614048895"/>
    <n v="14871.45614048895"/>
    <n v="14871.45614048895"/>
    <n v="14871.45614048895"/>
    <n v="14871.45614048895"/>
    <n v="14871.45614048895"/>
  </r>
  <r>
    <s v="397****"/>
    <s v="ATERRISTE GALENO DE OLIVEIRA"/>
    <x v="3"/>
    <n v="44142.545587044027"/>
    <d v="2022-02-01T00:00:00"/>
    <n v="48115.374689877994"/>
    <n v="59813.149270444657"/>
    <n v="65196.332704784683"/>
    <n v="68456.149340023927"/>
    <n v="65196.332704784683"/>
    <n v="65196.332704784683"/>
    <n v="65196.332704784683"/>
    <n v="65196.332704784683"/>
    <n v="65196.332704784683"/>
    <n v="65196.332704784683"/>
    <n v="65196.332704784683"/>
    <n v="65196.332704784683"/>
    <n v="65196.332704784683"/>
  </r>
  <r>
    <s v="194****"/>
    <s v="BRUNO HENRIQUE DA SILVA FERREIRA"/>
    <x v="4"/>
    <n v="4546.8231087499998"/>
    <d v="2022-01-01T00:00:00"/>
    <n v="4683.2278020124995"/>
    <n v="6345.7736717269372"/>
    <n v="6345.7736717269372"/>
    <n v="6663.0623553132837"/>
    <n v="6345.7736717269372"/>
    <n v="6345.7736717269372"/>
    <n v="6345.7736717269372"/>
    <n v="6345.7736717269372"/>
    <n v="6345.7736717269372"/>
    <n v="6345.7736717269372"/>
    <n v="6345.7736717269372"/>
    <n v="6345.7736717269372"/>
    <n v="6345.7736717269372"/>
  </r>
  <r>
    <s v="133****"/>
    <s v="CARLOS EDUARDO DE JESUS"/>
    <x v="5"/>
    <n v="1769"/>
    <d v="2022-03-01T00:00:00"/>
    <n v="1910.5200000000002"/>
    <n v="2396.9949999999999"/>
    <n v="2396.9949999999999"/>
    <n v="2718.1923300000003"/>
    <n v="2588.7546000000002"/>
    <n v="2588.7546000000002"/>
    <n v="2588.7546000000002"/>
    <n v="2588.7546000000002"/>
    <n v="2588.7546000000002"/>
    <n v="2588.7546000000002"/>
    <n v="2588.7546000000002"/>
    <n v="2588.7546000000002"/>
    <n v="2588.7546000000002"/>
  </r>
  <r>
    <s v="221****"/>
    <s v="CARLOS EDUARDO PEREIRA"/>
    <x v="6"/>
    <n v="2644.6550000000002"/>
    <d v="2022-01-01T00:00:00"/>
    <n v="2723.9946500000001"/>
    <n v="3691.0127507500001"/>
    <n v="3691.0127507500001"/>
    <n v="3875.5633882875004"/>
    <n v="3691.0127507500001"/>
    <n v="3691.0127507500001"/>
    <n v="3691.0127507500001"/>
    <n v="3691.0127507500001"/>
    <n v="3691.0127507500001"/>
    <n v="3691.0127507500001"/>
    <n v="3691.0127507500001"/>
    <n v="3691.0127507500001"/>
    <n v="3691.0127507500001"/>
  </r>
  <r>
    <s v="106****"/>
    <s v="CHRISTIAN VIEIRA CASTRO"/>
    <x v="7"/>
    <n v="17174.225008491409"/>
    <d v="2022-02-01T00:00:00"/>
    <n v="18032.936258915979"/>
    <n v="23271.074886505859"/>
    <n v="24434.62863083115"/>
    <n v="25656.360062372711"/>
    <n v="24434.62863083115"/>
    <n v="24434.62863083115"/>
    <n v="24434.62863083115"/>
    <n v="24434.62863083115"/>
    <n v="24434.62863083115"/>
    <n v="24434.62863083115"/>
    <n v="24434.62863083115"/>
    <n v="24434.62863083115"/>
    <n v="24434.62863083115"/>
  </r>
  <r>
    <s v="342****"/>
    <s v="CICERO COELHO DE ABREU ROCHA FILHO"/>
    <x v="0"/>
    <n v="10162.263318633968"/>
    <d v="2022-12-01T00:00:00"/>
    <n v="10670.376484565666"/>
    <n v="13769.866796749027"/>
    <n v="13769.866796749027"/>
    <n v="14458.360136586478"/>
    <n v="13769.866796749027"/>
    <n v="13769.866796749027"/>
    <n v="13769.866796749027"/>
    <n v="13769.866796749027"/>
    <n v="13769.866796749027"/>
    <n v="13769.866796749027"/>
    <n v="13769.866796749027"/>
    <n v="13769.866796749027"/>
    <n v="14458.360136586478"/>
  </r>
  <r>
    <s v="126****"/>
    <s v="CIRO PITANGUEIRA DE AVELINO"/>
    <x v="8"/>
    <n v="6797.5005475812495"/>
    <d v="2022-09-01T00:00:00"/>
    <n v="7341.3005913877496"/>
    <n v="9210.6132419725927"/>
    <n v="9210.6132419725927"/>
    <n v="9671.143904071223"/>
    <n v="9210.6132419725927"/>
    <n v="9210.6132419725927"/>
    <n v="9210.6132419725927"/>
    <n v="9210.6132419725927"/>
    <n v="9210.6132419725927"/>
    <n v="9947.4623013304008"/>
    <n v="9947.4623013304008"/>
    <n v="9947.4623013304008"/>
    <n v="9947.4623013304008"/>
  </r>
  <r>
    <s v="324****"/>
    <s v="CLAUDIO CEZAR OLIVEIRA CORREIA"/>
    <x v="0"/>
    <n v="10162.263318633968"/>
    <d v="2022-08-01T00:00:00"/>
    <n v="10975.244384124686"/>
    <n v="13769.866796749027"/>
    <n v="13769.866796749027"/>
    <n v="14458.360136586478"/>
    <n v="13769.866796749027"/>
    <n v="13769.866796749027"/>
    <n v="13769.866796749027"/>
    <n v="13769.866796749027"/>
    <n v="14871.45614048895"/>
    <n v="14871.45614048895"/>
    <n v="14871.45614048895"/>
    <n v="14871.45614048895"/>
    <n v="14871.45614048895"/>
  </r>
  <r>
    <s v="131****"/>
    <s v="CONRADO VITOR LOPES FERNANDES"/>
    <x v="7"/>
    <n v="17174.225008491409"/>
    <d v="2022-10-01T00:00:00"/>
    <n v="18032.936258915979"/>
    <n v="23271.074886505859"/>
    <n v="23271.074886505859"/>
    <n v="24434.62863083115"/>
    <n v="23271.074886505859"/>
    <n v="23271.074886505859"/>
    <n v="23271.074886505859"/>
    <n v="23271.074886505859"/>
    <n v="23271.074886505859"/>
    <n v="23271.074886505859"/>
    <n v="24434.62863083115"/>
    <n v="24434.62863083115"/>
    <n v="24434.62863083115"/>
  </r>
  <r>
    <s v="296****"/>
    <s v="DANIELLE SANTOS DE SOUZA CALAZANS"/>
    <x v="9"/>
    <n v="5910.8700413750003"/>
    <d v="2022-04-01T00:00:00"/>
    <n v="6206.4135434437503"/>
    <n v="8009.2289060631256"/>
    <n v="8009.2289060631256"/>
    <n v="8409.6903513662819"/>
    <n v="8409.6903513662819"/>
    <n v="8409.6903513662819"/>
    <n v="8409.6903513662819"/>
    <n v="8409.6903513662819"/>
    <n v="8409.6903513662819"/>
    <n v="8409.6903513662819"/>
    <n v="8409.6903513662819"/>
    <n v="8409.6903513662819"/>
    <n v="8409.6903513662819"/>
  </r>
  <r>
    <s v="220****"/>
    <s v="DECIO BARBOSA LAMOUNIER"/>
    <x v="0"/>
    <n v="10162.263318633968"/>
    <d v="2022-11-01T00:00:00"/>
    <n v="10975.244384124686"/>
    <n v="13769.866796749027"/>
    <n v="13769.866796749027"/>
    <n v="14458.360136586478"/>
    <n v="13769.866796749027"/>
    <n v="13769.866796749027"/>
    <n v="13769.866796749027"/>
    <n v="13769.866796749027"/>
    <n v="13769.866796749027"/>
    <n v="13769.866796749027"/>
    <n v="13769.866796749027"/>
    <n v="14871.45614048895"/>
    <n v="14871.45614048895"/>
  </r>
  <r>
    <s v="158****"/>
    <s v="EDUARDO GARCIA MOLINA"/>
    <x v="0"/>
    <n v="10162.263318633968"/>
    <d v="2022-01-01T00:00:00"/>
    <n v="10670.376484565666"/>
    <n v="14458.360136586478"/>
    <n v="14458.360136586478"/>
    <n v="15181.278143415802"/>
    <n v="14458.360136586478"/>
    <n v="14458.360136586478"/>
    <n v="14458.360136586478"/>
    <n v="14458.360136586478"/>
    <n v="14458.360136586478"/>
    <n v="14458.360136586478"/>
    <n v="14458.360136586478"/>
    <n v="14458.360136586478"/>
    <n v="14458.360136586478"/>
  </r>
  <r>
    <s v="112****"/>
    <s v="EDUARDO JOSE GONCALVES DE SOUZA"/>
    <x v="3"/>
    <n v="44142.545587044027"/>
    <d v="2022-11-01T00:00:00"/>
    <n v="48115.374689877994"/>
    <n v="59813.149270444657"/>
    <n v="59813.149270444657"/>
    <n v="62803.806733966885"/>
    <n v="59813.149270444657"/>
    <n v="59813.149270444657"/>
    <n v="59813.149270444657"/>
    <n v="59813.149270444657"/>
    <n v="59813.149270444657"/>
    <n v="59813.149270444657"/>
    <n v="59813.149270444657"/>
    <n v="65196.332704784683"/>
    <n v="65196.332704784683"/>
  </r>
  <r>
    <s v="131****"/>
    <s v="ELISA MARIA DA SILVA NETA"/>
    <x v="7"/>
    <n v="17174.225008491409"/>
    <d v="2022-01-01T00:00:00"/>
    <n v="18032.936258915979"/>
    <n v="24434.62863083115"/>
    <n v="24434.62863083115"/>
    <n v="25656.360062372711"/>
    <n v="24434.62863083115"/>
    <n v="24434.62863083115"/>
    <n v="24434.62863083115"/>
    <n v="24434.62863083115"/>
    <n v="24434.62863083115"/>
    <n v="24434.62863083115"/>
    <n v="24434.62863083115"/>
    <n v="24434.62863083115"/>
    <n v="24434.62863083115"/>
  </r>
  <r>
    <s v="405****"/>
    <s v="EWERTON PELLEGRINI RODRIGUES"/>
    <x v="10"/>
    <n v="13210.942314224159"/>
    <d v="2022-02-01T00:00:00"/>
    <n v="13871.489429935367"/>
    <n v="17900.826835773736"/>
    <n v="18795.868177562421"/>
    <n v="19735.661586440547"/>
    <n v="18795.868177562421"/>
    <n v="18795.868177562421"/>
    <n v="18795.868177562421"/>
    <n v="18795.868177562421"/>
    <n v="18795.868177562421"/>
    <n v="18795.868177562421"/>
    <n v="18795.868177562421"/>
    <n v="18795.868177562421"/>
    <n v="18795.868177562421"/>
  </r>
  <r>
    <s v="132****"/>
    <s v="FABIO SANTOS PEREIRA SILVA"/>
    <x v="7"/>
    <n v="17174.225008491409"/>
    <d v="2022-08-01T00:00:00"/>
    <n v="18032.936258915979"/>
    <n v="23271.074886505859"/>
    <n v="23271.074886505859"/>
    <n v="24434.62863083115"/>
    <n v="23271.074886505859"/>
    <n v="23271.074886505859"/>
    <n v="23271.074886505859"/>
    <n v="23271.074886505859"/>
    <n v="24434.62863083115"/>
    <n v="24434.62863083115"/>
    <n v="24434.62863083115"/>
    <n v="24434.62863083115"/>
    <n v="24434.62863083115"/>
  </r>
  <r>
    <s v="147****"/>
    <s v="ILO HELENO SOARES DOURADO"/>
    <x v="11"/>
    <n v="2299.7000000000003"/>
    <d v="2022-05-01T00:00:00"/>
    <n v="2437.6820000000002"/>
    <n v="3116.0935000000004"/>
    <n v="3116.0935000000004"/>
    <n v="3271.8981750000007"/>
    <n v="3116.0935000000004"/>
    <n v="3303.0591100000001"/>
    <n v="3303.0591100000001"/>
    <n v="3303.0591100000001"/>
    <n v="3303.0591100000001"/>
    <n v="3303.0591100000001"/>
    <n v="3303.0591100000001"/>
    <n v="3303.0591100000001"/>
    <n v="3303.0591100000001"/>
  </r>
  <r>
    <s v="196****"/>
    <s v="JOAO MANOEL DA CRUZ SIMOES"/>
    <x v="12"/>
    <n v="25675.466387694654"/>
    <d v="2022-11-01T00:00:00"/>
    <n v="27986.258362587174"/>
    <n v="34790.256955326258"/>
    <n v="34790.256955326258"/>
    <n v="36529.769803092568"/>
    <n v="34790.256955326258"/>
    <n v="34790.256955326258"/>
    <n v="34790.256955326258"/>
    <n v="34790.256955326258"/>
    <n v="34790.256955326258"/>
    <n v="34790.256955326258"/>
    <n v="34790.256955326258"/>
    <n v="37921.380081305622"/>
    <n v="37921.380081305622"/>
  </r>
  <r>
    <s v="243****"/>
    <s v="JOSE ALVES PEREIRA JUNIOR"/>
    <x v="11"/>
    <n v="2299.7000000000003"/>
    <d v="2022-01-01T00:00:00"/>
    <n v="2368.6910000000003"/>
    <n v="3209.5763050000005"/>
    <n v="3209.5763050000005"/>
    <n v="3370.0551202500001"/>
    <n v="3209.5763050000005"/>
    <n v="3209.5763050000005"/>
    <n v="3209.5763050000005"/>
    <n v="3209.5763050000005"/>
    <n v="3209.5763050000005"/>
    <n v="3209.5763050000005"/>
    <n v="3209.5763050000005"/>
    <n v="3209.5763050000005"/>
    <n v="3209.5763050000005"/>
  </r>
  <r>
    <s v="131****"/>
    <s v="JOSE RICARDO DE FREITAS MARTINS DA VEIGA"/>
    <x v="13"/>
    <n v="7817.1256297184364"/>
    <d v="2022-10-01T00:00:00"/>
    <n v="8598.8381926902803"/>
    <n v="10592.205228268482"/>
    <n v="10592.205228268482"/>
    <n v="11121.815489681905"/>
    <n v="10592.205228268482"/>
    <n v="10592.205228268482"/>
    <n v="10592.205228268482"/>
    <n v="10592.205228268482"/>
    <n v="10592.205228268482"/>
    <n v="10592.205228268482"/>
    <n v="11651.42575109533"/>
    <n v="11651.42575109533"/>
    <n v="11651.42575109533"/>
  </r>
  <r>
    <s v="342****"/>
    <s v="JOURAN PEREIRA CORTEZ"/>
    <x v="14"/>
    <n v="57385.309263157236"/>
    <d v="2022-12-01T00:00:00"/>
    <n v="64271.546374736114"/>
    <n v="77757.094051578053"/>
    <n v="77757.094051578053"/>
    <n v="81644.948754156954"/>
    <n v="77757.094051578053"/>
    <n v="77757.094051578053"/>
    <n v="77757.094051578053"/>
    <n v="77757.094051578053"/>
    <n v="77757.094051578053"/>
    <n v="77757.094051578053"/>
    <n v="77757.094051578053"/>
    <n v="77757.094051578053"/>
    <n v="87087.945337767436"/>
  </r>
  <r>
    <s v="315****"/>
    <s v="LEONARDO JOSE BRASIL DE CARVALHO"/>
    <x v="15"/>
    <n v="74600.902042104412"/>
    <d v="2022-07-01T00:00:00"/>
    <n v="81314.983225893811"/>
    <n v="101084.22226705147"/>
    <n v="101084.22226705147"/>
    <n v="106138.43338040407"/>
    <n v="101084.22226705147"/>
    <n v="101084.22226705147"/>
    <n v="101084.22226705147"/>
    <n v="110181.80227108611"/>
    <n v="110181.80227108611"/>
    <n v="110181.80227108611"/>
    <n v="110181.80227108611"/>
    <n v="110181.80227108611"/>
    <n v="110181.80227108611"/>
  </r>
  <r>
    <s v="160****"/>
    <s v="LUCIANO TRINDADE ALTOE"/>
    <x v="0"/>
    <n v="10162.263318633968"/>
    <d v="2022-01-01T00:00:00"/>
    <n v="10670.376484565666"/>
    <n v="14458.360136586478"/>
    <n v="14458.360136586478"/>
    <n v="15181.278143415802"/>
    <n v="14458.360136586478"/>
    <n v="14458.360136586478"/>
    <n v="14458.360136586478"/>
    <n v="14458.360136586478"/>
    <n v="14458.360136586478"/>
    <n v="14458.360136586478"/>
    <n v="14458.360136586478"/>
    <n v="14458.360136586478"/>
    <n v="14458.360136586478"/>
  </r>
  <r>
    <s v="243****"/>
    <s v="MARCUS VINICIUS PACHECO MOREIRA"/>
    <x v="0"/>
    <n v="10162.263318633968"/>
    <d v="2022-02-01T00:00:00"/>
    <n v="10670.376484565666"/>
    <n v="13769.866796749027"/>
    <n v="14458.360136586478"/>
    <n v="15181.278143415802"/>
    <n v="14458.360136586478"/>
    <n v="14458.360136586478"/>
    <n v="14458.360136586478"/>
    <n v="14458.360136586478"/>
    <n v="14458.360136586478"/>
    <n v="14458.360136586478"/>
    <n v="14458.360136586478"/>
    <n v="14458.360136586478"/>
    <n v="14458.360136586478"/>
  </r>
  <r>
    <s v="131****"/>
    <s v="MARISTELA ZANETTI"/>
    <x v="1"/>
    <n v="3953.7592250000002"/>
    <d v="2022-10-01T00:00:00"/>
    <n v="4072.3720017500004"/>
    <n v="5357.343749875"/>
    <n v="5357.343749875"/>
    <n v="5625.2109373687508"/>
    <n v="5357.343749875"/>
    <n v="5357.343749875"/>
    <n v="5357.343749875"/>
    <n v="5357.343749875"/>
    <n v="5357.343749875"/>
    <n v="5357.343749875"/>
    <n v="5518.0640623712507"/>
    <n v="5518.0640623712507"/>
    <n v="5518.0640623712507"/>
  </r>
  <r>
    <s v="233****"/>
    <s v="MICHELLE FERNANDES DE QUEIROZ"/>
    <x v="11"/>
    <n v="2299.7000000000003"/>
    <d v="2022-11-01T00:00:00"/>
    <n v="2437.6820000000002"/>
    <n v="3116.0935000000004"/>
    <n v="3116.0935000000004"/>
    <n v="3271.8981750000007"/>
    <n v="3116.0935000000004"/>
    <n v="3116.0935000000004"/>
    <n v="3116.0935000000004"/>
    <n v="3116.0935000000004"/>
    <n v="3116.0935000000004"/>
    <n v="3116.0935000000004"/>
    <n v="3116.0935000000004"/>
    <n v="3303.0591100000001"/>
    <n v="3303.0591100000001"/>
  </r>
  <r>
    <s v="105****"/>
    <s v="MICHELLI MIWA TAKAHARA"/>
    <x v="16"/>
    <n v="33955.804297726172"/>
    <d v="2022-12-01T00:00:00"/>
    <n v="38030.500813453313"/>
    <n v="46010.11482341896"/>
    <n v="46010.11482341896"/>
    <n v="48310.62056458991"/>
    <n v="46010.11482341896"/>
    <n v="46010.11482341896"/>
    <n v="46010.11482341896"/>
    <n v="46010.11482341896"/>
    <n v="46010.11482341896"/>
    <n v="46010.11482341896"/>
    <n v="46010.11482341896"/>
    <n v="46010.11482341896"/>
    <n v="51531.328602229238"/>
  </r>
  <r>
    <s v="332****"/>
    <s v="NIZAR RATIB MIDREI"/>
    <x v="9"/>
    <n v="5910.8700413750003"/>
    <d v="2022-03-01T00:00:00"/>
    <n v="6206.4135434437503"/>
    <n v="8009.2289060631256"/>
    <n v="8009.2289060631256"/>
    <n v="8830.1748689345968"/>
    <n v="8409.6903513662819"/>
    <n v="8409.6903513662819"/>
    <n v="8409.6903513662819"/>
    <n v="8409.6903513662819"/>
    <n v="8409.6903513662819"/>
    <n v="8409.6903513662819"/>
    <n v="8409.6903513662819"/>
    <n v="8409.6903513662819"/>
    <n v="8409.6903513662819"/>
  </r>
  <r>
    <s v="122****"/>
    <s v="PATRICIA ROCHA FORTES RAMPELOTTO TOLEDO"/>
    <x v="11"/>
    <n v="2299.7000000000003"/>
    <d v="2022-11-01T00:00:00"/>
    <n v="2368.6910000000003"/>
    <n v="3116.0935000000004"/>
    <n v="3116.0935000000004"/>
    <n v="3271.8981750000007"/>
    <n v="3116.0935000000004"/>
    <n v="3116.0935000000004"/>
    <n v="3116.0935000000004"/>
    <n v="3116.0935000000004"/>
    <n v="3116.0935000000004"/>
    <n v="3116.0935000000004"/>
    <n v="3116.0935000000004"/>
    <n v="3209.5763050000005"/>
    <n v="3209.5763050000005"/>
  </r>
  <r>
    <s v="016****"/>
    <s v="PAULO FLORENCIO DE BARROS"/>
    <x v="11"/>
    <n v="2299.7000000000003"/>
    <d v="2022-01-01T00:00:00"/>
    <n v="2368.6910000000003"/>
    <n v="3209.5763050000005"/>
    <n v="3209.5763050000005"/>
    <n v="3370.0551202500001"/>
    <n v="3209.5763050000005"/>
    <n v="3209.5763050000005"/>
    <n v="3209.5763050000005"/>
    <n v="3209.5763050000005"/>
    <n v="3209.5763050000005"/>
    <n v="3209.5763050000005"/>
    <n v="3209.5763050000005"/>
    <n v="3209.5763050000005"/>
    <n v="3209.5763050000005"/>
  </r>
  <r>
    <s v="616****"/>
    <s v="REINALDO DA FONSECA XAVIER"/>
    <x v="7"/>
    <n v="17174.225008491409"/>
    <d v="2022-12-01T00:00:00"/>
    <n v="18548.163009170723"/>
    <n v="23271.074886505859"/>
    <n v="23271.074886505859"/>
    <n v="24434.62863083115"/>
    <n v="23271.074886505859"/>
    <n v="23271.074886505859"/>
    <n v="23271.074886505859"/>
    <n v="23271.074886505859"/>
    <n v="23271.074886505859"/>
    <n v="23271.074886505859"/>
    <n v="23271.074886505859"/>
    <n v="23271.074886505859"/>
    <n v="25132.760877426328"/>
  </r>
  <r>
    <s v="320****"/>
    <s v="RICARDO VIEIRA DE QUEIROZ"/>
    <x v="17"/>
    <n v="29526.78634584885"/>
    <d v="2022-02-01T00:00:00"/>
    <n v="32184.197116975251"/>
    <n v="40008.795498625193"/>
    <n v="43609.587093501461"/>
    <n v="45790.066448176542"/>
    <n v="43609.587093501461"/>
    <n v="43609.587093501461"/>
    <n v="43609.587093501461"/>
    <n v="43609.587093501461"/>
    <n v="43609.587093501461"/>
    <n v="43609.587093501461"/>
    <n v="43609.587093501461"/>
    <n v="43609.587093501461"/>
    <n v="43609.587093501461"/>
  </r>
  <r>
    <s v="193****"/>
    <s v="ROGERIO MENDES MENEGUIM"/>
    <x v="7"/>
    <n v="17174.225008491409"/>
    <d v="2022-04-01T00:00:00"/>
    <n v="18548.163009170723"/>
    <n v="23271.074886505859"/>
    <n v="23271.074886505859"/>
    <n v="24434.62863083115"/>
    <n v="25132.760877426328"/>
    <n v="25132.760877426328"/>
    <n v="25132.760877426328"/>
    <n v="25132.760877426328"/>
    <n v="25132.760877426328"/>
    <n v="25132.760877426328"/>
    <n v="25132.760877426328"/>
    <n v="25132.760877426328"/>
    <n v="25132.760877426328"/>
  </r>
  <r>
    <s v="219****"/>
    <s v="RUY CESAR RAMOS FILHO"/>
    <x v="18"/>
    <n v="3438.0515000000005"/>
    <d v="2022-03-01T00:00:00"/>
    <n v="3541.1930450000004"/>
    <n v="4658.5597825000004"/>
    <n v="4658.5597825000004"/>
    <n v="5038.2324047737502"/>
    <n v="4798.3165759750009"/>
    <n v="4798.3165759750009"/>
    <n v="4798.3165759750009"/>
    <n v="4798.3165759750009"/>
    <n v="4798.3165759750009"/>
    <n v="4798.3165759750009"/>
    <n v="4798.3165759750009"/>
    <n v="4798.3165759750009"/>
    <n v="4798.3165759750009"/>
  </r>
  <r>
    <s v="258****"/>
    <s v="SIDNEY DE JESUS OLIVEIRA"/>
    <x v="11"/>
    <n v="2299.7000000000003"/>
    <d v="2022-02-01T00:00:00"/>
    <n v="2437.6820000000002"/>
    <n v="3116.0935000000004"/>
    <n v="3303.0591100000001"/>
    <n v="3468.2120655000008"/>
    <n v="3303.0591100000001"/>
    <n v="3303.0591100000001"/>
    <n v="3303.0591100000001"/>
    <n v="3303.0591100000001"/>
    <n v="3303.0591100000001"/>
    <n v="3303.0591100000001"/>
    <n v="3303.0591100000001"/>
    <n v="3303.0591100000001"/>
    <n v="3303.0591100000001"/>
  </r>
  <r>
    <s v="134****"/>
    <s v="TERESA D AVILA RODARTE ASSUNCAO"/>
    <x v="3"/>
    <n v="44142.545587044027"/>
    <d v="2022-07-01T00:00:00"/>
    <n v="48115.374689877994"/>
    <n v="59813.149270444657"/>
    <n v="59813.149270444657"/>
    <n v="62803.806733966885"/>
    <n v="59813.149270444657"/>
    <n v="59813.149270444657"/>
    <n v="59813.149270444657"/>
    <n v="65196.332704784683"/>
    <n v="65196.332704784683"/>
    <n v="65196.332704784683"/>
    <n v="65196.332704784683"/>
    <n v="65196.332704784683"/>
    <n v="65196.332704784683"/>
  </r>
  <r>
    <s v="112****"/>
    <s v="VIRGINIA DA SILVA CLARO"/>
    <x v="3"/>
    <n v="44142.545587044027"/>
    <d v="2022-03-01T00:00:00"/>
    <n v="49439.651057489318"/>
    <n v="59813.149270444657"/>
    <n v="59813.149270444657"/>
    <n v="70340.263542042929"/>
    <n v="66990.72718289803"/>
    <n v="66990.72718289803"/>
    <n v="66990.72718289803"/>
    <n v="66990.72718289803"/>
    <n v="66990.72718289803"/>
    <n v="66990.72718289803"/>
    <n v="66990.72718289803"/>
    <n v="66990.72718289803"/>
    <n v="66990.72718289803"/>
  </r>
  <r>
    <s v="149****"/>
    <s v="WILLIAM FARKATT TABOSA"/>
    <x v="0"/>
    <n v="10162.263318633968"/>
    <d v="2022-06-01T00:00:00"/>
    <n v="10670.376484565666"/>
    <n v="13769.866796749027"/>
    <n v="13769.866796749027"/>
    <n v="14458.360136586478"/>
    <n v="13769.866796749027"/>
    <n v="13769.866796749027"/>
    <n v="14458.360136586478"/>
    <n v="14458.360136586478"/>
    <n v="14458.360136586478"/>
    <n v="14458.360136586478"/>
    <n v="14458.360136586478"/>
    <n v="14458.360136586478"/>
    <n v="14458.360136586478"/>
  </r>
  <r>
    <m/>
    <m/>
    <x v="19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A3E91-45C3-4941-9477-0364FC436EBA}" name="Tabela dinâmica1" cacheId="20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N23" firstHeaderRow="0" firstDataRow="1" firstDataCol="1"/>
  <pivotFields count="18">
    <pivotField dataField="1" compact="0" outline="0" showAll="0"/>
    <pivotField compact="0" outline="0" showAll="0"/>
    <pivotField axis="axisRow" compact="0" outline="0" showAll="0">
      <items count="21">
        <item x="18"/>
        <item x="4"/>
        <item x="1"/>
        <item x="11"/>
        <item x="6"/>
        <item x="15"/>
        <item x="3"/>
        <item x="14"/>
        <item x="2"/>
        <item x="7"/>
        <item x="5"/>
        <item x="16"/>
        <item x="12"/>
        <item x="17"/>
        <item x="10"/>
        <item x="9"/>
        <item x="8"/>
        <item x="13"/>
        <item x="0"/>
        <item h="1" x="19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oma de Janeiro" fld="6" baseField="0" baseItem="0" numFmtId="165"/>
    <dataField name="Soma de Fevereiro" fld="7" baseField="0" baseItem="0"/>
    <dataField name="Soma de Março" fld="8" baseField="0" baseItem="0"/>
    <dataField name="Soma de Abril" fld="9" baseField="0" baseItem="0"/>
    <dataField name="Soma de Maio" fld="10" baseField="0" baseItem="0"/>
    <dataField name="Soma de Junho" fld="11" baseField="0" baseItem="0"/>
    <dataField name="Soma de Julho" fld="12" baseField="0" baseItem="0"/>
    <dataField name="Soma de Agosto" fld="13" baseField="0" baseItem="0"/>
    <dataField name="Soma de Setembro" fld="14" baseField="0" baseItem="0"/>
    <dataField name="Soma de Outubro" fld="15" baseField="0" baseItem="0"/>
    <dataField name="Soma de Novembro" fld="16" baseField="0" baseItem="0"/>
    <dataField name="Soma de Dezembro" fld="17" baseField="0" baseItem="0"/>
    <dataField name="Headcount" fld="0" subtotal="count" baseField="0" baseItem="0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 selected="0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"/>
  <sheetViews>
    <sheetView showGridLines="0" zoomScaleNormal="100" workbookViewId="0">
      <selection activeCell="B8" sqref="B8"/>
    </sheetView>
    <sheetView workbookViewId="1">
      <selection activeCell="B5" sqref="B5"/>
    </sheetView>
  </sheetViews>
  <sheetFormatPr defaultColWidth="12.5703125" defaultRowHeight="15.75" customHeight="1"/>
  <cols>
    <col min="1" max="1" width="6.42578125" customWidth="1"/>
    <col min="2" max="2" width="109.7109375" customWidth="1"/>
  </cols>
  <sheetData>
    <row r="1" spans="1:3" ht="12.75">
      <c r="A1" s="1" t="s">
        <v>0</v>
      </c>
      <c r="B1" s="1" t="s">
        <v>1</v>
      </c>
    </row>
    <row r="2" spans="1:3" ht="12.75">
      <c r="A2" s="2">
        <v>1</v>
      </c>
      <c r="B2" s="3" t="s">
        <v>2</v>
      </c>
    </row>
    <row r="3" spans="1:3" ht="12.75">
      <c r="A3" s="2">
        <v>2</v>
      </c>
      <c r="B3" s="3" t="s">
        <v>3</v>
      </c>
    </row>
    <row r="4" spans="1:3" ht="12.75">
      <c r="A4" s="2">
        <v>3</v>
      </c>
      <c r="B4" s="3" t="s">
        <v>4</v>
      </c>
    </row>
    <row r="5" spans="1:3" ht="12.75">
      <c r="A5" s="2">
        <v>4</v>
      </c>
      <c r="B5" s="3" t="s">
        <v>5</v>
      </c>
    </row>
    <row r="6" spans="1:3" ht="12.75">
      <c r="A6" s="2">
        <v>5</v>
      </c>
      <c r="B6" s="3" t="s">
        <v>6</v>
      </c>
    </row>
    <row r="7" spans="1:3" ht="12.75">
      <c r="A7" s="2">
        <v>5.0999999999999996</v>
      </c>
      <c r="B7" s="3" t="s">
        <v>7</v>
      </c>
    </row>
    <row r="8" spans="1:3" ht="12.75">
      <c r="A8" s="2">
        <v>5.2</v>
      </c>
      <c r="B8" s="3" t="s">
        <v>8</v>
      </c>
    </row>
    <row r="9" spans="1:3" ht="12.75">
      <c r="A9" s="2"/>
      <c r="B9" s="3" t="s">
        <v>9</v>
      </c>
      <c r="C9" s="4"/>
    </row>
    <row r="10" spans="1:3" ht="12.75">
      <c r="A10" s="2"/>
      <c r="B10" s="3" t="s">
        <v>10</v>
      </c>
      <c r="C10" s="4"/>
    </row>
    <row r="11" spans="1:3" ht="12.75">
      <c r="A11" s="2"/>
      <c r="B11" s="3" t="s">
        <v>11</v>
      </c>
      <c r="C11" s="4"/>
    </row>
    <row r="12" spans="1:3" ht="12.75">
      <c r="A12" s="2"/>
      <c r="B12" s="3" t="s">
        <v>12</v>
      </c>
      <c r="C12" s="4"/>
    </row>
    <row r="13" spans="1:3" ht="12.75">
      <c r="A13" s="2"/>
      <c r="B13" s="3" t="s">
        <v>13</v>
      </c>
      <c r="C13" s="4"/>
    </row>
    <row r="14" spans="1:3" ht="12.75">
      <c r="A14" s="2">
        <v>5.3</v>
      </c>
      <c r="B14" s="3" t="s">
        <v>14</v>
      </c>
    </row>
    <row r="15" spans="1:3" ht="12.75">
      <c r="A15" s="2"/>
      <c r="B15" s="3" t="s">
        <v>15</v>
      </c>
    </row>
    <row r="16" spans="1:3" ht="12.75">
      <c r="A16" s="2"/>
      <c r="B16" s="3" t="s">
        <v>16</v>
      </c>
    </row>
    <row r="17" spans="1:26" ht="12.75">
      <c r="A17" s="2"/>
      <c r="B17" s="3" t="s">
        <v>17</v>
      </c>
    </row>
    <row r="18" spans="1:26" ht="12.75">
      <c r="A18" s="2">
        <v>5.4</v>
      </c>
      <c r="B18" s="3" t="s">
        <v>18</v>
      </c>
    </row>
    <row r="19" spans="1:26" ht="12.75">
      <c r="A19" s="2"/>
      <c r="B19" s="3" t="s">
        <v>19</v>
      </c>
    </row>
    <row r="20" spans="1:26" ht="12.75">
      <c r="A20" s="2"/>
      <c r="B20" s="3" t="s">
        <v>20</v>
      </c>
    </row>
    <row r="21" spans="1:26" ht="12.75">
      <c r="A21" s="2"/>
      <c r="B21" s="3" t="s">
        <v>21</v>
      </c>
    </row>
    <row r="22" spans="1:26" ht="12.75">
      <c r="A22" s="2"/>
      <c r="B22" s="3" t="s">
        <v>22</v>
      </c>
    </row>
    <row r="23" spans="1:26" ht="12.75">
      <c r="A23" s="2"/>
      <c r="B23" s="3" t="s">
        <v>23</v>
      </c>
    </row>
    <row r="24" spans="1:26" ht="51">
      <c r="A24" s="5">
        <v>6</v>
      </c>
      <c r="B24" s="12" t="s">
        <v>24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4"/>
  <sheetViews>
    <sheetView workbookViewId="0">
      <selection activeCell="A8" sqref="A8"/>
    </sheetView>
    <sheetView tabSelected="1" workbookViewId="1">
      <selection activeCell="W2" sqref="W2"/>
    </sheetView>
  </sheetViews>
  <sheetFormatPr defaultColWidth="9.140625" defaultRowHeight="12.75"/>
  <cols>
    <col min="1" max="1" width="4.42578125" bestFit="1" customWidth="1"/>
    <col min="2" max="2" width="12.28515625" bestFit="1" customWidth="1"/>
    <col min="3" max="3" width="51.42578125" bestFit="1" customWidth="1"/>
    <col min="4" max="4" width="30.42578125" hidden="1" customWidth="1"/>
    <col min="5" max="5" width="23" hidden="1" customWidth="1"/>
    <col min="6" max="6" width="35.28515625" hidden="1" customWidth="1"/>
    <col min="7" max="7" width="36.28515625" hidden="1" customWidth="1"/>
    <col min="8" max="8" width="23.42578125" hidden="1" customWidth="1"/>
    <col min="9" max="9" width="49.140625" hidden="1" customWidth="1"/>
    <col min="10" max="10" width="8.42578125" bestFit="1" customWidth="1"/>
    <col min="11" max="11" width="13.7109375" bestFit="1" customWidth="1"/>
    <col min="12" max="12" width="14.42578125" bestFit="1" customWidth="1"/>
    <col min="13" max="13" width="31.140625" style="23" bestFit="1" customWidth="1"/>
    <col min="14" max="14" width="10.7109375" style="23" bestFit="1" customWidth="1"/>
    <col min="15" max="15" width="7.28515625" style="23" bestFit="1" customWidth="1"/>
    <col min="16" max="16" width="15.28515625" style="13" customWidth="1"/>
    <col min="17" max="17" width="16" style="14" bestFit="1" customWidth="1"/>
    <col min="18" max="18" width="18.42578125" style="14" bestFit="1" customWidth="1"/>
    <col min="19" max="19" width="21" customWidth="1"/>
    <col min="20" max="20" width="17.28515625" bestFit="1" customWidth="1"/>
    <col min="21" max="21" width="5" bestFit="1" customWidth="1"/>
    <col min="22" max="22" width="21.85546875" bestFit="1" customWidth="1"/>
    <col min="23" max="23" width="13" bestFit="1" customWidth="1"/>
    <col min="24" max="24" width="22.28515625" bestFit="1" customWidth="1"/>
  </cols>
  <sheetData>
    <row r="1" spans="1:24">
      <c r="A1" s="3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s="23" t="s">
        <v>37</v>
      </c>
      <c r="N1" s="23" t="s">
        <v>38</v>
      </c>
      <c r="O1" s="23" t="s">
        <v>39</v>
      </c>
      <c r="P1" s="19" t="s">
        <v>40</v>
      </c>
      <c r="Q1" s="20" t="s">
        <v>41</v>
      </c>
      <c r="R1" s="20" t="s">
        <v>42</v>
      </c>
      <c r="S1" s="18" t="s">
        <v>43</v>
      </c>
      <c r="T1" s="18" t="s">
        <v>44</v>
      </c>
      <c r="U1" s="18" t="s">
        <v>45</v>
      </c>
      <c r="V1" s="18" t="s">
        <v>46</v>
      </c>
      <c r="W1" s="18" t="s">
        <v>47</v>
      </c>
      <c r="X1" s="18" t="s">
        <v>48</v>
      </c>
    </row>
    <row r="2" spans="1:24">
      <c r="A2" s="3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52</v>
      </c>
      <c r="G2" t="s">
        <v>54</v>
      </c>
      <c r="H2" t="s">
        <v>55</v>
      </c>
      <c r="I2" t="s">
        <v>56</v>
      </c>
      <c r="J2" t="s">
        <v>57</v>
      </c>
      <c r="K2" t="s">
        <v>38</v>
      </c>
      <c r="L2" t="s">
        <v>52</v>
      </c>
      <c r="M2" s="23" t="s">
        <v>58</v>
      </c>
      <c r="N2" s="23" t="s">
        <v>59</v>
      </c>
      <c r="O2" s="23" t="s">
        <v>60</v>
      </c>
      <c r="P2" s="19">
        <f>VLOOKUP(M2,'3. Faixas Salariais'!A:C,3,FALSE)</f>
        <v>10162.263318633968</v>
      </c>
      <c r="Q2" s="20">
        <f>VLOOKUP(C2,'4. Base Folha'!B:H,2,FALSE)</f>
        <v>44228</v>
      </c>
      <c r="R2" s="20">
        <f>VLOOKUP(C2,'4. Base Folha'!B:H,7,FALSE)</f>
        <v>44409</v>
      </c>
      <c r="S2" s="21">
        <f>INT((DATE(2021,12,15) - Q2)/365)</f>
        <v>0</v>
      </c>
      <c r="T2" s="21">
        <f>IF(S2 &lt;= 1, 0, IF(S2 &lt;= 3, 0.03, IF(S2 &lt;= 6, 0.05, IF(S2 &lt;= 9, 0.09, 0.12))))</f>
        <v>0</v>
      </c>
      <c r="U2" s="18">
        <f>VLOOKUP(M2,'3. Faixas Salariais'!A:C,2,FALSE)</f>
        <v>10</v>
      </c>
      <c r="V2" s="18">
        <f>IF(U2 &lt;= 6, 0.03, IF(U2 &lt;= 12, 0.05, 0.09))</f>
        <v>0.05</v>
      </c>
      <c r="W2" s="19">
        <f>P2*(1+T2+V2)</f>
        <v>10670.376484565666</v>
      </c>
      <c r="X2" s="22">
        <f xml:space="preserve"> IF(R2 = "-", DATE(2022,MONTH(Q2),1),DATE(2022,MONTH(R2),1))</f>
        <v>44774</v>
      </c>
    </row>
    <row r="3" spans="1:24">
      <c r="A3" s="3" t="s">
        <v>49</v>
      </c>
      <c r="B3" t="s">
        <v>61</v>
      </c>
      <c r="C3" t="s">
        <v>62</v>
      </c>
      <c r="D3" t="s">
        <v>52</v>
      </c>
      <c r="E3" t="s">
        <v>53</v>
      </c>
      <c r="F3" t="s">
        <v>52</v>
      </c>
      <c r="G3" t="s">
        <v>54</v>
      </c>
      <c r="H3" t="s">
        <v>55</v>
      </c>
      <c r="I3" t="s">
        <v>63</v>
      </c>
      <c r="J3" t="s">
        <v>64</v>
      </c>
      <c r="K3" t="s">
        <v>38</v>
      </c>
      <c r="L3" t="s">
        <v>52</v>
      </c>
      <c r="M3" s="23" t="s">
        <v>65</v>
      </c>
      <c r="N3" s="23" t="s">
        <v>66</v>
      </c>
      <c r="O3" s="23" t="s">
        <v>60</v>
      </c>
      <c r="P3" s="19">
        <f>VLOOKUP(M3,'3. Faixas Salariais'!A:C,3,FALSE)</f>
        <v>3953.7592250000002</v>
      </c>
      <c r="Q3" s="20">
        <f>VLOOKUP(C3,'4. Base Folha'!B:H,2,FALSE)</f>
        <v>43710</v>
      </c>
      <c r="R3" s="20" t="str">
        <f>VLOOKUP(C3,'4. Base Folha'!B:H,7,FALSE)</f>
        <v>-</v>
      </c>
      <c r="S3" s="21">
        <f>INT((DATE(2021,12,15) - Q3)/365)</f>
        <v>2</v>
      </c>
      <c r="T3" s="21">
        <f>IF(S3 &lt;= 1, 0, IF(S3 &lt;= 3, 0.03, IF(S3 &lt;= 6, 0.05, IF(S3 &lt;= 9, 0.09, 0.12))))</f>
        <v>0.03</v>
      </c>
      <c r="U3" s="18">
        <f>VLOOKUP(M3,'3. Faixas Salariais'!A:C,2,FALSE)</f>
        <v>5</v>
      </c>
      <c r="V3" s="18">
        <f>IF(U3 &lt;= 6, 0.03, IF(U3 &lt;= 12, 0.05, 0.09))</f>
        <v>0.03</v>
      </c>
      <c r="W3" s="19">
        <f t="shared" ref="W3:W44" si="0">P3*(1+T3+V3)</f>
        <v>4190.9847785000002</v>
      </c>
      <c r="X3" s="22">
        <f t="shared" ref="X3:X44" si="1" xml:space="preserve"> IF(R3 = "-", DATE(2022,MONTH(Q3),1),DATE(2022,MONTH(R3),1))</f>
        <v>44805</v>
      </c>
    </row>
    <row r="4" spans="1:24">
      <c r="A4" s="3" t="s">
        <v>49</v>
      </c>
      <c r="B4" t="s">
        <v>67</v>
      </c>
      <c r="C4" t="s">
        <v>68</v>
      </c>
      <c r="D4" t="s">
        <v>52</v>
      </c>
      <c r="E4" t="s">
        <v>53</v>
      </c>
      <c r="F4" t="s">
        <v>69</v>
      </c>
      <c r="G4" t="s">
        <v>70</v>
      </c>
      <c r="H4" t="s">
        <v>55</v>
      </c>
      <c r="I4" t="s">
        <v>55</v>
      </c>
      <c r="J4" t="s">
        <v>71</v>
      </c>
      <c r="K4" t="s">
        <v>38</v>
      </c>
      <c r="L4" t="s">
        <v>52</v>
      </c>
      <c r="M4" s="23" t="s">
        <v>72</v>
      </c>
      <c r="N4" s="23" t="s">
        <v>73</v>
      </c>
      <c r="O4" s="23" t="s">
        <v>60</v>
      </c>
      <c r="P4" s="19">
        <f>VLOOKUP(M4,'3. Faixas Salariais'!A:C,3,FALSE)</f>
        <v>19750.358759765117</v>
      </c>
      <c r="Q4" s="20">
        <f>VLOOKUP(C4,'4. Base Folha'!B:H,2,FALSE)</f>
        <v>43710</v>
      </c>
      <c r="R4" s="20" t="str">
        <f>VLOOKUP(C4,'4. Base Folha'!B:H,7,FALSE)</f>
        <v>-</v>
      </c>
      <c r="S4" s="21">
        <f>INT((DATE(2021,12,15) - Q4)/365)</f>
        <v>2</v>
      </c>
      <c r="T4" s="21">
        <f>IF(S4 &lt;= 1, 0, IF(S4 &lt;= 3, 0.03, IF(S4 &lt;= 6, 0.05, IF(S4 &lt;= 9, 0.09, 0.12))))</f>
        <v>0.03</v>
      </c>
      <c r="U4" s="18">
        <f>VLOOKUP(M4,'3. Faixas Salariais'!A:C,2,FALSE)</f>
        <v>13</v>
      </c>
      <c r="V4" s="18">
        <f>IF(U4 &lt;= 6, 0.03, IF(U4 &lt;= 12, 0.05, 0.09))</f>
        <v>0.09</v>
      </c>
      <c r="W4" s="19">
        <f t="shared" si="0"/>
        <v>22120.401810936932</v>
      </c>
      <c r="X4" s="22">
        <f t="shared" si="1"/>
        <v>44805</v>
      </c>
    </row>
    <row r="5" spans="1:24">
      <c r="A5" s="3" t="s">
        <v>49</v>
      </c>
      <c r="B5" t="s">
        <v>74</v>
      </c>
      <c r="C5" t="s">
        <v>75</v>
      </c>
      <c r="D5" t="s">
        <v>52</v>
      </c>
      <c r="E5" t="s">
        <v>53</v>
      </c>
      <c r="F5" t="s">
        <v>52</v>
      </c>
      <c r="G5" t="s">
        <v>76</v>
      </c>
      <c r="H5" t="s">
        <v>55</v>
      </c>
      <c r="I5" t="s">
        <v>77</v>
      </c>
      <c r="J5" t="s">
        <v>78</v>
      </c>
      <c r="K5" t="s">
        <v>38</v>
      </c>
      <c r="L5" t="s">
        <v>52</v>
      </c>
      <c r="M5" s="23" t="s">
        <v>58</v>
      </c>
      <c r="N5" s="23" t="s">
        <v>59</v>
      </c>
      <c r="O5" s="23" t="s">
        <v>60</v>
      </c>
      <c r="P5" s="19">
        <f>VLOOKUP(M5,'3. Faixas Salariais'!A:C,3,FALSE)</f>
        <v>10162.263318633968</v>
      </c>
      <c r="Q5" s="20">
        <f>VLOOKUP(C5,'4. Base Folha'!B:H,2,FALSE)</f>
        <v>44138</v>
      </c>
      <c r="R5" s="20">
        <f>VLOOKUP(C5,'4. Base Folha'!B:H,7,FALSE)</f>
        <v>44378</v>
      </c>
      <c r="S5" s="21">
        <f>INT((DATE(2021,12,15) - Q5)/365)</f>
        <v>1</v>
      </c>
      <c r="T5" s="21">
        <f>IF(S5 &lt;= 1, 0, IF(S5 &lt;= 3, 0.03, IF(S5 &lt;= 6, 0.05, IF(S5 &lt;= 9, 0.09, 0.12))))</f>
        <v>0</v>
      </c>
      <c r="U5" s="18">
        <f>VLOOKUP(M5,'3. Faixas Salariais'!A:C,2,FALSE)</f>
        <v>10</v>
      </c>
      <c r="V5" s="18">
        <f>IF(U5 &lt;= 6, 0.03, IF(U5 &lt;= 12, 0.05, 0.09))</f>
        <v>0.05</v>
      </c>
      <c r="W5" s="19">
        <f t="shared" si="0"/>
        <v>10670.376484565666</v>
      </c>
      <c r="X5" s="22">
        <f t="shared" si="1"/>
        <v>44743</v>
      </c>
    </row>
    <row r="6" spans="1:24">
      <c r="A6" s="3" t="s">
        <v>49</v>
      </c>
      <c r="B6" t="s">
        <v>79</v>
      </c>
      <c r="C6" t="s">
        <v>80</v>
      </c>
      <c r="D6" t="s">
        <v>52</v>
      </c>
      <c r="E6" t="s">
        <v>53</v>
      </c>
      <c r="F6" t="s">
        <v>52</v>
      </c>
      <c r="G6" t="s">
        <v>54</v>
      </c>
      <c r="H6" t="s">
        <v>55</v>
      </c>
      <c r="I6" t="s">
        <v>81</v>
      </c>
      <c r="J6" t="s">
        <v>82</v>
      </c>
      <c r="K6" t="s">
        <v>38</v>
      </c>
      <c r="L6" t="s">
        <v>52</v>
      </c>
      <c r="M6" s="23" t="s">
        <v>58</v>
      </c>
      <c r="N6" s="23" t="s">
        <v>59</v>
      </c>
      <c r="O6" s="23" t="s">
        <v>60</v>
      </c>
      <c r="P6" s="19">
        <f>VLOOKUP(M6,'3. Faixas Salariais'!A:C,3,FALSE)</f>
        <v>10162.263318633968</v>
      </c>
      <c r="Q6" s="20">
        <f>VLOOKUP(C6,'4. Base Folha'!B:H,2,FALSE)</f>
        <v>43472</v>
      </c>
      <c r="R6" s="20" t="str">
        <f>VLOOKUP(C6,'4. Base Folha'!B:H,7,FALSE)</f>
        <v>-</v>
      </c>
      <c r="S6" s="21">
        <f>INT((DATE(2021,12,15) - Q6)/365)</f>
        <v>2</v>
      </c>
      <c r="T6" s="21">
        <f>IF(S6 &lt;= 1, 0, IF(S6 &lt;= 3, 0.03, IF(S6 &lt;= 6, 0.05, IF(S6 &lt;= 9, 0.09, 0.12))))</f>
        <v>0.03</v>
      </c>
      <c r="U6" s="18">
        <f>VLOOKUP(M6,'3. Faixas Salariais'!A:C,2,FALSE)</f>
        <v>10</v>
      </c>
      <c r="V6" s="18">
        <f>IF(U6 &lt;= 6, 0.03, IF(U6 &lt;= 12, 0.05, 0.09))</f>
        <v>0.05</v>
      </c>
      <c r="W6" s="19">
        <f t="shared" si="0"/>
        <v>10975.244384124686</v>
      </c>
      <c r="X6" s="22">
        <f t="shared" si="1"/>
        <v>44562</v>
      </c>
    </row>
    <row r="7" spans="1:24">
      <c r="A7" s="3" t="s">
        <v>49</v>
      </c>
      <c r="B7" t="s">
        <v>83</v>
      </c>
      <c r="C7" t="s">
        <v>84</v>
      </c>
      <c r="D7" t="s">
        <v>52</v>
      </c>
      <c r="E7" t="s">
        <v>53</v>
      </c>
      <c r="F7" t="s">
        <v>52</v>
      </c>
      <c r="G7" t="s">
        <v>85</v>
      </c>
      <c r="H7" t="s">
        <v>55</v>
      </c>
      <c r="I7" t="s">
        <v>86</v>
      </c>
      <c r="J7" t="s">
        <v>87</v>
      </c>
      <c r="K7" t="s">
        <v>38</v>
      </c>
      <c r="L7" t="s">
        <v>52</v>
      </c>
      <c r="M7" s="23" t="s">
        <v>88</v>
      </c>
      <c r="N7" s="23" t="s">
        <v>89</v>
      </c>
      <c r="O7" s="23" t="s">
        <v>60</v>
      </c>
      <c r="P7" s="19">
        <f>VLOOKUP(M7,'3. Faixas Salariais'!A:C,3,FALSE)</f>
        <v>44142.545587044027</v>
      </c>
      <c r="Q7" s="20">
        <f>VLOOKUP(C7,'4. Base Folha'!B:H,2,FALSE)</f>
        <v>44249</v>
      </c>
      <c r="R7" s="20" t="str">
        <f>VLOOKUP(C7,'4. Base Folha'!B:H,7,FALSE)</f>
        <v>-</v>
      </c>
      <c r="S7" s="21">
        <f>INT((DATE(2021,12,15) - Q7)/365)</f>
        <v>0</v>
      </c>
      <c r="T7" s="21">
        <f>IF(S7 &lt;= 1, 0, IF(S7 &lt;= 3, 0.03, IF(S7 &lt;= 6, 0.05, IF(S7 &lt;= 9, 0.09, 0.12))))</f>
        <v>0</v>
      </c>
      <c r="U7" s="18">
        <f>VLOOKUP(M7,'3. Faixas Salariais'!A:C,2,FALSE)</f>
        <v>17</v>
      </c>
      <c r="V7" s="18">
        <f>IF(U7 &lt;= 6, 0.03, IF(U7 &lt;= 12, 0.05, 0.09))</f>
        <v>0.09</v>
      </c>
      <c r="W7" s="19">
        <f t="shared" si="0"/>
        <v>48115.374689877994</v>
      </c>
      <c r="X7" s="22">
        <f t="shared" si="1"/>
        <v>44593</v>
      </c>
    </row>
    <row r="8" spans="1:24">
      <c r="A8" s="3" t="s">
        <v>49</v>
      </c>
      <c r="B8" t="s">
        <v>90</v>
      </c>
      <c r="C8" t="s">
        <v>91</v>
      </c>
      <c r="D8" t="s">
        <v>52</v>
      </c>
      <c r="E8" t="s">
        <v>53</v>
      </c>
      <c r="F8" t="s">
        <v>52</v>
      </c>
      <c r="G8" t="s">
        <v>54</v>
      </c>
      <c r="H8" t="s">
        <v>55</v>
      </c>
      <c r="I8" t="s">
        <v>92</v>
      </c>
      <c r="J8" t="s">
        <v>93</v>
      </c>
      <c r="K8" t="s">
        <v>38</v>
      </c>
      <c r="L8" t="s">
        <v>52</v>
      </c>
      <c r="M8" s="23" t="s">
        <v>94</v>
      </c>
      <c r="N8" s="23" t="s">
        <v>95</v>
      </c>
      <c r="O8" s="23" t="s">
        <v>60</v>
      </c>
      <c r="P8" s="19">
        <f>VLOOKUP(M8,'3. Faixas Salariais'!A:C,3,FALSE)</f>
        <v>4546.8231087499998</v>
      </c>
      <c r="Q8" s="20">
        <f>VLOOKUP(C8,'4. Base Folha'!B:H,2,FALSE)</f>
        <v>44138</v>
      </c>
      <c r="R8" s="20">
        <f>VLOOKUP(C8,'4. Base Folha'!B:H,7,FALSE)</f>
        <v>44197</v>
      </c>
      <c r="S8" s="21">
        <f>INT((DATE(2021,12,15) - Q8)/365)</f>
        <v>1</v>
      </c>
      <c r="T8" s="21">
        <f>IF(S8 &lt;= 1, 0, IF(S8 &lt;= 3, 0.03, IF(S8 &lt;= 6, 0.05, IF(S8 &lt;= 9, 0.09, 0.12))))</f>
        <v>0</v>
      </c>
      <c r="U8" s="18">
        <f>VLOOKUP(M8,'3. Faixas Salariais'!A:C,2,FALSE)</f>
        <v>6</v>
      </c>
      <c r="V8" s="18">
        <f>IF(U8 &lt;= 6, 0.03, IF(U8 &lt;= 12, 0.05, 0.09))</f>
        <v>0.03</v>
      </c>
      <c r="W8" s="19">
        <f t="shared" si="0"/>
        <v>4683.2278020124995</v>
      </c>
      <c r="X8" s="22">
        <f t="shared" si="1"/>
        <v>44562</v>
      </c>
    </row>
    <row r="9" spans="1:24">
      <c r="A9" s="3" t="s">
        <v>49</v>
      </c>
      <c r="B9" t="s">
        <v>96</v>
      </c>
      <c r="C9" t="s">
        <v>97</v>
      </c>
      <c r="D9" t="s">
        <v>52</v>
      </c>
      <c r="E9" t="s">
        <v>53</v>
      </c>
      <c r="F9" t="s">
        <v>52</v>
      </c>
      <c r="G9" t="s">
        <v>54</v>
      </c>
      <c r="H9" t="s">
        <v>55</v>
      </c>
      <c r="I9" t="s">
        <v>98</v>
      </c>
      <c r="J9" t="s">
        <v>99</v>
      </c>
      <c r="K9" t="s">
        <v>38</v>
      </c>
      <c r="L9" t="s">
        <v>52</v>
      </c>
      <c r="M9" s="23" t="s">
        <v>100</v>
      </c>
      <c r="N9" s="23" t="s">
        <v>101</v>
      </c>
      <c r="O9" s="23" t="s">
        <v>60</v>
      </c>
      <c r="P9" s="19">
        <f>VLOOKUP(M9,'3. Faixas Salariais'!A:C,3,FALSE)</f>
        <v>1769</v>
      </c>
      <c r="Q9" s="20">
        <f>VLOOKUP(C9,'4. Base Folha'!B:H,2,FALSE)</f>
        <v>42675</v>
      </c>
      <c r="R9" s="20">
        <f>VLOOKUP(C9,'4. Base Folha'!B:H,7,FALSE)</f>
        <v>44256</v>
      </c>
      <c r="S9" s="21">
        <f>INT((DATE(2021,12,15) - Q9)/365)</f>
        <v>5</v>
      </c>
      <c r="T9" s="21">
        <f>IF(S9 &lt;= 1, 0, IF(S9 &lt;= 3, 0.03, IF(S9 &lt;= 6, 0.05, IF(S9 &lt;= 9, 0.09, 0.12))))</f>
        <v>0.05</v>
      </c>
      <c r="U9" s="18">
        <f>VLOOKUP(M9,'3. Faixas Salariais'!A:C,2,FALSE)</f>
        <v>1</v>
      </c>
      <c r="V9" s="18">
        <f>IF(U9 &lt;= 6, 0.03, IF(U9 &lt;= 12, 0.05, 0.09))</f>
        <v>0.03</v>
      </c>
      <c r="W9" s="19">
        <f t="shared" si="0"/>
        <v>1910.5200000000002</v>
      </c>
      <c r="X9" s="22">
        <f t="shared" si="1"/>
        <v>44621</v>
      </c>
    </row>
    <row r="10" spans="1:24">
      <c r="A10" s="3" t="s">
        <v>49</v>
      </c>
      <c r="B10" t="s">
        <v>102</v>
      </c>
      <c r="C10" t="s">
        <v>103</v>
      </c>
      <c r="D10" t="s">
        <v>52</v>
      </c>
      <c r="E10" t="s">
        <v>53</v>
      </c>
      <c r="F10" t="s">
        <v>52</v>
      </c>
      <c r="G10" t="s">
        <v>54</v>
      </c>
      <c r="H10" t="s">
        <v>55</v>
      </c>
      <c r="I10" t="s">
        <v>104</v>
      </c>
      <c r="J10" t="s">
        <v>105</v>
      </c>
      <c r="K10" t="s">
        <v>38</v>
      </c>
      <c r="L10" t="s">
        <v>52</v>
      </c>
      <c r="M10" s="23" t="s">
        <v>106</v>
      </c>
      <c r="N10" s="23" t="s">
        <v>107</v>
      </c>
      <c r="O10" s="23" t="s">
        <v>60</v>
      </c>
      <c r="P10" s="19">
        <f>VLOOKUP(M10,'3. Faixas Salariais'!A:C,3,FALSE)</f>
        <v>2644.6550000000002</v>
      </c>
      <c r="Q10" s="20">
        <f>VLOOKUP(C10,'4. Base Folha'!B:H,2,FALSE)</f>
        <v>44200</v>
      </c>
      <c r="R10" s="20" t="str">
        <f>VLOOKUP(C10,'4. Base Folha'!B:H,7,FALSE)</f>
        <v>-</v>
      </c>
      <c r="S10" s="21">
        <f>INT((DATE(2021,12,15) - Q10)/365)</f>
        <v>0</v>
      </c>
      <c r="T10" s="21">
        <f>IF(S10 &lt;= 1, 0, IF(S10 &lt;= 3, 0.03, IF(S10 &lt;= 6, 0.05, IF(S10 &lt;= 9, 0.09, 0.12))))</f>
        <v>0</v>
      </c>
      <c r="U10" s="18">
        <f>VLOOKUP(M10,'3. Faixas Salariais'!A:C,2,FALSE)</f>
        <v>3</v>
      </c>
      <c r="V10" s="18">
        <f>IF(U10 &lt;= 6, 0.03, IF(U10 &lt;= 12, 0.05, 0.09))</f>
        <v>0.03</v>
      </c>
      <c r="W10" s="19">
        <f t="shared" si="0"/>
        <v>2723.9946500000001</v>
      </c>
      <c r="X10" s="22">
        <f t="shared" si="1"/>
        <v>44562</v>
      </c>
    </row>
    <row r="11" spans="1:24">
      <c r="A11" s="3" t="s">
        <v>49</v>
      </c>
      <c r="B11" t="s">
        <v>108</v>
      </c>
      <c r="C11" t="s">
        <v>109</v>
      </c>
      <c r="D11" t="s">
        <v>52</v>
      </c>
      <c r="E11" t="s">
        <v>53</v>
      </c>
      <c r="F11" t="s">
        <v>52</v>
      </c>
      <c r="G11" t="s">
        <v>110</v>
      </c>
      <c r="H11" t="s">
        <v>55</v>
      </c>
      <c r="I11" t="s">
        <v>111</v>
      </c>
      <c r="J11" t="s">
        <v>112</v>
      </c>
      <c r="K11" t="s">
        <v>38</v>
      </c>
      <c r="L11" t="s">
        <v>52</v>
      </c>
      <c r="M11" s="23" t="s">
        <v>113</v>
      </c>
      <c r="N11" s="23" t="s">
        <v>114</v>
      </c>
      <c r="O11" s="23" t="s">
        <v>60</v>
      </c>
      <c r="P11" s="19">
        <f>VLOOKUP(M11,'3. Faixas Salariais'!A:C,3,FALSE)</f>
        <v>17174.225008491409</v>
      </c>
      <c r="Q11" s="20">
        <f>VLOOKUP(C11,'4. Base Folha'!B:H,2,FALSE)</f>
        <v>43871</v>
      </c>
      <c r="R11" s="20" t="str">
        <f>VLOOKUP(C11,'4. Base Folha'!B:H,7,FALSE)</f>
        <v>-</v>
      </c>
      <c r="S11" s="21">
        <f>INT((DATE(2021,12,15) - Q11)/365)</f>
        <v>1</v>
      </c>
      <c r="T11" s="21">
        <f>IF(S11 &lt;= 1, 0, IF(S11 &lt;= 3, 0.03, IF(S11 &lt;= 6, 0.05, IF(S11 &lt;= 9, 0.09, 0.12))))</f>
        <v>0</v>
      </c>
      <c r="U11" s="18">
        <f>VLOOKUP(M11,'3. Faixas Salariais'!A:C,2,FALSE)</f>
        <v>12</v>
      </c>
      <c r="V11" s="18">
        <f>IF(U11 &lt;= 6, 0.03, IF(U11 &lt;= 12, 0.05, 0.09))</f>
        <v>0.05</v>
      </c>
      <c r="W11" s="19">
        <f t="shared" si="0"/>
        <v>18032.936258915979</v>
      </c>
      <c r="X11" s="22">
        <f t="shared" si="1"/>
        <v>44593</v>
      </c>
    </row>
    <row r="12" spans="1:24">
      <c r="A12" s="3" t="s">
        <v>49</v>
      </c>
      <c r="B12" t="s">
        <v>115</v>
      </c>
      <c r="C12" t="s">
        <v>116</v>
      </c>
      <c r="D12" t="s">
        <v>52</v>
      </c>
      <c r="E12" t="s">
        <v>53</v>
      </c>
      <c r="F12" t="s">
        <v>52</v>
      </c>
      <c r="G12" t="s">
        <v>54</v>
      </c>
      <c r="H12" t="s">
        <v>55</v>
      </c>
      <c r="I12" t="s">
        <v>117</v>
      </c>
      <c r="J12" t="s">
        <v>118</v>
      </c>
      <c r="K12" t="s">
        <v>38</v>
      </c>
      <c r="L12" t="s">
        <v>52</v>
      </c>
      <c r="M12" s="23" t="s">
        <v>58</v>
      </c>
      <c r="N12" s="23" t="s">
        <v>59</v>
      </c>
      <c r="O12" s="23" t="s">
        <v>60</v>
      </c>
      <c r="P12" s="19">
        <f>VLOOKUP(M12,'3. Faixas Salariais'!A:C,3,FALSE)</f>
        <v>10162.263318633968</v>
      </c>
      <c r="Q12" s="20">
        <f>VLOOKUP(C12,'4. Base Folha'!B:H,2,FALSE)</f>
        <v>44179</v>
      </c>
      <c r="R12" s="20" t="str">
        <f>VLOOKUP(C12,'4. Base Folha'!B:H,7,FALSE)</f>
        <v>-</v>
      </c>
      <c r="S12" s="21">
        <f>INT((DATE(2021,12,15) - Q12)/365)</f>
        <v>1</v>
      </c>
      <c r="T12" s="21">
        <f>IF(S12 &lt;= 1, 0, IF(S12 &lt;= 3, 0.03, IF(S12 &lt;= 6, 0.05, IF(S12 &lt;= 9, 0.09, 0.12))))</f>
        <v>0</v>
      </c>
      <c r="U12" s="18">
        <f>VLOOKUP(M12,'3. Faixas Salariais'!A:C,2,FALSE)</f>
        <v>10</v>
      </c>
      <c r="V12" s="18">
        <f>IF(U12 &lt;= 6, 0.03, IF(U12 &lt;= 12, 0.05, 0.09))</f>
        <v>0.05</v>
      </c>
      <c r="W12" s="19">
        <f t="shared" si="0"/>
        <v>10670.376484565666</v>
      </c>
      <c r="X12" s="22">
        <f t="shared" si="1"/>
        <v>44896</v>
      </c>
    </row>
    <row r="13" spans="1:24">
      <c r="A13" s="3" t="s">
        <v>49</v>
      </c>
      <c r="B13" t="s">
        <v>119</v>
      </c>
      <c r="C13" t="s">
        <v>120</v>
      </c>
      <c r="D13" t="s">
        <v>52</v>
      </c>
      <c r="E13" t="s">
        <v>53</v>
      </c>
      <c r="F13" t="s">
        <v>52</v>
      </c>
      <c r="G13" t="s">
        <v>110</v>
      </c>
      <c r="H13" t="s">
        <v>55</v>
      </c>
      <c r="I13" t="s">
        <v>121</v>
      </c>
      <c r="J13" t="s">
        <v>122</v>
      </c>
      <c r="K13" t="s">
        <v>38</v>
      </c>
      <c r="L13" t="s">
        <v>52</v>
      </c>
      <c r="M13" s="23" t="s">
        <v>123</v>
      </c>
      <c r="N13" s="23" t="s">
        <v>124</v>
      </c>
      <c r="O13" s="23" t="s">
        <v>60</v>
      </c>
      <c r="P13" s="19">
        <f>VLOOKUP(M13,'3. Faixas Salariais'!A:C,3,FALSE)</f>
        <v>6797.5005475812495</v>
      </c>
      <c r="Q13" s="20">
        <f>VLOOKUP(C13,'4. Base Folha'!B:H,2,FALSE)</f>
        <v>43542</v>
      </c>
      <c r="R13" s="20">
        <f>VLOOKUP(C13,'4. Base Folha'!B:H,7,FALSE)</f>
        <v>44075</v>
      </c>
      <c r="S13" s="21">
        <f>INT((DATE(2021,12,15) - Q13)/365)</f>
        <v>2</v>
      </c>
      <c r="T13" s="21">
        <f>IF(S13 &lt;= 1, 0, IF(S13 &lt;= 3, 0.03, IF(S13 &lt;= 6, 0.05, IF(S13 &lt;= 9, 0.09, 0.12))))</f>
        <v>0.03</v>
      </c>
      <c r="U13" s="18">
        <f>VLOOKUP(M13,'3. Faixas Salariais'!A:C,2,FALSE)</f>
        <v>8</v>
      </c>
      <c r="V13" s="18">
        <f>IF(U13 &lt;= 6, 0.03, IF(U13 &lt;= 12, 0.05, 0.09))</f>
        <v>0.05</v>
      </c>
      <c r="W13" s="19">
        <f t="shared" si="0"/>
        <v>7341.3005913877496</v>
      </c>
      <c r="X13" s="22">
        <f t="shared" si="1"/>
        <v>44805</v>
      </c>
    </row>
    <row r="14" spans="1:24">
      <c r="A14" s="3" t="s">
        <v>49</v>
      </c>
      <c r="B14" t="s">
        <v>125</v>
      </c>
      <c r="C14" t="s">
        <v>126</v>
      </c>
      <c r="D14" t="s">
        <v>52</v>
      </c>
      <c r="E14" t="s">
        <v>53</v>
      </c>
      <c r="F14" t="s">
        <v>52</v>
      </c>
      <c r="G14" t="s">
        <v>54</v>
      </c>
      <c r="H14" t="s">
        <v>55</v>
      </c>
      <c r="I14" t="s">
        <v>127</v>
      </c>
      <c r="J14" t="s">
        <v>128</v>
      </c>
      <c r="K14" t="s">
        <v>38</v>
      </c>
      <c r="L14" t="s">
        <v>52</v>
      </c>
      <c r="M14" s="23" t="s">
        <v>58</v>
      </c>
      <c r="N14" s="23" t="s">
        <v>59</v>
      </c>
      <c r="O14" s="23" t="s">
        <v>60</v>
      </c>
      <c r="P14" s="19">
        <f>VLOOKUP(M14,'3. Faixas Salariais'!A:C,3,FALSE)</f>
        <v>10162.263318633968</v>
      </c>
      <c r="Q14" s="20">
        <f>VLOOKUP(C14,'4. Base Folha'!B:H,2,FALSE)</f>
        <v>43739</v>
      </c>
      <c r="R14" s="20">
        <f>VLOOKUP(C14,'4. Base Folha'!B:H,7,FALSE)</f>
        <v>44044</v>
      </c>
      <c r="S14" s="21">
        <f>INT((DATE(2021,12,15) - Q14)/365)</f>
        <v>2</v>
      </c>
      <c r="T14" s="21">
        <f>IF(S14 &lt;= 1, 0, IF(S14 &lt;= 3, 0.03, IF(S14 &lt;= 6, 0.05, IF(S14 &lt;= 9, 0.09, 0.12))))</f>
        <v>0.03</v>
      </c>
      <c r="U14" s="18">
        <f>VLOOKUP(M14,'3. Faixas Salariais'!A:C,2,FALSE)</f>
        <v>10</v>
      </c>
      <c r="V14" s="18">
        <f>IF(U14 &lt;= 6, 0.03, IF(U14 &lt;= 12, 0.05, 0.09))</f>
        <v>0.05</v>
      </c>
      <c r="W14" s="19">
        <f t="shared" si="0"/>
        <v>10975.244384124686</v>
      </c>
      <c r="X14" s="22">
        <f t="shared" si="1"/>
        <v>44774</v>
      </c>
    </row>
    <row r="15" spans="1:24">
      <c r="A15" s="3" t="s">
        <v>49</v>
      </c>
      <c r="B15" t="s">
        <v>129</v>
      </c>
      <c r="C15" t="s">
        <v>130</v>
      </c>
      <c r="D15" t="s">
        <v>52</v>
      </c>
      <c r="E15" t="s">
        <v>53</v>
      </c>
      <c r="F15" t="s">
        <v>52</v>
      </c>
      <c r="G15" t="s">
        <v>110</v>
      </c>
      <c r="H15" t="s">
        <v>55</v>
      </c>
      <c r="I15" t="s">
        <v>131</v>
      </c>
      <c r="J15" t="s">
        <v>132</v>
      </c>
      <c r="K15" t="s">
        <v>38</v>
      </c>
      <c r="L15" t="s">
        <v>52</v>
      </c>
      <c r="M15" s="23" t="s">
        <v>113</v>
      </c>
      <c r="N15" s="23" t="s">
        <v>114</v>
      </c>
      <c r="O15" s="23" t="s">
        <v>60</v>
      </c>
      <c r="P15" s="19">
        <f>VLOOKUP(M15,'3. Faixas Salariais'!A:C,3,FALSE)</f>
        <v>17174.225008491409</v>
      </c>
      <c r="Q15" s="20">
        <f>VLOOKUP(C15,'4. Base Folha'!B:H,2,FALSE)</f>
        <v>44025</v>
      </c>
      <c r="R15" s="20">
        <f>VLOOKUP(C15,'4. Base Folha'!B:H,7,FALSE)</f>
        <v>44105</v>
      </c>
      <c r="S15" s="21">
        <f>INT((DATE(2021,12,15) - Q15)/365)</f>
        <v>1</v>
      </c>
      <c r="T15" s="21">
        <f>IF(S15 &lt;= 1, 0, IF(S15 &lt;= 3, 0.03, IF(S15 &lt;= 6, 0.05, IF(S15 &lt;= 9, 0.09, 0.12))))</f>
        <v>0</v>
      </c>
      <c r="U15" s="18">
        <f>VLOOKUP(M15,'3. Faixas Salariais'!A:C,2,FALSE)</f>
        <v>12</v>
      </c>
      <c r="V15" s="18">
        <f>IF(U15 &lt;= 6, 0.03, IF(U15 &lt;= 12, 0.05, 0.09))</f>
        <v>0.05</v>
      </c>
      <c r="W15" s="19">
        <f t="shared" si="0"/>
        <v>18032.936258915979</v>
      </c>
      <c r="X15" s="22">
        <f t="shared" si="1"/>
        <v>44835</v>
      </c>
    </row>
    <row r="16" spans="1:24">
      <c r="A16" s="3" t="s">
        <v>49</v>
      </c>
      <c r="B16" t="s">
        <v>133</v>
      </c>
      <c r="C16" t="s">
        <v>134</v>
      </c>
      <c r="D16" t="s">
        <v>52</v>
      </c>
      <c r="E16" t="s">
        <v>53</v>
      </c>
      <c r="F16" t="s">
        <v>52</v>
      </c>
      <c r="G16" t="s">
        <v>110</v>
      </c>
      <c r="H16" t="s">
        <v>55</v>
      </c>
      <c r="I16" t="s">
        <v>135</v>
      </c>
      <c r="J16" t="s">
        <v>136</v>
      </c>
      <c r="K16" t="s">
        <v>38</v>
      </c>
      <c r="L16" t="s">
        <v>52</v>
      </c>
      <c r="M16" s="23" t="s">
        <v>137</v>
      </c>
      <c r="N16" s="23" t="s">
        <v>138</v>
      </c>
      <c r="O16" s="23" t="s">
        <v>60</v>
      </c>
      <c r="P16" s="19">
        <f>VLOOKUP(M16,'3. Faixas Salariais'!A:C,3,FALSE)</f>
        <v>5910.8700413750003</v>
      </c>
      <c r="Q16" s="20">
        <f>VLOOKUP(C16,'4. Base Folha'!B:H,2,FALSE)</f>
        <v>44088</v>
      </c>
      <c r="R16" s="20">
        <f>VLOOKUP(C16,'4. Base Folha'!B:H,7,FALSE)</f>
        <v>44287</v>
      </c>
      <c r="S16" s="21">
        <f>INT((DATE(2021,12,15) - Q16)/365)</f>
        <v>1</v>
      </c>
      <c r="T16" s="21">
        <f>IF(S16 &lt;= 1, 0, IF(S16 &lt;= 3, 0.03, IF(S16 &lt;= 6, 0.05, IF(S16 &lt;= 9, 0.09, 0.12))))</f>
        <v>0</v>
      </c>
      <c r="U16" s="18">
        <f>VLOOKUP(M16,'3. Faixas Salariais'!A:C,2,FALSE)</f>
        <v>7</v>
      </c>
      <c r="V16" s="18">
        <f>IF(U16 &lt;= 6, 0.03, IF(U16 &lt;= 12, 0.05, 0.09))</f>
        <v>0.05</v>
      </c>
      <c r="W16" s="19">
        <f t="shared" si="0"/>
        <v>6206.4135434437503</v>
      </c>
      <c r="X16" s="22">
        <f t="shared" si="1"/>
        <v>44652</v>
      </c>
    </row>
    <row r="17" spans="1:24">
      <c r="A17" s="3" t="s">
        <v>49</v>
      </c>
      <c r="B17" t="s">
        <v>139</v>
      </c>
      <c r="C17" t="s">
        <v>140</v>
      </c>
      <c r="D17" t="s">
        <v>52</v>
      </c>
      <c r="E17" t="s">
        <v>53</v>
      </c>
      <c r="F17" t="s">
        <v>52</v>
      </c>
      <c r="G17" t="s">
        <v>54</v>
      </c>
      <c r="H17" t="s">
        <v>55</v>
      </c>
      <c r="I17" t="s">
        <v>141</v>
      </c>
      <c r="J17" t="s">
        <v>142</v>
      </c>
      <c r="K17" t="s">
        <v>38</v>
      </c>
      <c r="L17" t="s">
        <v>52</v>
      </c>
      <c r="M17" s="23" t="s">
        <v>58</v>
      </c>
      <c r="N17" s="23" t="s">
        <v>59</v>
      </c>
      <c r="O17" s="23" t="s">
        <v>60</v>
      </c>
      <c r="P17" s="19">
        <f>VLOOKUP(M17,'3. Faixas Salariais'!A:C,3,FALSE)</f>
        <v>10162.263318633968</v>
      </c>
      <c r="Q17" s="20">
        <f>VLOOKUP(C17,'4. Base Folha'!B:H,2,FALSE)</f>
        <v>43283</v>
      </c>
      <c r="R17" s="20">
        <f>VLOOKUP(C17,'4. Base Folha'!B:H,7,FALSE)</f>
        <v>44136</v>
      </c>
      <c r="S17" s="21">
        <f>INT((DATE(2021,12,15) - Q17)/365)</f>
        <v>3</v>
      </c>
      <c r="T17" s="21">
        <f>IF(S17 &lt;= 1, 0, IF(S17 &lt;= 3, 0.03, IF(S17 &lt;= 6, 0.05, IF(S17 &lt;= 9, 0.09, 0.12))))</f>
        <v>0.03</v>
      </c>
      <c r="U17" s="18">
        <f>VLOOKUP(M17,'3. Faixas Salariais'!A:C,2,FALSE)</f>
        <v>10</v>
      </c>
      <c r="V17" s="18">
        <f>IF(U17 &lt;= 6, 0.03, IF(U17 &lt;= 12, 0.05, 0.09))</f>
        <v>0.05</v>
      </c>
      <c r="W17" s="19">
        <f t="shared" si="0"/>
        <v>10975.244384124686</v>
      </c>
      <c r="X17" s="22">
        <f t="shared" si="1"/>
        <v>44866</v>
      </c>
    </row>
    <row r="18" spans="1:24">
      <c r="A18" s="3" t="s">
        <v>49</v>
      </c>
      <c r="B18" t="s">
        <v>143</v>
      </c>
      <c r="C18" t="s">
        <v>144</v>
      </c>
      <c r="D18" t="s">
        <v>52</v>
      </c>
      <c r="E18" t="s">
        <v>53</v>
      </c>
      <c r="F18" t="s">
        <v>52</v>
      </c>
      <c r="G18" t="s">
        <v>76</v>
      </c>
      <c r="H18" t="s">
        <v>55</v>
      </c>
      <c r="I18" t="s">
        <v>145</v>
      </c>
      <c r="J18" t="s">
        <v>82</v>
      </c>
      <c r="K18" t="s">
        <v>38</v>
      </c>
      <c r="L18" t="s">
        <v>52</v>
      </c>
      <c r="M18" s="23" t="s">
        <v>58</v>
      </c>
      <c r="N18" s="23" t="s">
        <v>59</v>
      </c>
      <c r="O18" s="23" t="s">
        <v>60</v>
      </c>
      <c r="P18" s="19">
        <f>VLOOKUP(M18,'3. Faixas Salariais'!A:C,3,FALSE)</f>
        <v>10162.263318633968</v>
      </c>
      <c r="Q18" s="20">
        <f>VLOOKUP(C18,'4. Base Folha'!B:H,2,FALSE)</f>
        <v>44214</v>
      </c>
      <c r="R18" s="20" t="str">
        <f>VLOOKUP(C18,'4. Base Folha'!B:H,7,FALSE)</f>
        <v>-</v>
      </c>
      <c r="S18" s="21">
        <f>INT((DATE(2021,12,15) - Q18)/365)</f>
        <v>0</v>
      </c>
      <c r="T18" s="21">
        <f>IF(S18 &lt;= 1, 0, IF(S18 &lt;= 3, 0.03, IF(S18 &lt;= 6, 0.05, IF(S18 &lt;= 9, 0.09, 0.12))))</f>
        <v>0</v>
      </c>
      <c r="U18" s="18">
        <f>VLOOKUP(M18,'3. Faixas Salariais'!A:C,2,FALSE)</f>
        <v>10</v>
      </c>
      <c r="V18" s="18">
        <f>IF(U18 &lt;= 6, 0.03, IF(U18 &lt;= 12, 0.05, 0.09))</f>
        <v>0.05</v>
      </c>
      <c r="W18" s="19">
        <f t="shared" si="0"/>
        <v>10670.376484565666</v>
      </c>
      <c r="X18" s="22">
        <f t="shared" si="1"/>
        <v>44562</v>
      </c>
    </row>
    <row r="19" spans="1:24">
      <c r="A19" s="3" t="s">
        <v>49</v>
      </c>
      <c r="B19" t="s">
        <v>146</v>
      </c>
      <c r="C19" t="s">
        <v>147</v>
      </c>
      <c r="D19" t="s">
        <v>52</v>
      </c>
      <c r="E19" t="s">
        <v>53</v>
      </c>
      <c r="F19" t="s">
        <v>52</v>
      </c>
      <c r="G19" t="s">
        <v>85</v>
      </c>
      <c r="H19" t="s">
        <v>55</v>
      </c>
      <c r="I19" t="s">
        <v>148</v>
      </c>
      <c r="J19" t="s">
        <v>149</v>
      </c>
      <c r="K19" t="s">
        <v>38</v>
      </c>
      <c r="L19" t="s">
        <v>52</v>
      </c>
      <c r="M19" s="23" t="s">
        <v>88</v>
      </c>
      <c r="N19" s="23" t="s">
        <v>89</v>
      </c>
      <c r="O19" s="23" t="s">
        <v>60</v>
      </c>
      <c r="P19" s="19">
        <f>VLOOKUP(M19,'3. Faixas Salariais'!A:C,3,FALSE)</f>
        <v>44142.545587044027</v>
      </c>
      <c r="Q19" s="20">
        <f>VLOOKUP(C19,'4. Base Folha'!B:H,2,FALSE)</f>
        <v>43892</v>
      </c>
      <c r="R19" s="20">
        <f>VLOOKUP(C19,'4. Base Folha'!B:H,7,FALSE)</f>
        <v>44136</v>
      </c>
      <c r="S19" s="21">
        <f>INT((DATE(2021,12,15) - Q19)/365)</f>
        <v>1</v>
      </c>
      <c r="T19" s="21">
        <f>IF(S19 &lt;= 1, 0, IF(S19 &lt;= 3, 0.03, IF(S19 &lt;= 6, 0.05, IF(S19 &lt;= 9, 0.09, 0.12))))</f>
        <v>0</v>
      </c>
      <c r="U19" s="18">
        <f>VLOOKUP(M19,'3. Faixas Salariais'!A:C,2,FALSE)</f>
        <v>17</v>
      </c>
      <c r="V19" s="18">
        <f>IF(U19 &lt;= 6, 0.03, IF(U19 &lt;= 12, 0.05, 0.09))</f>
        <v>0.09</v>
      </c>
      <c r="W19" s="19">
        <f t="shared" si="0"/>
        <v>48115.374689877994</v>
      </c>
      <c r="X19" s="22">
        <f t="shared" si="1"/>
        <v>44866</v>
      </c>
    </row>
    <row r="20" spans="1:24">
      <c r="A20" s="3" t="s">
        <v>49</v>
      </c>
      <c r="B20" t="s">
        <v>150</v>
      </c>
      <c r="C20" t="s">
        <v>151</v>
      </c>
      <c r="D20" t="s">
        <v>52</v>
      </c>
      <c r="E20" t="s">
        <v>53</v>
      </c>
      <c r="F20" t="s">
        <v>52</v>
      </c>
      <c r="G20" t="s">
        <v>54</v>
      </c>
      <c r="H20" t="s">
        <v>55</v>
      </c>
      <c r="I20" t="s">
        <v>152</v>
      </c>
      <c r="J20" t="s">
        <v>132</v>
      </c>
      <c r="K20" t="s">
        <v>38</v>
      </c>
      <c r="L20" t="s">
        <v>52</v>
      </c>
      <c r="M20" s="23" t="s">
        <v>113</v>
      </c>
      <c r="N20" s="23" t="s">
        <v>114</v>
      </c>
      <c r="O20" s="23" t="s">
        <v>60</v>
      </c>
      <c r="P20" s="19">
        <f>VLOOKUP(M20,'3. Faixas Salariais'!A:C,3,FALSE)</f>
        <v>17174.225008491409</v>
      </c>
      <c r="Q20" s="20">
        <f>VLOOKUP(C20,'4. Base Folha'!B:H,2,FALSE)</f>
        <v>43850</v>
      </c>
      <c r="R20" s="20" t="str">
        <f>VLOOKUP(C20,'4. Base Folha'!B:H,7,FALSE)</f>
        <v>-</v>
      </c>
      <c r="S20" s="21">
        <f>INT((DATE(2021,12,15) - Q20)/365)</f>
        <v>1</v>
      </c>
      <c r="T20" s="21">
        <f>IF(S20 &lt;= 1, 0, IF(S20 &lt;= 3, 0.03, IF(S20 &lt;= 6, 0.05, IF(S20 &lt;= 9, 0.09, 0.12))))</f>
        <v>0</v>
      </c>
      <c r="U20" s="18">
        <f>VLOOKUP(M20,'3. Faixas Salariais'!A:C,2,FALSE)</f>
        <v>12</v>
      </c>
      <c r="V20" s="18">
        <f>IF(U20 &lt;= 6, 0.03, IF(U20 &lt;= 12, 0.05, 0.09))</f>
        <v>0.05</v>
      </c>
      <c r="W20" s="19">
        <f t="shared" si="0"/>
        <v>18032.936258915979</v>
      </c>
      <c r="X20" s="22">
        <f t="shared" si="1"/>
        <v>44562</v>
      </c>
    </row>
    <row r="21" spans="1:24">
      <c r="A21" s="3" t="s">
        <v>49</v>
      </c>
      <c r="B21" t="s">
        <v>153</v>
      </c>
      <c r="C21" t="s">
        <v>154</v>
      </c>
      <c r="D21" t="s">
        <v>52</v>
      </c>
      <c r="E21" t="s">
        <v>53</v>
      </c>
      <c r="F21" t="s">
        <v>52</v>
      </c>
      <c r="G21" t="s">
        <v>54</v>
      </c>
      <c r="H21" t="s">
        <v>55</v>
      </c>
      <c r="I21" t="s">
        <v>155</v>
      </c>
      <c r="J21" t="s">
        <v>156</v>
      </c>
      <c r="K21" t="s">
        <v>38</v>
      </c>
      <c r="L21" t="s">
        <v>52</v>
      </c>
      <c r="M21" s="23" t="s">
        <v>157</v>
      </c>
      <c r="N21" s="23" t="s">
        <v>158</v>
      </c>
      <c r="O21" s="23" t="s">
        <v>60</v>
      </c>
      <c r="P21" s="19">
        <f>VLOOKUP(M21,'3. Faixas Salariais'!A:C,3,FALSE)</f>
        <v>13210.942314224159</v>
      </c>
      <c r="Q21" s="20">
        <f>VLOOKUP(C21,'4. Base Folha'!B:H,2,FALSE)</f>
        <v>44249</v>
      </c>
      <c r="R21" s="20" t="str">
        <f>VLOOKUP(C21,'4. Base Folha'!B:H,7,FALSE)</f>
        <v>-</v>
      </c>
      <c r="S21" s="21">
        <f>INT((DATE(2021,12,15) - Q21)/365)</f>
        <v>0</v>
      </c>
      <c r="T21" s="21">
        <f>IF(S21 &lt;= 1, 0, IF(S21 &lt;= 3, 0.03, IF(S21 &lt;= 6, 0.05, IF(S21 &lt;= 9, 0.09, 0.12))))</f>
        <v>0</v>
      </c>
      <c r="U21" s="18">
        <f>VLOOKUP(M21,'3. Faixas Salariais'!A:C,2,FALSE)</f>
        <v>11</v>
      </c>
      <c r="V21" s="18">
        <f>IF(U21 &lt;= 6, 0.03, IF(U21 &lt;= 12, 0.05, 0.09))</f>
        <v>0.05</v>
      </c>
      <c r="W21" s="19">
        <f t="shared" si="0"/>
        <v>13871.489429935367</v>
      </c>
      <c r="X21" s="22">
        <f t="shared" si="1"/>
        <v>44593</v>
      </c>
    </row>
    <row r="22" spans="1:24">
      <c r="A22" s="3" t="s">
        <v>49</v>
      </c>
      <c r="B22" t="s">
        <v>159</v>
      </c>
      <c r="C22" t="s">
        <v>160</v>
      </c>
      <c r="D22" t="s">
        <v>52</v>
      </c>
      <c r="E22" t="s">
        <v>53</v>
      </c>
      <c r="F22" t="s">
        <v>52</v>
      </c>
      <c r="G22" t="s">
        <v>110</v>
      </c>
      <c r="H22" t="s">
        <v>55</v>
      </c>
      <c r="I22" t="s">
        <v>161</v>
      </c>
      <c r="J22" t="s">
        <v>162</v>
      </c>
      <c r="K22" t="s">
        <v>38</v>
      </c>
      <c r="L22" t="s">
        <v>52</v>
      </c>
      <c r="M22" s="23" t="s">
        <v>113</v>
      </c>
      <c r="N22" s="23" t="s">
        <v>114</v>
      </c>
      <c r="O22" s="23" t="s">
        <v>60</v>
      </c>
      <c r="P22" s="19">
        <f>VLOOKUP(M22,'3. Faixas Salariais'!A:C,3,FALSE)</f>
        <v>17174.225008491409</v>
      </c>
      <c r="Q22" s="20">
        <f>VLOOKUP(C22,'4. Base Folha'!B:H,2,FALSE)</f>
        <v>44249</v>
      </c>
      <c r="R22" s="20">
        <f>VLOOKUP(C22,'4. Base Folha'!B:H,7,FALSE)</f>
        <v>44409</v>
      </c>
      <c r="S22" s="21">
        <f>INT((DATE(2021,12,15) - Q22)/365)</f>
        <v>0</v>
      </c>
      <c r="T22" s="21">
        <f>IF(S22 &lt;= 1, 0, IF(S22 &lt;= 3, 0.03, IF(S22 &lt;= 6, 0.05, IF(S22 &lt;= 9, 0.09, 0.12))))</f>
        <v>0</v>
      </c>
      <c r="U22" s="18">
        <f>VLOOKUP(M22,'3. Faixas Salariais'!A:C,2,FALSE)</f>
        <v>12</v>
      </c>
      <c r="V22" s="18">
        <f>IF(U22 &lt;= 6, 0.03, IF(U22 &lt;= 12, 0.05, 0.09))</f>
        <v>0.05</v>
      </c>
      <c r="W22" s="19">
        <f t="shared" si="0"/>
        <v>18032.936258915979</v>
      </c>
      <c r="X22" s="22">
        <f t="shared" si="1"/>
        <v>44774</v>
      </c>
    </row>
    <row r="23" spans="1:24">
      <c r="A23" s="3" t="s">
        <v>49</v>
      </c>
      <c r="B23" t="s">
        <v>163</v>
      </c>
      <c r="C23" t="s">
        <v>164</v>
      </c>
      <c r="D23" t="s">
        <v>52</v>
      </c>
      <c r="E23" t="s">
        <v>53</v>
      </c>
      <c r="F23" t="s">
        <v>52</v>
      </c>
      <c r="G23" t="s">
        <v>54</v>
      </c>
      <c r="H23" t="s">
        <v>55</v>
      </c>
      <c r="I23" t="s">
        <v>165</v>
      </c>
      <c r="J23" t="s">
        <v>166</v>
      </c>
      <c r="K23" t="s">
        <v>38</v>
      </c>
      <c r="L23" t="s">
        <v>52</v>
      </c>
      <c r="M23" s="23" t="s">
        <v>167</v>
      </c>
      <c r="N23" s="23" t="s">
        <v>168</v>
      </c>
      <c r="O23" s="23" t="s">
        <v>60</v>
      </c>
      <c r="P23" s="19">
        <f>VLOOKUP(M23,'3. Faixas Salariais'!A:C,3,FALSE)</f>
        <v>2299.7000000000003</v>
      </c>
      <c r="Q23" s="20">
        <f>VLOOKUP(C23,'4. Base Folha'!B:H,2,FALSE)</f>
        <v>43227</v>
      </c>
      <c r="R23" s="20" t="str">
        <f>VLOOKUP(C23,'4. Base Folha'!B:H,7,FALSE)</f>
        <v>-</v>
      </c>
      <c r="S23" s="21">
        <f>INT((DATE(2021,12,15) - Q23)/365)</f>
        <v>3</v>
      </c>
      <c r="T23" s="21">
        <f>IF(S23 &lt;= 1, 0, IF(S23 &lt;= 3, 0.03, IF(S23 &lt;= 6, 0.05, IF(S23 &lt;= 9, 0.09, 0.12))))</f>
        <v>0.03</v>
      </c>
      <c r="U23" s="18">
        <f>VLOOKUP(M23,'3. Faixas Salariais'!A:C,2,FALSE)</f>
        <v>2</v>
      </c>
      <c r="V23" s="18">
        <f>IF(U23 &lt;= 6, 0.03, IF(U23 &lt;= 12, 0.05, 0.09))</f>
        <v>0.03</v>
      </c>
      <c r="W23" s="19">
        <f t="shared" si="0"/>
        <v>2437.6820000000002</v>
      </c>
      <c r="X23" s="22">
        <f t="shared" si="1"/>
        <v>44682</v>
      </c>
    </row>
    <row r="24" spans="1:24">
      <c r="A24" s="3" t="s">
        <v>49</v>
      </c>
      <c r="B24" t="s">
        <v>169</v>
      </c>
      <c r="C24" t="s">
        <v>170</v>
      </c>
      <c r="D24" t="s">
        <v>52</v>
      </c>
      <c r="E24" t="s">
        <v>53</v>
      </c>
      <c r="F24" t="s">
        <v>52</v>
      </c>
      <c r="G24" t="s">
        <v>110</v>
      </c>
      <c r="H24" t="s">
        <v>55</v>
      </c>
      <c r="I24" t="s">
        <v>171</v>
      </c>
      <c r="J24" t="s">
        <v>172</v>
      </c>
      <c r="K24" t="s">
        <v>38</v>
      </c>
      <c r="L24" t="s">
        <v>52</v>
      </c>
      <c r="M24" s="23" t="s">
        <v>173</v>
      </c>
      <c r="N24" s="23" t="s">
        <v>124</v>
      </c>
      <c r="O24" s="23" t="s">
        <v>60</v>
      </c>
      <c r="P24" s="19">
        <f>VLOOKUP(M24,'3. Faixas Salariais'!A:C,3,FALSE)</f>
        <v>25675.466387694654</v>
      </c>
      <c r="Q24" s="20">
        <f>VLOOKUP(C24,'4. Base Folha'!B:H,2,FALSE)</f>
        <v>44088</v>
      </c>
      <c r="R24" s="20">
        <f>VLOOKUP(C24,'4. Base Folha'!B:H,7,FALSE)</f>
        <v>44136</v>
      </c>
      <c r="S24" s="21">
        <f>INT((DATE(2021,12,15) - Q24)/365)</f>
        <v>1</v>
      </c>
      <c r="T24" s="21">
        <f>IF(S24 &lt;= 1, 0, IF(S24 &lt;= 3, 0.03, IF(S24 &lt;= 6, 0.05, IF(S24 &lt;= 9, 0.09, 0.12))))</f>
        <v>0</v>
      </c>
      <c r="U24" s="18">
        <f>VLOOKUP(M24,'3. Faixas Salariais'!A:C,2,FALSE)</f>
        <v>14</v>
      </c>
      <c r="V24" s="18">
        <f>IF(U24 &lt;= 6, 0.03, IF(U24 &lt;= 12, 0.05, 0.09))</f>
        <v>0.09</v>
      </c>
      <c r="W24" s="19">
        <f t="shared" si="0"/>
        <v>27986.258362587174</v>
      </c>
      <c r="X24" s="22">
        <f t="shared" si="1"/>
        <v>44866</v>
      </c>
    </row>
    <row r="25" spans="1:24">
      <c r="A25" s="3" t="s">
        <v>49</v>
      </c>
      <c r="B25" t="s">
        <v>174</v>
      </c>
      <c r="C25" t="s">
        <v>175</v>
      </c>
      <c r="D25" t="s">
        <v>52</v>
      </c>
      <c r="E25" t="s">
        <v>53</v>
      </c>
      <c r="F25" t="s">
        <v>54</v>
      </c>
      <c r="G25" t="s">
        <v>176</v>
      </c>
      <c r="H25" t="s">
        <v>55</v>
      </c>
      <c r="I25" t="s">
        <v>177</v>
      </c>
      <c r="J25" t="s">
        <v>178</v>
      </c>
      <c r="K25" t="s">
        <v>38</v>
      </c>
      <c r="L25" t="s">
        <v>52</v>
      </c>
      <c r="M25" s="23" t="s">
        <v>167</v>
      </c>
      <c r="N25" s="23" t="s">
        <v>168</v>
      </c>
      <c r="O25" s="23" t="s">
        <v>60</v>
      </c>
      <c r="P25" s="19">
        <f>VLOOKUP(M25,'3. Faixas Salariais'!A:C,3,FALSE)</f>
        <v>2299.7000000000003</v>
      </c>
      <c r="Q25" s="20">
        <f>VLOOKUP(C25,'4. Base Folha'!B:H,2,FALSE)</f>
        <v>44151</v>
      </c>
      <c r="R25" s="20">
        <f>VLOOKUP(C25,'4. Base Folha'!B:H,7,FALSE)</f>
        <v>44197</v>
      </c>
      <c r="S25" s="21">
        <f>INT((DATE(2021,12,15) - Q25)/365)</f>
        <v>1</v>
      </c>
      <c r="T25" s="21">
        <f>IF(S25 &lt;= 1, 0, IF(S25 &lt;= 3, 0.03, IF(S25 &lt;= 6, 0.05, IF(S25 &lt;= 9, 0.09, 0.12))))</f>
        <v>0</v>
      </c>
      <c r="U25" s="18">
        <f>VLOOKUP(M25,'3. Faixas Salariais'!A:C,2,FALSE)</f>
        <v>2</v>
      </c>
      <c r="V25" s="18">
        <f>IF(U25 &lt;= 6, 0.03, IF(U25 &lt;= 12, 0.05, 0.09))</f>
        <v>0.03</v>
      </c>
      <c r="W25" s="19">
        <f t="shared" si="0"/>
        <v>2368.6910000000003</v>
      </c>
      <c r="X25" s="22">
        <f t="shared" si="1"/>
        <v>44562</v>
      </c>
    </row>
    <row r="26" spans="1:24">
      <c r="A26" s="3" t="s">
        <v>49</v>
      </c>
      <c r="B26" t="s">
        <v>179</v>
      </c>
      <c r="C26" t="s">
        <v>180</v>
      </c>
      <c r="D26" t="s">
        <v>52</v>
      </c>
      <c r="E26" t="s">
        <v>53</v>
      </c>
      <c r="F26" t="s">
        <v>52</v>
      </c>
      <c r="G26" t="s">
        <v>54</v>
      </c>
      <c r="H26" t="s">
        <v>55</v>
      </c>
      <c r="I26" t="s">
        <v>181</v>
      </c>
      <c r="J26" t="s">
        <v>132</v>
      </c>
      <c r="K26" t="s">
        <v>38</v>
      </c>
      <c r="L26" t="s">
        <v>52</v>
      </c>
      <c r="M26" s="23" t="s">
        <v>182</v>
      </c>
      <c r="N26" s="23" t="s">
        <v>183</v>
      </c>
      <c r="O26" s="23" t="s">
        <v>60</v>
      </c>
      <c r="P26" s="19">
        <f>VLOOKUP(M26,'3. Faixas Salariais'!A:C,3,FALSE)</f>
        <v>7817.1256297184364</v>
      </c>
      <c r="Q26" s="20">
        <f>VLOOKUP(C26,'4. Base Folha'!B:H,2,FALSE)</f>
        <v>42736</v>
      </c>
      <c r="R26" s="20">
        <f>VLOOKUP(C26,'4. Base Folha'!B:H,7,FALSE)</f>
        <v>44105</v>
      </c>
      <c r="S26" s="21">
        <f>INT((DATE(2021,12,15) - Q26)/365)</f>
        <v>4</v>
      </c>
      <c r="T26" s="21">
        <f>IF(S26 &lt;= 1, 0, IF(S26 &lt;= 3, 0.03, IF(S26 &lt;= 6, 0.05, IF(S26 &lt;= 9, 0.09, 0.12))))</f>
        <v>0.05</v>
      </c>
      <c r="U26" s="18">
        <f>VLOOKUP(M26,'3. Faixas Salariais'!A:C,2,FALSE)</f>
        <v>9</v>
      </c>
      <c r="V26" s="18">
        <f>IF(U26 &lt;= 6, 0.03, IF(U26 &lt;= 12, 0.05, 0.09))</f>
        <v>0.05</v>
      </c>
      <c r="W26" s="19">
        <f t="shared" si="0"/>
        <v>8598.8381926902803</v>
      </c>
      <c r="X26" s="22">
        <f t="shared" si="1"/>
        <v>44835</v>
      </c>
    </row>
    <row r="27" spans="1:24">
      <c r="A27" s="3" t="s">
        <v>49</v>
      </c>
      <c r="B27" t="s">
        <v>184</v>
      </c>
      <c r="C27" t="s">
        <v>185</v>
      </c>
      <c r="D27" t="s">
        <v>52</v>
      </c>
      <c r="E27" t="s">
        <v>53</v>
      </c>
      <c r="F27" t="s">
        <v>54</v>
      </c>
      <c r="G27" t="s">
        <v>186</v>
      </c>
      <c r="H27" t="s">
        <v>55</v>
      </c>
      <c r="I27" t="s">
        <v>187</v>
      </c>
      <c r="J27" t="s">
        <v>118</v>
      </c>
      <c r="K27" t="s">
        <v>38</v>
      </c>
      <c r="L27" t="s">
        <v>52</v>
      </c>
      <c r="M27" s="23" t="s">
        <v>188</v>
      </c>
      <c r="N27" s="23" t="s">
        <v>189</v>
      </c>
      <c r="O27" s="23" t="s">
        <v>60</v>
      </c>
      <c r="P27" s="19">
        <f>VLOOKUP(M27,'3. Faixas Salariais'!A:C,3,FALSE)</f>
        <v>57385.309263157236</v>
      </c>
      <c r="Q27" s="20">
        <f>VLOOKUP(C27,'4. Base Folha'!B:H,2,FALSE)</f>
        <v>43451</v>
      </c>
      <c r="R27" s="20" t="str">
        <f>VLOOKUP(C27,'4. Base Folha'!B:H,7,FALSE)</f>
        <v>-</v>
      </c>
      <c r="S27" s="21">
        <f>INT((DATE(2021,12,15) - Q27)/365)</f>
        <v>2</v>
      </c>
      <c r="T27" s="21">
        <f>IF(S27 &lt;= 1, 0, IF(S27 &lt;= 3, 0.03, IF(S27 &lt;= 6, 0.05, IF(S27 &lt;= 9, 0.09, 0.12))))</f>
        <v>0.03</v>
      </c>
      <c r="U27" s="18">
        <f>VLOOKUP(M27,'3. Faixas Salariais'!A:C,2,FALSE)</f>
        <v>18</v>
      </c>
      <c r="V27" s="18">
        <f>IF(U27 &lt;= 6, 0.03, IF(U27 &lt;= 12, 0.05, 0.09))</f>
        <v>0.09</v>
      </c>
      <c r="W27" s="19">
        <f t="shared" si="0"/>
        <v>64271.546374736114</v>
      </c>
      <c r="X27" s="22">
        <f t="shared" si="1"/>
        <v>44896</v>
      </c>
    </row>
    <row r="28" spans="1:24">
      <c r="A28" s="3" t="s">
        <v>49</v>
      </c>
      <c r="B28" t="s">
        <v>190</v>
      </c>
      <c r="C28" t="s">
        <v>191</v>
      </c>
      <c r="D28" t="s">
        <v>52</v>
      </c>
      <c r="E28" t="s">
        <v>53</v>
      </c>
      <c r="F28" t="s">
        <v>110</v>
      </c>
      <c r="G28" t="s">
        <v>192</v>
      </c>
      <c r="H28" t="s">
        <v>55</v>
      </c>
      <c r="I28" t="s">
        <v>193</v>
      </c>
      <c r="J28" t="s">
        <v>194</v>
      </c>
      <c r="K28" t="s">
        <v>38</v>
      </c>
      <c r="L28" t="s">
        <v>52</v>
      </c>
      <c r="M28" s="23" t="s">
        <v>195</v>
      </c>
      <c r="N28" s="23" t="s">
        <v>124</v>
      </c>
      <c r="O28" s="23" t="s">
        <v>60</v>
      </c>
      <c r="P28" s="19">
        <f>VLOOKUP(M28,'3. Faixas Salariais'!A:C,3,FALSE)</f>
        <v>74600.902042104412</v>
      </c>
      <c r="Q28" s="20">
        <f>VLOOKUP(C28,'4. Base Folha'!B:H,2,FALSE)</f>
        <v>44032</v>
      </c>
      <c r="R28" s="20" t="str">
        <f>VLOOKUP(C28,'4. Base Folha'!B:H,7,FALSE)</f>
        <v>-</v>
      </c>
      <c r="S28" s="21">
        <f>INT((DATE(2021,12,15) - Q28)/365)</f>
        <v>1</v>
      </c>
      <c r="T28" s="21">
        <f>IF(S28 &lt;= 1, 0, IF(S28 &lt;= 3, 0.03, IF(S28 &lt;= 6, 0.05, IF(S28 &lt;= 9, 0.09, 0.12))))</f>
        <v>0</v>
      </c>
      <c r="U28" s="18">
        <f>VLOOKUP(M28,'3. Faixas Salariais'!A:C,2,FALSE)</f>
        <v>19</v>
      </c>
      <c r="V28" s="18">
        <f>IF(U28 &lt;= 6, 0.03, IF(U28 &lt;= 12, 0.05, 0.09))</f>
        <v>0.09</v>
      </c>
      <c r="W28" s="19">
        <f t="shared" si="0"/>
        <v>81314.983225893811</v>
      </c>
      <c r="X28" s="22">
        <f t="shared" si="1"/>
        <v>44743</v>
      </c>
    </row>
    <row r="29" spans="1:24">
      <c r="A29" s="3" t="s">
        <v>49</v>
      </c>
      <c r="B29" t="s">
        <v>196</v>
      </c>
      <c r="C29" t="s">
        <v>197</v>
      </c>
      <c r="D29" t="s">
        <v>52</v>
      </c>
      <c r="E29" t="s">
        <v>53</v>
      </c>
      <c r="F29" t="s">
        <v>52</v>
      </c>
      <c r="G29" t="s">
        <v>76</v>
      </c>
      <c r="H29" t="s">
        <v>55</v>
      </c>
      <c r="I29" t="s">
        <v>198</v>
      </c>
      <c r="J29" t="s">
        <v>199</v>
      </c>
      <c r="K29" t="s">
        <v>38</v>
      </c>
      <c r="L29" t="s">
        <v>52</v>
      </c>
      <c r="M29" s="23" t="s">
        <v>58</v>
      </c>
      <c r="N29" s="23" t="s">
        <v>59</v>
      </c>
      <c r="O29" s="23" t="s">
        <v>60</v>
      </c>
      <c r="P29" s="19">
        <f>VLOOKUP(M29,'3. Faixas Salariais'!A:C,3,FALSE)</f>
        <v>10162.263318633968</v>
      </c>
      <c r="Q29" s="20">
        <f>VLOOKUP(C29,'4. Base Folha'!B:H,2,FALSE)</f>
        <v>43836</v>
      </c>
      <c r="R29" s="20">
        <f>VLOOKUP(C29,'4. Base Folha'!B:H,7,FALSE)</f>
        <v>44197</v>
      </c>
      <c r="S29" s="21">
        <f>INT((DATE(2021,12,15) - Q29)/365)</f>
        <v>1</v>
      </c>
      <c r="T29" s="21">
        <f>IF(S29 &lt;= 1, 0, IF(S29 &lt;= 3, 0.03, IF(S29 &lt;= 6, 0.05, IF(S29 &lt;= 9, 0.09, 0.12))))</f>
        <v>0</v>
      </c>
      <c r="U29" s="18">
        <f>VLOOKUP(M29,'3. Faixas Salariais'!A:C,2,FALSE)</f>
        <v>10</v>
      </c>
      <c r="V29" s="18">
        <f>IF(U29 &lt;= 6, 0.03, IF(U29 &lt;= 12, 0.05, 0.09))</f>
        <v>0.05</v>
      </c>
      <c r="W29" s="19">
        <f t="shared" si="0"/>
        <v>10670.376484565666</v>
      </c>
      <c r="X29" s="22">
        <f t="shared" si="1"/>
        <v>44562</v>
      </c>
    </row>
    <row r="30" spans="1:24">
      <c r="A30" s="3" t="s">
        <v>49</v>
      </c>
      <c r="B30" t="s">
        <v>200</v>
      </c>
      <c r="C30" t="s">
        <v>201</v>
      </c>
      <c r="D30" t="s">
        <v>52</v>
      </c>
      <c r="E30" t="s">
        <v>53</v>
      </c>
      <c r="F30" t="s">
        <v>52</v>
      </c>
      <c r="G30" t="s">
        <v>54</v>
      </c>
      <c r="H30" t="s">
        <v>55</v>
      </c>
      <c r="I30" t="s">
        <v>202</v>
      </c>
      <c r="J30" t="s">
        <v>178</v>
      </c>
      <c r="K30" t="s">
        <v>38</v>
      </c>
      <c r="L30" t="s">
        <v>52</v>
      </c>
      <c r="M30" s="23" t="s">
        <v>58</v>
      </c>
      <c r="N30" s="23" t="s">
        <v>59</v>
      </c>
      <c r="O30" s="23" t="s">
        <v>60</v>
      </c>
      <c r="P30" s="19">
        <f>VLOOKUP(M30,'3. Faixas Salariais'!A:C,3,FALSE)</f>
        <v>10162.263318633968</v>
      </c>
      <c r="Q30" s="20">
        <f>VLOOKUP(C30,'4. Base Folha'!B:H,2,FALSE)</f>
        <v>43864</v>
      </c>
      <c r="R30" s="20" t="str">
        <f>VLOOKUP(C30,'4. Base Folha'!B:H,7,FALSE)</f>
        <v>-</v>
      </c>
      <c r="S30" s="21">
        <f>INT((DATE(2021,12,15) - Q30)/365)</f>
        <v>1</v>
      </c>
      <c r="T30" s="21">
        <f>IF(S30 &lt;= 1, 0, IF(S30 &lt;= 3, 0.03, IF(S30 &lt;= 6, 0.05, IF(S30 &lt;= 9, 0.09, 0.12))))</f>
        <v>0</v>
      </c>
      <c r="U30" s="18">
        <f>VLOOKUP(M30,'3. Faixas Salariais'!A:C,2,FALSE)</f>
        <v>10</v>
      </c>
      <c r="V30" s="18">
        <f>IF(U30 &lt;= 6, 0.03, IF(U30 &lt;= 12, 0.05, 0.09))</f>
        <v>0.05</v>
      </c>
      <c r="W30" s="19">
        <f t="shared" si="0"/>
        <v>10670.376484565666</v>
      </c>
      <c r="X30" s="22">
        <f t="shared" si="1"/>
        <v>44593</v>
      </c>
    </row>
    <row r="31" spans="1:24">
      <c r="A31" s="3" t="s">
        <v>49</v>
      </c>
      <c r="B31" t="s">
        <v>203</v>
      </c>
      <c r="C31" t="s">
        <v>204</v>
      </c>
      <c r="D31" t="s">
        <v>52</v>
      </c>
      <c r="E31" t="s">
        <v>53</v>
      </c>
      <c r="F31" t="s">
        <v>52</v>
      </c>
      <c r="G31" t="s">
        <v>54</v>
      </c>
      <c r="H31" t="s">
        <v>55</v>
      </c>
      <c r="I31" t="s">
        <v>205</v>
      </c>
      <c r="J31" t="s">
        <v>132</v>
      </c>
      <c r="K31" t="s">
        <v>38</v>
      </c>
      <c r="L31" t="s">
        <v>52</v>
      </c>
      <c r="M31" s="23" t="s">
        <v>65</v>
      </c>
      <c r="N31" s="23" t="s">
        <v>66</v>
      </c>
      <c r="O31" s="23" t="s">
        <v>60</v>
      </c>
      <c r="P31" s="19">
        <f>VLOOKUP(M31,'3. Faixas Salariais'!A:C,3,FALSE)</f>
        <v>3953.7592250000002</v>
      </c>
      <c r="Q31" s="20">
        <f>VLOOKUP(C31,'4. Base Folha'!B:H,2,FALSE)</f>
        <v>44123</v>
      </c>
      <c r="R31" s="20" t="str">
        <f>VLOOKUP(C31,'4. Base Folha'!B:H,7,FALSE)</f>
        <v>-</v>
      </c>
      <c r="S31" s="21">
        <f>INT((DATE(2021,12,15) - Q31)/365)</f>
        <v>1</v>
      </c>
      <c r="T31" s="21">
        <f>IF(S31 &lt;= 1, 0, IF(S31 &lt;= 3, 0.03, IF(S31 &lt;= 6, 0.05, IF(S31 &lt;= 9, 0.09, 0.12))))</f>
        <v>0</v>
      </c>
      <c r="U31" s="18">
        <f>VLOOKUP(M31,'3. Faixas Salariais'!A:C,2,FALSE)</f>
        <v>5</v>
      </c>
      <c r="V31" s="18">
        <f>IF(U31 &lt;= 6, 0.03, IF(U31 &lt;= 12, 0.05, 0.09))</f>
        <v>0.03</v>
      </c>
      <c r="W31" s="19">
        <f t="shared" si="0"/>
        <v>4072.3720017500004</v>
      </c>
      <c r="X31" s="22">
        <f t="shared" si="1"/>
        <v>44835</v>
      </c>
    </row>
    <row r="32" spans="1:24">
      <c r="A32" s="3" t="s">
        <v>49</v>
      </c>
      <c r="B32" t="s">
        <v>206</v>
      </c>
      <c r="C32" t="s">
        <v>207</v>
      </c>
      <c r="D32" t="s">
        <v>52</v>
      </c>
      <c r="E32" t="s">
        <v>53</v>
      </c>
      <c r="F32" t="s">
        <v>52</v>
      </c>
      <c r="G32" t="s">
        <v>54</v>
      </c>
      <c r="H32" t="s">
        <v>55</v>
      </c>
      <c r="I32" t="s">
        <v>208</v>
      </c>
      <c r="J32" t="s">
        <v>209</v>
      </c>
      <c r="K32" t="s">
        <v>38</v>
      </c>
      <c r="L32" t="s">
        <v>52</v>
      </c>
      <c r="M32" s="23" t="s">
        <v>167</v>
      </c>
      <c r="N32" s="23" t="s">
        <v>210</v>
      </c>
      <c r="O32" s="23" t="s">
        <v>60</v>
      </c>
      <c r="P32" s="19">
        <f>VLOOKUP(M32,'3. Faixas Salariais'!A:C,3,FALSE)</f>
        <v>2299.7000000000003</v>
      </c>
      <c r="Q32" s="20">
        <f>VLOOKUP(C32,'4. Base Folha'!B:H,2,FALSE)</f>
        <v>43787</v>
      </c>
      <c r="R32" s="20" t="str">
        <f>VLOOKUP(C32,'4. Base Folha'!B:H,7,FALSE)</f>
        <v>-</v>
      </c>
      <c r="S32" s="21">
        <f>INT((DATE(2021,12,15) - Q32)/365)</f>
        <v>2</v>
      </c>
      <c r="T32" s="21">
        <f>IF(S32 &lt;= 1, 0, IF(S32 &lt;= 3, 0.03, IF(S32 &lt;= 6, 0.05, IF(S32 &lt;= 9, 0.09, 0.12))))</f>
        <v>0.03</v>
      </c>
      <c r="U32" s="18">
        <f>VLOOKUP(M32,'3. Faixas Salariais'!A:C,2,FALSE)</f>
        <v>2</v>
      </c>
      <c r="V32" s="18">
        <f>IF(U32 &lt;= 6, 0.03, IF(U32 &lt;= 12, 0.05, 0.09))</f>
        <v>0.03</v>
      </c>
      <c r="W32" s="19">
        <f t="shared" si="0"/>
        <v>2437.6820000000002</v>
      </c>
      <c r="X32" s="22">
        <f t="shared" si="1"/>
        <v>44866</v>
      </c>
    </row>
    <row r="33" spans="1:24">
      <c r="A33" s="3" t="s">
        <v>49</v>
      </c>
      <c r="B33" t="s">
        <v>211</v>
      </c>
      <c r="C33" t="s">
        <v>212</v>
      </c>
      <c r="D33" t="s">
        <v>52</v>
      </c>
      <c r="E33" t="s">
        <v>53</v>
      </c>
      <c r="F33" t="s">
        <v>52</v>
      </c>
      <c r="G33" t="s">
        <v>213</v>
      </c>
      <c r="H33" t="s">
        <v>55</v>
      </c>
      <c r="I33" t="s">
        <v>214</v>
      </c>
      <c r="J33" t="s">
        <v>215</v>
      </c>
      <c r="K33" t="s">
        <v>38</v>
      </c>
      <c r="L33" t="s">
        <v>52</v>
      </c>
      <c r="M33" s="23" t="s">
        <v>216</v>
      </c>
      <c r="N33" s="23" t="s">
        <v>124</v>
      </c>
      <c r="O33" s="23" t="s">
        <v>60</v>
      </c>
      <c r="P33" s="19">
        <f>VLOOKUP(M33,'3. Faixas Salariais'!A:C,3,FALSE)</f>
        <v>33955.804297726172</v>
      </c>
      <c r="Q33" s="20">
        <f>VLOOKUP(C33,'4. Base Folha'!B:H,2,FALSE)</f>
        <v>43724</v>
      </c>
      <c r="R33" s="20">
        <f>VLOOKUP(C33,'4. Base Folha'!B:H,7,FALSE)</f>
        <v>44166</v>
      </c>
      <c r="S33" s="21">
        <f>INT((DATE(2021,12,15) - Q33)/365)</f>
        <v>2</v>
      </c>
      <c r="T33" s="21">
        <f>IF(S33 &lt;= 1, 0, IF(S33 &lt;= 3, 0.03, IF(S33 &lt;= 6, 0.05, IF(S33 &lt;= 9, 0.09, 0.12))))</f>
        <v>0.03</v>
      </c>
      <c r="U33" s="18">
        <f>VLOOKUP(M33,'3. Faixas Salariais'!A:C,2,FALSE)</f>
        <v>16</v>
      </c>
      <c r="V33" s="18">
        <f>IF(U33 &lt;= 6, 0.03, IF(U33 &lt;= 12, 0.05, 0.09))</f>
        <v>0.09</v>
      </c>
      <c r="W33" s="19">
        <f t="shared" si="0"/>
        <v>38030.500813453313</v>
      </c>
      <c r="X33" s="22">
        <f t="shared" si="1"/>
        <v>44896</v>
      </c>
    </row>
    <row r="34" spans="1:24">
      <c r="A34" s="3" t="s">
        <v>49</v>
      </c>
      <c r="B34" t="s">
        <v>217</v>
      </c>
      <c r="C34" t="s">
        <v>218</v>
      </c>
      <c r="D34" t="s">
        <v>52</v>
      </c>
      <c r="E34" t="s">
        <v>53</v>
      </c>
      <c r="F34" t="s">
        <v>52</v>
      </c>
      <c r="G34" t="s">
        <v>54</v>
      </c>
      <c r="H34" t="s">
        <v>55</v>
      </c>
      <c r="I34" t="s">
        <v>63</v>
      </c>
      <c r="J34" t="s">
        <v>219</v>
      </c>
      <c r="K34" t="s">
        <v>38</v>
      </c>
      <c r="L34" t="s">
        <v>52</v>
      </c>
      <c r="M34" s="23" t="s">
        <v>137</v>
      </c>
      <c r="N34" s="23" t="s">
        <v>138</v>
      </c>
      <c r="O34" s="23" t="s">
        <v>60</v>
      </c>
      <c r="P34" s="19">
        <f>VLOOKUP(M34,'3. Faixas Salariais'!A:C,3,FALSE)</f>
        <v>5910.8700413750003</v>
      </c>
      <c r="Q34" s="20">
        <f>VLOOKUP(C34,'4. Base Folha'!B:H,2,FALSE)</f>
        <v>43906</v>
      </c>
      <c r="R34" s="20" t="str">
        <f>VLOOKUP(C34,'4. Base Folha'!B:H,7,FALSE)</f>
        <v>-</v>
      </c>
      <c r="S34" s="21">
        <f>INT((DATE(2021,12,15) - Q34)/365)</f>
        <v>1</v>
      </c>
      <c r="T34" s="21">
        <f>IF(S34 &lt;= 1, 0, IF(S34 &lt;= 3, 0.03, IF(S34 &lt;= 6, 0.05, IF(S34 &lt;= 9, 0.09, 0.12))))</f>
        <v>0</v>
      </c>
      <c r="U34" s="18">
        <f>VLOOKUP(M34,'3. Faixas Salariais'!A:C,2,FALSE)</f>
        <v>7</v>
      </c>
      <c r="V34" s="18">
        <f>IF(U34 &lt;= 6, 0.03, IF(U34 &lt;= 12, 0.05, 0.09))</f>
        <v>0.05</v>
      </c>
      <c r="W34" s="19">
        <f t="shared" si="0"/>
        <v>6206.4135434437503</v>
      </c>
      <c r="X34" s="22">
        <f t="shared" si="1"/>
        <v>44621</v>
      </c>
    </row>
    <row r="35" spans="1:24">
      <c r="A35" s="3" t="s">
        <v>49</v>
      </c>
      <c r="B35" t="s">
        <v>220</v>
      </c>
      <c r="C35" t="s">
        <v>221</v>
      </c>
      <c r="D35" t="s">
        <v>52</v>
      </c>
      <c r="E35" t="s">
        <v>53</v>
      </c>
      <c r="F35" t="s">
        <v>52</v>
      </c>
      <c r="G35" t="s">
        <v>54</v>
      </c>
      <c r="H35" t="s">
        <v>55</v>
      </c>
      <c r="I35" t="s">
        <v>222</v>
      </c>
      <c r="J35" t="s">
        <v>223</v>
      </c>
      <c r="K35" t="s">
        <v>38</v>
      </c>
      <c r="L35" t="s">
        <v>52</v>
      </c>
      <c r="M35" s="23" t="s">
        <v>167</v>
      </c>
      <c r="N35" s="23" t="s">
        <v>168</v>
      </c>
      <c r="O35" s="23" t="s">
        <v>60</v>
      </c>
      <c r="P35" s="19">
        <f>VLOOKUP(M35,'3. Faixas Salariais'!A:C,3,FALSE)</f>
        <v>2299.7000000000003</v>
      </c>
      <c r="Q35" s="20">
        <f>VLOOKUP(C35,'4. Base Folha'!B:H,2,FALSE)</f>
        <v>44158</v>
      </c>
      <c r="R35" s="20" t="str">
        <f>VLOOKUP(C35,'4. Base Folha'!B:H,7,FALSE)</f>
        <v>-</v>
      </c>
      <c r="S35" s="21">
        <f>INT((DATE(2021,12,15) - Q35)/365)</f>
        <v>1</v>
      </c>
      <c r="T35" s="21">
        <f>IF(S35 &lt;= 1, 0, IF(S35 &lt;= 3, 0.03, IF(S35 &lt;= 6, 0.05, IF(S35 &lt;= 9, 0.09, 0.12))))</f>
        <v>0</v>
      </c>
      <c r="U35" s="18">
        <f>VLOOKUP(M35,'3. Faixas Salariais'!A:C,2,FALSE)</f>
        <v>2</v>
      </c>
      <c r="V35" s="18">
        <f>IF(U35 &lt;= 6, 0.03, IF(U35 &lt;= 12, 0.05, 0.09))</f>
        <v>0.03</v>
      </c>
      <c r="W35" s="19">
        <f t="shared" si="0"/>
        <v>2368.6910000000003</v>
      </c>
      <c r="X35" s="22">
        <f t="shared" si="1"/>
        <v>44866</v>
      </c>
    </row>
    <row r="36" spans="1:24">
      <c r="A36" s="3" t="s">
        <v>49</v>
      </c>
      <c r="B36" t="s">
        <v>224</v>
      </c>
      <c r="C36" t="s">
        <v>225</v>
      </c>
      <c r="D36" t="s">
        <v>52</v>
      </c>
      <c r="E36" t="s">
        <v>53</v>
      </c>
      <c r="F36" t="s">
        <v>52</v>
      </c>
      <c r="G36" t="s">
        <v>54</v>
      </c>
      <c r="H36" t="s">
        <v>55</v>
      </c>
      <c r="I36" t="s">
        <v>226</v>
      </c>
      <c r="J36" t="s">
        <v>227</v>
      </c>
      <c r="K36" t="s">
        <v>38</v>
      </c>
      <c r="L36" t="s">
        <v>52</v>
      </c>
      <c r="M36" s="23" t="s">
        <v>167</v>
      </c>
      <c r="N36" s="23" t="s">
        <v>168</v>
      </c>
      <c r="O36" s="23" t="s">
        <v>60</v>
      </c>
      <c r="P36" s="19">
        <f>VLOOKUP(M36,'3. Faixas Salariais'!A:C,3,FALSE)</f>
        <v>2299.7000000000003</v>
      </c>
      <c r="Q36" s="20">
        <f>VLOOKUP(C36,'4. Base Folha'!B:H,2,FALSE)</f>
        <v>44207</v>
      </c>
      <c r="R36" s="20" t="str">
        <f>VLOOKUP(C36,'4. Base Folha'!B:H,7,FALSE)</f>
        <v>-</v>
      </c>
      <c r="S36" s="21">
        <f>INT((DATE(2021,12,15) - Q36)/365)</f>
        <v>0</v>
      </c>
      <c r="T36" s="21">
        <f>IF(S36 &lt;= 1, 0, IF(S36 &lt;= 3, 0.03, IF(S36 &lt;= 6, 0.05, IF(S36 &lt;= 9, 0.09, 0.12))))</f>
        <v>0</v>
      </c>
      <c r="U36" s="18">
        <f>VLOOKUP(M36,'3. Faixas Salariais'!A:C,2,FALSE)</f>
        <v>2</v>
      </c>
      <c r="V36" s="18">
        <f>IF(U36 &lt;= 6, 0.03, IF(U36 &lt;= 12, 0.05, 0.09))</f>
        <v>0.03</v>
      </c>
      <c r="W36" s="19">
        <f t="shared" si="0"/>
        <v>2368.6910000000003</v>
      </c>
      <c r="X36" s="22">
        <f t="shared" si="1"/>
        <v>44562</v>
      </c>
    </row>
    <row r="37" spans="1:24">
      <c r="A37" s="3" t="s">
        <v>49</v>
      </c>
      <c r="B37" t="s">
        <v>228</v>
      </c>
      <c r="C37" t="s">
        <v>229</v>
      </c>
      <c r="D37" t="s">
        <v>52</v>
      </c>
      <c r="E37" t="s">
        <v>53</v>
      </c>
      <c r="F37" t="s">
        <v>54</v>
      </c>
      <c r="G37" t="s">
        <v>186</v>
      </c>
      <c r="H37" t="s">
        <v>55</v>
      </c>
      <c r="I37" t="s">
        <v>230</v>
      </c>
      <c r="J37" t="s">
        <v>231</v>
      </c>
      <c r="K37" t="s">
        <v>38</v>
      </c>
      <c r="L37" t="s">
        <v>52</v>
      </c>
      <c r="M37" s="23" t="s">
        <v>113</v>
      </c>
      <c r="N37" s="23" t="s">
        <v>114</v>
      </c>
      <c r="O37" s="23" t="s">
        <v>60</v>
      </c>
      <c r="P37" s="19">
        <f>VLOOKUP(M37,'3. Faixas Salariais'!A:C,3,FALSE)</f>
        <v>17174.225008491409</v>
      </c>
      <c r="Q37" s="20">
        <f>VLOOKUP(C37,'4. Base Folha'!B:H,2,FALSE)</f>
        <v>43710</v>
      </c>
      <c r="R37" s="20">
        <f>VLOOKUP(C37,'4. Base Folha'!B:H,7,FALSE)</f>
        <v>44166</v>
      </c>
      <c r="S37" s="21">
        <f>INT((DATE(2021,12,15) - Q37)/365)</f>
        <v>2</v>
      </c>
      <c r="T37" s="21">
        <f>IF(S37 &lt;= 1, 0, IF(S37 &lt;= 3, 0.03, IF(S37 &lt;= 6, 0.05, IF(S37 &lt;= 9, 0.09, 0.12))))</f>
        <v>0.03</v>
      </c>
      <c r="U37" s="18">
        <f>VLOOKUP(M37,'3. Faixas Salariais'!A:C,2,FALSE)</f>
        <v>12</v>
      </c>
      <c r="V37" s="18">
        <f>IF(U37 &lt;= 6, 0.03, IF(U37 &lt;= 12, 0.05, 0.09))</f>
        <v>0.05</v>
      </c>
      <c r="W37" s="19">
        <f t="shared" si="0"/>
        <v>18548.163009170723</v>
      </c>
      <c r="X37" s="22">
        <f t="shared" si="1"/>
        <v>44896</v>
      </c>
    </row>
    <row r="38" spans="1:24">
      <c r="A38" s="3" t="s">
        <v>49</v>
      </c>
      <c r="B38" t="s">
        <v>232</v>
      </c>
      <c r="C38" t="s">
        <v>233</v>
      </c>
      <c r="D38" t="s">
        <v>52</v>
      </c>
      <c r="E38" t="s">
        <v>53</v>
      </c>
      <c r="F38" t="s">
        <v>52</v>
      </c>
      <c r="G38" t="s">
        <v>54</v>
      </c>
      <c r="H38" t="s">
        <v>55</v>
      </c>
      <c r="I38" t="s">
        <v>63</v>
      </c>
      <c r="J38" t="s">
        <v>234</v>
      </c>
      <c r="K38" t="s">
        <v>38</v>
      </c>
      <c r="L38" t="s">
        <v>52</v>
      </c>
      <c r="M38" s="23" t="s">
        <v>235</v>
      </c>
      <c r="N38" s="23" t="s">
        <v>236</v>
      </c>
      <c r="O38" s="23" t="s">
        <v>60</v>
      </c>
      <c r="P38" s="19">
        <f>VLOOKUP(M38,'3. Faixas Salariais'!A:C,3,FALSE)</f>
        <v>29526.78634584885</v>
      </c>
      <c r="Q38" s="20">
        <f>VLOOKUP(C38,'4. Base Folha'!B:H,2,FALSE)</f>
        <v>44235</v>
      </c>
      <c r="R38" s="20" t="str">
        <f>VLOOKUP(C38,'4. Base Folha'!B:H,7,FALSE)</f>
        <v>-</v>
      </c>
      <c r="S38" s="21">
        <f>INT((DATE(2021,12,15) - Q38)/365)</f>
        <v>0</v>
      </c>
      <c r="T38" s="21">
        <f>IF(S38 &lt;= 1, 0, IF(S38 &lt;= 3, 0.03, IF(S38 &lt;= 6, 0.05, IF(S38 &lt;= 9, 0.09, 0.12))))</f>
        <v>0</v>
      </c>
      <c r="U38" s="18">
        <f>VLOOKUP(M38,'3. Faixas Salariais'!A:C,2,FALSE)</f>
        <v>15</v>
      </c>
      <c r="V38" s="18">
        <f>IF(U38 &lt;= 6, 0.03, IF(U38 &lt;= 12, 0.05, 0.09))</f>
        <v>0.09</v>
      </c>
      <c r="W38" s="19">
        <f t="shared" si="0"/>
        <v>32184.197116975251</v>
      </c>
      <c r="X38" s="22">
        <f t="shared" si="1"/>
        <v>44593</v>
      </c>
    </row>
    <row r="39" spans="1:24">
      <c r="A39" s="3" t="s">
        <v>49</v>
      </c>
      <c r="B39" t="s">
        <v>237</v>
      </c>
      <c r="C39" t="s">
        <v>238</v>
      </c>
      <c r="D39" t="s">
        <v>52</v>
      </c>
      <c r="E39" t="s">
        <v>53</v>
      </c>
      <c r="F39" t="s">
        <v>52</v>
      </c>
      <c r="G39" t="s">
        <v>110</v>
      </c>
      <c r="H39" t="s">
        <v>55</v>
      </c>
      <c r="I39" t="s">
        <v>239</v>
      </c>
      <c r="J39" t="s">
        <v>240</v>
      </c>
      <c r="K39" t="s">
        <v>38</v>
      </c>
      <c r="L39" t="s">
        <v>52</v>
      </c>
      <c r="M39" s="23" t="s">
        <v>113</v>
      </c>
      <c r="N39" s="23" t="s">
        <v>114</v>
      </c>
      <c r="O39" s="23" t="s">
        <v>60</v>
      </c>
      <c r="P39" s="19">
        <f>VLOOKUP(M39,'3. Faixas Salariais'!A:C,3,FALSE)</f>
        <v>17174.225008491409</v>
      </c>
      <c r="Q39" s="20">
        <f>VLOOKUP(C39,'4. Base Folha'!B:H,2,FALSE)</f>
        <v>43691</v>
      </c>
      <c r="R39" s="20">
        <f>VLOOKUP(C39,'4. Base Folha'!B:H,7,FALSE)</f>
        <v>43922</v>
      </c>
      <c r="S39" s="21">
        <f>INT((DATE(2021,12,15) - Q39)/365)</f>
        <v>2</v>
      </c>
      <c r="T39" s="21">
        <f>IF(S39 &lt;= 1, 0, IF(S39 &lt;= 3, 0.03, IF(S39 &lt;= 6, 0.05, IF(S39 &lt;= 9, 0.09, 0.12))))</f>
        <v>0.03</v>
      </c>
      <c r="U39" s="18">
        <f>VLOOKUP(M39,'3. Faixas Salariais'!A:C,2,FALSE)</f>
        <v>12</v>
      </c>
      <c r="V39" s="18">
        <f>IF(U39 &lt;= 6, 0.03, IF(U39 &lt;= 12, 0.05, 0.09))</f>
        <v>0.05</v>
      </c>
      <c r="W39" s="19">
        <f t="shared" si="0"/>
        <v>18548.163009170723</v>
      </c>
      <c r="X39" s="22">
        <f t="shared" si="1"/>
        <v>44652</v>
      </c>
    </row>
    <row r="40" spans="1:24">
      <c r="A40" s="3" t="s">
        <v>49</v>
      </c>
      <c r="B40" t="s">
        <v>241</v>
      </c>
      <c r="C40" t="s">
        <v>242</v>
      </c>
      <c r="D40" t="s">
        <v>52</v>
      </c>
      <c r="E40" t="s">
        <v>53</v>
      </c>
      <c r="F40" t="s">
        <v>52</v>
      </c>
      <c r="G40" t="s">
        <v>54</v>
      </c>
      <c r="H40" t="s">
        <v>55</v>
      </c>
      <c r="I40" t="s">
        <v>243</v>
      </c>
      <c r="J40" t="s">
        <v>244</v>
      </c>
      <c r="K40" t="s">
        <v>38</v>
      </c>
      <c r="L40" t="s">
        <v>52</v>
      </c>
      <c r="M40" s="23" t="s">
        <v>245</v>
      </c>
      <c r="N40" s="23" t="s">
        <v>101</v>
      </c>
      <c r="O40" s="23" t="s">
        <v>60</v>
      </c>
      <c r="P40" s="19">
        <f>VLOOKUP(M40,'3. Faixas Salariais'!A:C,3,FALSE)</f>
        <v>3438.0515000000005</v>
      </c>
      <c r="Q40" s="20">
        <f>VLOOKUP(C40,'4. Base Folha'!B:H,2,FALSE)</f>
        <v>44200</v>
      </c>
      <c r="R40" s="20">
        <f>VLOOKUP(C40,'4. Base Folha'!B:H,7,FALSE)</f>
        <v>44256</v>
      </c>
      <c r="S40" s="21">
        <f>INT((DATE(2021,12,15) - Q40)/365)</f>
        <v>0</v>
      </c>
      <c r="T40" s="21">
        <f>IF(S40 &lt;= 1, 0, IF(S40 &lt;= 3, 0.03, IF(S40 &lt;= 6, 0.05, IF(S40 &lt;= 9, 0.09, 0.12))))</f>
        <v>0</v>
      </c>
      <c r="U40" s="18">
        <f>VLOOKUP(M40,'3. Faixas Salariais'!A:C,2,FALSE)</f>
        <v>4</v>
      </c>
      <c r="V40" s="18">
        <f>IF(U40 &lt;= 6, 0.03, IF(U40 &lt;= 12, 0.05, 0.09))</f>
        <v>0.03</v>
      </c>
      <c r="W40" s="19">
        <f t="shared" si="0"/>
        <v>3541.1930450000004</v>
      </c>
      <c r="X40" s="22">
        <f t="shared" si="1"/>
        <v>44621</v>
      </c>
    </row>
    <row r="41" spans="1:24">
      <c r="A41" s="3" t="s">
        <v>49</v>
      </c>
      <c r="B41" t="s">
        <v>246</v>
      </c>
      <c r="C41" t="s">
        <v>247</v>
      </c>
      <c r="D41" t="s">
        <v>52</v>
      </c>
      <c r="E41" t="s">
        <v>53</v>
      </c>
      <c r="F41" t="s">
        <v>52</v>
      </c>
      <c r="G41" t="s">
        <v>54</v>
      </c>
      <c r="H41" t="s">
        <v>55</v>
      </c>
      <c r="I41" t="s">
        <v>248</v>
      </c>
      <c r="J41" t="s">
        <v>249</v>
      </c>
      <c r="K41" t="s">
        <v>38</v>
      </c>
      <c r="L41" t="s">
        <v>52</v>
      </c>
      <c r="M41" s="23" t="s">
        <v>167</v>
      </c>
      <c r="N41" s="23" t="s">
        <v>210</v>
      </c>
      <c r="O41" s="23" t="s">
        <v>60</v>
      </c>
      <c r="P41" s="19">
        <f>VLOOKUP(M41,'3. Faixas Salariais'!A:C,3,FALSE)</f>
        <v>2299.7000000000003</v>
      </c>
      <c r="Q41" s="20">
        <f>VLOOKUP(C41,'4. Base Folha'!B:H,2,FALSE)</f>
        <v>43136</v>
      </c>
      <c r="R41" s="20" t="str">
        <f>VLOOKUP(C41,'4. Base Folha'!B:H,7,FALSE)</f>
        <v>-</v>
      </c>
      <c r="S41" s="21">
        <f>INT((DATE(2021,12,15) - Q41)/365)</f>
        <v>3</v>
      </c>
      <c r="T41" s="21">
        <f>IF(S41 &lt;= 1, 0, IF(S41 &lt;= 3, 0.03, IF(S41 &lt;= 6, 0.05, IF(S41 &lt;= 9, 0.09, 0.12))))</f>
        <v>0.03</v>
      </c>
      <c r="U41" s="18">
        <f>VLOOKUP(M41,'3. Faixas Salariais'!A:C,2,FALSE)</f>
        <v>2</v>
      </c>
      <c r="V41" s="18">
        <f>IF(U41 &lt;= 6, 0.03, IF(U41 &lt;= 12, 0.05, 0.09))</f>
        <v>0.03</v>
      </c>
      <c r="W41" s="19">
        <f t="shared" si="0"/>
        <v>2437.6820000000002</v>
      </c>
      <c r="X41" s="22">
        <f t="shared" si="1"/>
        <v>44593</v>
      </c>
    </row>
    <row r="42" spans="1:24">
      <c r="A42" s="3" t="s">
        <v>49</v>
      </c>
      <c r="B42" t="s">
        <v>250</v>
      </c>
      <c r="C42" t="s">
        <v>251</v>
      </c>
      <c r="D42" t="s">
        <v>52</v>
      </c>
      <c r="E42" t="s">
        <v>53</v>
      </c>
      <c r="F42" t="s">
        <v>54</v>
      </c>
      <c r="G42" t="s">
        <v>186</v>
      </c>
      <c r="H42" t="s">
        <v>55</v>
      </c>
      <c r="I42" t="s">
        <v>252</v>
      </c>
      <c r="J42" t="s">
        <v>253</v>
      </c>
      <c r="K42" t="s">
        <v>38</v>
      </c>
      <c r="L42" t="s">
        <v>52</v>
      </c>
      <c r="M42" s="23" t="s">
        <v>88</v>
      </c>
      <c r="N42" s="23" t="s">
        <v>89</v>
      </c>
      <c r="O42" s="23" t="s">
        <v>60</v>
      </c>
      <c r="P42" s="19">
        <f>VLOOKUP(M42,'3. Faixas Salariais'!A:C,3,FALSE)</f>
        <v>44142.545587044027</v>
      </c>
      <c r="Q42" s="20">
        <f>VLOOKUP(C42,'4. Base Folha'!B:H,2,FALSE)</f>
        <v>44138</v>
      </c>
      <c r="R42" s="20">
        <f>VLOOKUP(C42,'4. Base Folha'!B:H,7,FALSE)</f>
        <v>44378</v>
      </c>
      <c r="S42" s="21">
        <f>INT((DATE(2021,12,15) - Q42)/365)</f>
        <v>1</v>
      </c>
      <c r="T42" s="21">
        <f>IF(S42 &lt;= 1, 0, IF(S42 &lt;= 3, 0.03, IF(S42 &lt;= 6, 0.05, IF(S42 &lt;= 9, 0.09, 0.12))))</f>
        <v>0</v>
      </c>
      <c r="U42" s="18">
        <f>VLOOKUP(M42,'3. Faixas Salariais'!A:C,2,FALSE)</f>
        <v>17</v>
      </c>
      <c r="V42" s="18">
        <f>IF(U42 &lt;= 6, 0.03, IF(U42 &lt;= 12, 0.05, 0.09))</f>
        <v>0.09</v>
      </c>
      <c r="W42" s="19">
        <f t="shared" si="0"/>
        <v>48115.374689877994</v>
      </c>
      <c r="X42" s="22">
        <f t="shared" si="1"/>
        <v>44743</v>
      </c>
    </row>
    <row r="43" spans="1:24">
      <c r="A43" s="3" t="s">
        <v>49</v>
      </c>
      <c r="B43" t="s">
        <v>254</v>
      </c>
      <c r="C43" t="s">
        <v>255</v>
      </c>
      <c r="D43" t="s">
        <v>52</v>
      </c>
      <c r="E43" t="s">
        <v>53</v>
      </c>
      <c r="F43" t="s">
        <v>52</v>
      </c>
      <c r="G43" t="s">
        <v>85</v>
      </c>
      <c r="H43" t="s">
        <v>55</v>
      </c>
      <c r="I43" t="s">
        <v>256</v>
      </c>
      <c r="J43" t="s">
        <v>149</v>
      </c>
      <c r="K43" t="s">
        <v>38</v>
      </c>
      <c r="L43" t="s">
        <v>52</v>
      </c>
      <c r="M43" s="23" t="s">
        <v>88</v>
      </c>
      <c r="N43" s="23" t="s">
        <v>89</v>
      </c>
      <c r="O43" s="23" t="s">
        <v>60</v>
      </c>
      <c r="P43" s="19">
        <f>VLOOKUP(M43,'3. Faixas Salariais'!A:C,3,FALSE)</f>
        <v>44142.545587044027</v>
      </c>
      <c r="Q43" s="20">
        <f>VLOOKUP(C43,'4. Base Folha'!B:H,2,FALSE)</f>
        <v>43739</v>
      </c>
      <c r="R43" s="20">
        <f>VLOOKUP(C43,'4. Base Folha'!B:H,7,FALSE)</f>
        <v>44256</v>
      </c>
      <c r="S43" s="21">
        <f>INT((DATE(2021,12,15) - Q43)/365)</f>
        <v>2</v>
      </c>
      <c r="T43" s="21">
        <f>IF(S43 &lt;= 1, 0, IF(S43 &lt;= 3, 0.03, IF(S43 &lt;= 6, 0.05, IF(S43 &lt;= 9, 0.09, 0.12))))</f>
        <v>0.03</v>
      </c>
      <c r="U43" s="18">
        <f>VLOOKUP(M43,'3. Faixas Salariais'!A:C,2,FALSE)</f>
        <v>17</v>
      </c>
      <c r="V43" s="18">
        <f>IF(U43 &lt;= 6, 0.03, IF(U43 &lt;= 12, 0.05, 0.09))</f>
        <v>0.09</v>
      </c>
      <c r="W43" s="19">
        <f t="shared" si="0"/>
        <v>49439.651057489318</v>
      </c>
      <c r="X43" s="22">
        <f t="shared" si="1"/>
        <v>44621</v>
      </c>
    </row>
    <row r="44" spans="1:24">
      <c r="A44" s="3" t="s">
        <v>49</v>
      </c>
      <c r="B44" t="s">
        <v>257</v>
      </c>
      <c r="C44" t="s">
        <v>258</v>
      </c>
      <c r="D44" t="s">
        <v>52</v>
      </c>
      <c r="E44" t="s">
        <v>53</v>
      </c>
      <c r="F44" t="s">
        <v>52</v>
      </c>
      <c r="G44" t="s">
        <v>54</v>
      </c>
      <c r="H44" t="s">
        <v>55</v>
      </c>
      <c r="I44" t="s">
        <v>259</v>
      </c>
      <c r="J44" t="s">
        <v>260</v>
      </c>
      <c r="K44" t="s">
        <v>38</v>
      </c>
      <c r="L44" t="s">
        <v>52</v>
      </c>
      <c r="M44" s="23" t="s">
        <v>58</v>
      </c>
      <c r="N44" s="23" t="s">
        <v>59</v>
      </c>
      <c r="O44" s="23" t="s">
        <v>60</v>
      </c>
      <c r="P44" s="19">
        <f>VLOOKUP(M44,'3. Faixas Salariais'!A:C,3,FALSE)</f>
        <v>10162.263318633968</v>
      </c>
      <c r="Q44" s="20">
        <f>VLOOKUP(C44,'4. Base Folha'!B:H,2,FALSE)</f>
        <v>44004</v>
      </c>
      <c r="R44" s="20" t="str">
        <f>VLOOKUP(C44,'4. Base Folha'!B:H,7,FALSE)</f>
        <v>-</v>
      </c>
      <c r="S44" s="21">
        <f>INT((DATE(2021,12,15) - Q44)/365)</f>
        <v>1</v>
      </c>
      <c r="T44" s="21">
        <f>IF(S44 &lt;= 1, 0, IF(S44 &lt;= 3, 0.03, IF(S44 &lt;= 6, 0.05, IF(S44 &lt;= 9, 0.09, 0.12))))</f>
        <v>0</v>
      </c>
      <c r="U44" s="18">
        <f>VLOOKUP(M44,'3. Faixas Salariais'!A:C,2,FALSE)</f>
        <v>10</v>
      </c>
      <c r="V44" s="18">
        <f>IF(U44 &lt;= 6, 0.03, IF(U44 &lt;= 12, 0.05, 0.09))</f>
        <v>0.05</v>
      </c>
      <c r="W44" s="19">
        <f t="shared" si="0"/>
        <v>10670.376484565666</v>
      </c>
      <c r="X44" s="22">
        <f t="shared" si="1"/>
        <v>44713</v>
      </c>
    </row>
  </sheetData>
  <autoFilter ref="A1:X44" xr:uid="{00000000-0001-0000-0100-000000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DFA3-0CA7-4C89-B61C-8FBF158B5BA5}">
  <dimension ref="A1:R44"/>
  <sheetViews>
    <sheetView workbookViewId="0"/>
    <sheetView topLeftCell="B1" zoomScaleNormal="100" zoomScaleSheetLayoutView="100" workbookViewId="1">
      <selection activeCell="I2" sqref="I2:I44"/>
    </sheetView>
  </sheetViews>
  <sheetFormatPr defaultRowHeight="12.75"/>
  <cols>
    <col min="2" max="2" width="46.140625" bestFit="1" customWidth="1"/>
    <col min="3" max="3" width="28.28515625" bestFit="1" customWidth="1"/>
    <col min="4" max="4" width="13" bestFit="1" customWidth="1"/>
    <col min="5" max="5" width="12.5703125" customWidth="1"/>
    <col min="6" max="6" width="13" bestFit="1" customWidth="1"/>
    <col min="7" max="7" width="13.85546875" customWidth="1"/>
    <col min="8" max="8" width="14.140625" bestFit="1" customWidth="1"/>
    <col min="9" max="9" width="14.140625" customWidth="1"/>
    <col min="10" max="18" width="14.140625" style="13" bestFit="1" customWidth="1"/>
  </cols>
  <sheetData>
    <row r="1" spans="1:18">
      <c r="A1" t="s">
        <v>34</v>
      </c>
      <c r="B1" t="s">
        <v>27</v>
      </c>
      <c r="C1" t="s">
        <v>37</v>
      </c>
      <c r="D1" t="s">
        <v>40</v>
      </c>
      <c r="E1" t="s">
        <v>48</v>
      </c>
      <c r="F1" t="s">
        <v>47</v>
      </c>
      <c r="G1" t="s">
        <v>261</v>
      </c>
      <c r="H1" t="s">
        <v>262</v>
      </c>
      <c r="I1" t="s">
        <v>263</v>
      </c>
      <c r="J1" s="13" t="s">
        <v>264</v>
      </c>
      <c r="K1" s="13" t="s">
        <v>265</v>
      </c>
      <c r="L1" s="13" t="s">
        <v>266</v>
      </c>
      <c r="M1" s="13" t="s">
        <v>267</v>
      </c>
      <c r="N1" s="13" t="s">
        <v>268</v>
      </c>
      <c r="O1" s="13" t="s">
        <v>269</v>
      </c>
      <c r="P1" s="13" t="s">
        <v>270</v>
      </c>
      <c r="Q1" s="13" t="s">
        <v>271</v>
      </c>
      <c r="R1" s="13" t="s">
        <v>272</v>
      </c>
    </row>
    <row r="2" spans="1:18">
      <c r="A2" t="s">
        <v>57</v>
      </c>
      <c r="B2" t="s">
        <v>51</v>
      </c>
      <c r="C2" t="s">
        <v>58</v>
      </c>
      <c r="D2" s="13">
        <v>10162.263318633968</v>
      </c>
      <c r="E2" s="14">
        <v>44774</v>
      </c>
      <c r="F2" s="13">
        <v>10670.376484565666</v>
      </c>
      <c r="G2" s="15">
        <f xml:space="preserve"> IF(MONTH(DATE(2022,1,1)) &lt; MONTH(E2), D2 * 1.355, F2 * 1.355)</f>
        <v>13769.866796749027</v>
      </c>
      <c r="H2" s="15">
        <f xml:space="preserve"> IF(MONTH(DATE(2022,2,1)) &lt; MONTH(E2), D2 * 1.355, F2 * 1.355)</f>
        <v>13769.866796749027</v>
      </c>
      <c r="I2" s="15">
        <f xml:space="preserve"> IF(MONTH(DATE(2022,3,1)) &lt; MONTH(E2), D2,F2)</f>
        <v>10162.263318633968</v>
      </c>
      <c r="J2" s="13">
        <f xml:space="preserve"> IF(MONTH(DATE(2022,4,1)) &lt; MONTH(E2), D2 * 1.355, F2 * 1.355)</f>
        <v>13769.866796749027</v>
      </c>
      <c r="K2" s="13">
        <f xml:space="preserve"> IF(MONTH(DATE(2022,5,1)) &lt; MONTH(E2), D2 * 1.355, F2 * 1.355)</f>
        <v>13769.866796749027</v>
      </c>
      <c r="L2" s="13">
        <f xml:space="preserve"> IF(MONTH(DATE(2022,6,1)) &lt; MONTH(E2), D2 * 1.355, F2 * 1.355)</f>
        <v>13769.866796749027</v>
      </c>
      <c r="M2" s="13">
        <f xml:space="preserve"> IF(MONTH(DATE(2022,7,1)) &lt; MONTH(E2), D2 * 1.355, F2 * 1.355)</f>
        <v>13769.866796749027</v>
      </c>
      <c r="N2" s="13">
        <f xml:space="preserve"> IF(MONTH(DATE(2022,8,1)) &lt; MONTH(E2), D2 * 1.355, F2 * 1.355)</f>
        <v>14458.360136586478</v>
      </c>
      <c r="O2" s="13">
        <f xml:space="preserve"> IF(MONTH(DATE(2022,9,1)) &lt; MONTH(E2), D2 * 1.355, F2 * 1.355)</f>
        <v>14458.360136586478</v>
      </c>
      <c r="P2" s="13">
        <f xml:space="preserve"> IF(MONTH(DATE(2022,10,1)) &lt; MONTH(E2), D2 * 1.355, F2 * 1.355)</f>
        <v>14458.360136586478</v>
      </c>
      <c r="Q2" s="13">
        <f xml:space="preserve"> IF(MONTH(DATE(2022,11,1)) &lt; MONTH(E2), D2 * 1.355, F2 * 1.355)</f>
        <v>14458.360136586478</v>
      </c>
      <c r="R2" s="13">
        <f xml:space="preserve"> IF(MONTH(DATE(2022,12,1)) &lt; MONTH(E2), D2 * 1.355, F2 * 1.355)</f>
        <v>14458.360136586478</v>
      </c>
    </row>
    <row r="3" spans="1:18">
      <c r="A3" t="s">
        <v>64</v>
      </c>
      <c r="B3" t="s">
        <v>62</v>
      </c>
      <c r="C3" t="s">
        <v>65</v>
      </c>
      <c r="D3" s="13">
        <v>3953.7592250000002</v>
      </c>
      <c r="E3" s="14">
        <v>44805</v>
      </c>
      <c r="F3" s="13">
        <v>4190.9847785000002</v>
      </c>
      <c r="G3" s="15">
        <f t="shared" ref="G3:G44" si="0" xml:space="preserve"> IF(MONTH(DATE(2022,1,1)) &lt; MONTH(E3), D3 * 1.355, F3 * 1.355)</f>
        <v>5357.343749875</v>
      </c>
      <c r="H3" s="15">
        <f t="shared" ref="H3:H44" si="1" xml:space="preserve"> IF(MONTH(DATE(2022,2,1)) &lt; MONTH(E3), D3 * 1.355, F3 * 1.355)</f>
        <v>5357.343749875</v>
      </c>
      <c r="I3" s="15">
        <f t="shared" ref="I3:I44" si="2" xml:space="preserve"> IF(MONTH(DATE(2022,3,1)) &lt; MONTH(E3), D3,F3)</f>
        <v>3953.7592250000002</v>
      </c>
      <c r="J3" s="13">
        <f t="shared" ref="J3:J44" si="3" xml:space="preserve"> IF(MONTH(DATE(2022,4,1)) &lt; MONTH(E3), D3 * 1.355, F3 * 1.355)</f>
        <v>5357.343749875</v>
      </c>
      <c r="K3" s="13">
        <f t="shared" ref="K3:K44" si="4" xml:space="preserve"> IF(MONTH(DATE(2022,5,1)) &lt; MONTH(E3), D3 * 1.355, F3 * 1.355)</f>
        <v>5357.343749875</v>
      </c>
      <c r="L3" s="13">
        <f t="shared" ref="L3:L44" si="5" xml:space="preserve"> IF(MONTH(DATE(2022,6,1)) &lt; MONTH(E3), D3 * 1.355, F3 * 1.355)</f>
        <v>5357.343749875</v>
      </c>
      <c r="M3" s="13">
        <f t="shared" ref="M3:M44" si="6" xml:space="preserve"> IF(MONTH(DATE(2022,7,1)) &lt; MONTH(E3), D3 * 1.355, F3 * 1.355)</f>
        <v>5357.343749875</v>
      </c>
      <c r="N3" s="13">
        <f t="shared" ref="N3:N44" si="7" xml:space="preserve"> IF(MONTH(DATE(2022,8,1)) &lt; MONTH(E3), D3 * 1.355, F3 * 1.355)</f>
        <v>5357.343749875</v>
      </c>
      <c r="O3" s="13">
        <f t="shared" ref="O3:O44" si="8" xml:space="preserve"> IF(MONTH(DATE(2022,9,1)) &lt; MONTH(E3), D3 * 1.355, F3 * 1.355)</f>
        <v>5678.7843748675004</v>
      </c>
      <c r="P3" s="13">
        <f t="shared" ref="P3:P44" si="9" xml:space="preserve"> IF(MONTH(DATE(2022,10,1)) &lt; MONTH(E3), D3 * 1.355, F3 * 1.355)</f>
        <v>5678.7843748675004</v>
      </c>
      <c r="Q3" s="13">
        <f t="shared" ref="Q3:Q44" si="10" xml:space="preserve"> IF(MONTH(DATE(2022,11,1)) &lt; MONTH(E3), D3 * 1.355, F3 * 1.355)</f>
        <v>5678.7843748675004</v>
      </c>
      <c r="R3" s="13">
        <f t="shared" ref="R3:R44" si="11" xml:space="preserve"> IF(MONTH(DATE(2022,12,1)) &lt; MONTH(E3), D3 * 1.355, F3 * 1.355)</f>
        <v>5678.7843748675004</v>
      </c>
    </row>
    <row r="4" spans="1:18">
      <c r="A4" t="s">
        <v>71</v>
      </c>
      <c r="B4" t="s">
        <v>68</v>
      </c>
      <c r="C4" t="s">
        <v>72</v>
      </c>
      <c r="D4" s="13">
        <v>19750.358759765117</v>
      </c>
      <c r="E4" s="14">
        <v>44805</v>
      </c>
      <c r="F4" s="13">
        <v>22120.401810936932</v>
      </c>
      <c r="G4" s="15">
        <f t="shared" si="0"/>
        <v>26761.736119481731</v>
      </c>
      <c r="H4" s="15">
        <f t="shared" si="1"/>
        <v>26761.736119481731</v>
      </c>
      <c r="I4" s="15">
        <f t="shared" si="2"/>
        <v>19750.358759765117</v>
      </c>
      <c r="J4" s="13">
        <f t="shared" si="3"/>
        <v>26761.736119481731</v>
      </c>
      <c r="K4" s="13">
        <f t="shared" si="4"/>
        <v>26761.736119481731</v>
      </c>
      <c r="L4" s="13">
        <f t="shared" si="5"/>
        <v>26761.736119481731</v>
      </c>
      <c r="M4" s="13">
        <f t="shared" si="6"/>
        <v>26761.736119481731</v>
      </c>
      <c r="N4" s="13">
        <f t="shared" si="7"/>
        <v>26761.736119481731</v>
      </c>
      <c r="O4" s="13">
        <f t="shared" si="8"/>
        <v>29973.144453819543</v>
      </c>
      <c r="P4" s="13">
        <f t="shared" si="9"/>
        <v>29973.144453819543</v>
      </c>
      <c r="Q4" s="13">
        <f t="shared" si="10"/>
        <v>29973.144453819543</v>
      </c>
      <c r="R4" s="13">
        <f t="shared" si="11"/>
        <v>29973.144453819543</v>
      </c>
    </row>
    <row r="5" spans="1:18">
      <c r="A5" t="s">
        <v>78</v>
      </c>
      <c r="B5" t="s">
        <v>75</v>
      </c>
      <c r="C5" t="s">
        <v>58</v>
      </c>
      <c r="D5" s="13">
        <v>10162.263318633968</v>
      </c>
      <c r="E5" s="14">
        <v>44743</v>
      </c>
      <c r="F5" s="13">
        <v>10670.376484565666</v>
      </c>
      <c r="G5" s="15">
        <f t="shared" si="0"/>
        <v>13769.866796749027</v>
      </c>
      <c r="H5" s="15">
        <f t="shared" si="1"/>
        <v>13769.866796749027</v>
      </c>
      <c r="I5" s="15">
        <f t="shared" si="2"/>
        <v>10162.263318633968</v>
      </c>
      <c r="J5" s="13">
        <f t="shared" si="3"/>
        <v>13769.866796749027</v>
      </c>
      <c r="K5" s="13">
        <f t="shared" si="4"/>
        <v>13769.866796749027</v>
      </c>
      <c r="L5" s="13">
        <f t="shared" si="5"/>
        <v>13769.866796749027</v>
      </c>
      <c r="M5" s="13">
        <f t="shared" si="6"/>
        <v>14458.360136586478</v>
      </c>
      <c r="N5" s="13">
        <f t="shared" si="7"/>
        <v>14458.360136586478</v>
      </c>
      <c r="O5" s="13">
        <f t="shared" si="8"/>
        <v>14458.360136586478</v>
      </c>
      <c r="P5" s="13">
        <f t="shared" si="9"/>
        <v>14458.360136586478</v>
      </c>
      <c r="Q5" s="13">
        <f t="shared" si="10"/>
        <v>14458.360136586478</v>
      </c>
      <c r="R5" s="13">
        <f t="shared" si="11"/>
        <v>14458.360136586478</v>
      </c>
    </row>
    <row r="6" spans="1:18">
      <c r="A6" t="s">
        <v>82</v>
      </c>
      <c r="B6" t="s">
        <v>80</v>
      </c>
      <c r="C6" t="s">
        <v>58</v>
      </c>
      <c r="D6" s="13">
        <v>10162.263318633968</v>
      </c>
      <c r="E6" s="14">
        <v>44562</v>
      </c>
      <c r="F6" s="13">
        <v>10975.244384124686</v>
      </c>
      <c r="G6" s="15">
        <f t="shared" si="0"/>
        <v>14871.45614048895</v>
      </c>
      <c r="H6" s="15">
        <f t="shared" si="1"/>
        <v>14871.45614048895</v>
      </c>
      <c r="I6" s="15">
        <f t="shared" si="2"/>
        <v>10975.244384124686</v>
      </c>
      <c r="J6" s="13">
        <f t="shared" si="3"/>
        <v>14871.45614048895</v>
      </c>
      <c r="K6" s="13">
        <f t="shared" si="4"/>
        <v>14871.45614048895</v>
      </c>
      <c r="L6" s="13">
        <f t="shared" si="5"/>
        <v>14871.45614048895</v>
      </c>
      <c r="M6" s="13">
        <f t="shared" si="6"/>
        <v>14871.45614048895</v>
      </c>
      <c r="N6" s="13">
        <f t="shared" si="7"/>
        <v>14871.45614048895</v>
      </c>
      <c r="O6" s="13">
        <f t="shared" si="8"/>
        <v>14871.45614048895</v>
      </c>
      <c r="P6" s="13">
        <f t="shared" si="9"/>
        <v>14871.45614048895</v>
      </c>
      <c r="Q6" s="13">
        <f t="shared" si="10"/>
        <v>14871.45614048895</v>
      </c>
      <c r="R6" s="13">
        <f t="shared" si="11"/>
        <v>14871.45614048895</v>
      </c>
    </row>
    <row r="7" spans="1:18">
      <c r="A7" t="s">
        <v>87</v>
      </c>
      <c r="B7" t="s">
        <v>84</v>
      </c>
      <c r="C7" t="s">
        <v>88</v>
      </c>
      <c r="D7" s="13">
        <v>44142.545587044027</v>
      </c>
      <c r="E7" s="14">
        <v>44593</v>
      </c>
      <c r="F7" s="13">
        <v>48115.374689877994</v>
      </c>
      <c r="G7" s="15">
        <f t="shared" si="0"/>
        <v>59813.149270444657</v>
      </c>
      <c r="H7" s="15">
        <f t="shared" si="1"/>
        <v>65196.332704784683</v>
      </c>
      <c r="I7" s="15">
        <f t="shared" si="2"/>
        <v>48115.374689877994</v>
      </c>
      <c r="J7" s="13">
        <f t="shared" si="3"/>
        <v>65196.332704784683</v>
      </c>
      <c r="K7" s="13">
        <f t="shared" si="4"/>
        <v>65196.332704784683</v>
      </c>
      <c r="L7" s="13">
        <f t="shared" si="5"/>
        <v>65196.332704784683</v>
      </c>
      <c r="M7" s="13">
        <f t="shared" si="6"/>
        <v>65196.332704784683</v>
      </c>
      <c r="N7" s="13">
        <f t="shared" si="7"/>
        <v>65196.332704784683</v>
      </c>
      <c r="O7" s="13">
        <f t="shared" si="8"/>
        <v>65196.332704784683</v>
      </c>
      <c r="P7" s="13">
        <f t="shared" si="9"/>
        <v>65196.332704784683</v>
      </c>
      <c r="Q7" s="13">
        <f t="shared" si="10"/>
        <v>65196.332704784683</v>
      </c>
      <c r="R7" s="13">
        <f t="shared" si="11"/>
        <v>65196.332704784683</v>
      </c>
    </row>
    <row r="8" spans="1:18">
      <c r="A8" t="s">
        <v>93</v>
      </c>
      <c r="B8" t="s">
        <v>91</v>
      </c>
      <c r="C8" t="s">
        <v>94</v>
      </c>
      <c r="D8" s="13">
        <v>4546.8231087499998</v>
      </c>
      <c r="E8" s="14">
        <v>44562</v>
      </c>
      <c r="F8" s="13">
        <v>4683.2278020124995</v>
      </c>
      <c r="G8" s="15">
        <f t="shared" si="0"/>
        <v>6345.7736717269372</v>
      </c>
      <c r="H8" s="15">
        <f t="shared" si="1"/>
        <v>6345.7736717269372</v>
      </c>
      <c r="I8" s="15">
        <f t="shared" si="2"/>
        <v>4683.2278020124995</v>
      </c>
      <c r="J8" s="13">
        <f t="shared" si="3"/>
        <v>6345.7736717269372</v>
      </c>
      <c r="K8" s="13">
        <f t="shared" si="4"/>
        <v>6345.7736717269372</v>
      </c>
      <c r="L8" s="13">
        <f t="shared" si="5"/>
        <v>6345.7736717269372</v>
      </c>
      <c r="M8" s="13">
        <f t="shared" si="6"/>
        <v>6345.7736717269372</v>
      </c>
      <c r="N8" s="13">
        <f t="shared" si="7"/>
        <v>6345.7736717269372</v>
      </c>
      <c r="O8" s="13">
        <f t="shared" si="8"/>
        <v>6345.7736717269372</v>
      </c>
      <c r="P8" s="13">
        <f t="shared" si="9"/>
        <v>6345.7736717269372</v>
      </c>
      <c r="Q8" s="13">
        <f t="shared" si="10"/>
        <v>6345.7736717269372</v>
      </c>
      <c r="R8" s="13">
        <f t="shared" si="11"/>
        <v>6345.7736717269372</v>
      </c>
    </row>
    <row r="9" spans="1:18">
      <c r="A9" t="s">
        <v>99</v>
      </c>
      <c r="B9" t="s">
        <v>97</v>
      </c>
      <c r="C9" t="s">
        <v>100</v>
      </c>
      <c r="D9" s="13">
        <v>1769</v>
      </c>
      <c r="E9" s="14">
        <v>44621</v>
      </c>
      <c r="F9" s="13">
        <v>1910.5200000000002</v>
      </c>
      <c r="G9" s="15">
        <f t="shared" si="0"/>
        <v>2396.9949999999999</v>
      </c>
      <c r="H9" s="15">
        <f t="shared" si="1"/>
        <v>2396.9949999999999</v>
      </c>
      <c r="I9" s="15">
        <f t="shared" si="2"/>
        <v>1910.5200000000002</v>
      </c>
      <c r="J9" s="13">
        <f t="shared" si="3"/>
        <v>2588.7546000000002</v>
      </c>
      <c r="K9" s="13">
        <f t="shared" si="4"/>
        <v>2588.7546000000002</v>
      </c>
      <c r="L9" s="13">
        <f t="shared" si="5"/>
        <v>2588.7546000000002</v>
      </c>
      <c r="M9" s="13">
        <f t="shared" si="6"/>
        <v>2588.7546000000002</v>
      </c>
      <c r="N9" s="13">
        <f t="shared" si="7"/>
        <v>2588.7546000000002</v>
      </c>
      <c r="O9" s="13">
        <f t="shared" si="8"/>
        <v>2588.7546000000002</v>
      </c>
      <c r="P9" s="13">
        <f t="shared" si="9"/>
        <v>2588.7546000000002</v>
      </c>
      <c r="Q9" s="13">
        <f t="shared" si="10"/>
        <v>2588.7546000000002</v>
      </c>
      <c r="R9" s="13">
        <f t="shared" si="11"/>
        <v>2588.7546000000002</v>
      </c>
    </row>
    <row r="10" spans="1:18">
      <c r="A10" t="s">
        <v>105</v>
      </c>
      <c r="B10" t="s">
        <v>103</v>
      </c>
      <c r="C10" t="s">
        <v>106</v>
      </c>
      <c r="D10" s="13">
        <v>2644.6550000000002</v>
      </c>
      <c r="E10" s="14">
        <v>44562</v>
      </c>
      <c r="F10" s="13">
        <v>2723.9946500000001</v>
      </c>
      <c r="G10" s="15">
        <f t="shared" si="0"/>
        <v>3691.0127507500001</v>
      </c>
      <c r="H10" s="15">
        <f t="shared" si="1"/>
        <v>3691.0127507500001</v>
      </c>
      <c r="I10" s="15">
        <f t="shared" si="2"/>
        <v>2723.9946500000001</v>
      </c>
      <c r="J10" s="13">
        <f t="shared" si="3"/>
        <v>3691.0127507500001</v>
      </c>
      <c r="K10" s="13">
        <f t="shared" si="4"/>
        <v>3691.0127507500001</v>
      </c>
      <c r="L10" s="13">
        <f t="shared" si="5"/>
        <v>3691.0127507500001</v>
      </c>
      <c r="M10" s="13">
        <f t="shared" si="6"/>
        <v>3691.0127507500001</v>
      </c>
      <c r="N10" s="13">
        <f t="shared" si="7"/>
        <v>3691.0127507500001</v>
      </c>
      <c r="O10" s="13">
        <f t="shared" si="8"/>
        <v>3691.0127507500001</v>
      </c>
      <c r="P10" s="13">
        <f t="shared" si="9"/>
        <v>3691.0127507500001</v>
      </c>
      <c r="Q10" s="13">
        <f t="shared" si="10"/>
        <v>3691.0127507500001</v>
      </c>
      <c r="R10" s="13">
        <f t="shared" si="11"/>
        <v>3691.0127507500001</v>
      </c>
    </row>
    <row r="11" spans="1:18">
      <c r="A11" t="s">
        <v>112</v>
      </c>
      <c r="B11" t="s">
        <v>109</v>
      </c>
      <c r="C11" t="s">
        <v>113</v>
      </c>
      <c r="D11" s="13">
        <v>17174.225008491409</v>
      </c>
      <c r="E11" s="14">
        <v>44593</v>
      </c>
      <c r="F11" s="13">
        <v>18032.936258915979</v>
      </c>
      <c r="G11" s="15">
        <f t="shared" si="0"/>
        <v>23271.074886505859</v>
      </c>
      <c r="H11" s="15">
        <f t="shared" si="1"/>
        <v>24434.62863083115</v>
      </c>
      <c r="I11" s="15">
        <f t="shared" si="2"/>
        <v>18032.936258915979</v>
      </c>
      <c r="J11" s="13">
        <f t="shared" si="3"/>
        <v>24434.62863083115</v>
      </c>
      <c r="K11" s="13">
        <f t="shared" si="4"/>
        <v>24434.62863083115</v>
      </c>
      <c r="L11" s="13">
        <f t="shared" si="5"/>
        <v>24434.62863083115</v>
      </c>
      <c r="M11" s="13">
        <f t="shared" si="6"/>
        <v>24434.62863083115</v>
      </c>
      <c r="N11" s="13">
        <f t="shared" si="7"/>
        <v>24434.62863083115</v>
      </c>
      <c r="O11" s="13">
        <f t="shared" si="8"/>
        <v>24434.62863083115</v>
      </c>
      <c r="P11" s="13">
        <f t="shared" si="9"/>
        <v>24434.62863083115</v>
      </c>
      <c r="Q11" s="13">
        <f t="shared" si="10"/>
        <v>24434.62863083115</v>
      </c>
      <c r="R11" s="13">
        <f t="shared" si="11"/>
        <v>24434.62863083115</v>
      </c>
    </row>
    <row r="12" spans="1:18">
      <c r="A12" t="s">
        <v>118</v>
      </c>
      <c r="B12" t="s">
        <v>116</v>
      </c>
      <c r="C12" t="s">
        <v>58</v>
      </c>
      <c r="D12" s="13">
        <v>10162.263318633968</v>
      </c>
      <c r="E12" s="14">
        <v>44896</v>
      </c>
      <c r="F12" s="13">
        <v>10670.376484565666</v>
      </c>
      <c r="G12" s="15">
        <f t="shared" si="0"/>
        <v>13769.866796749027</v>
      </c>
      <c r="H12" s="15">
        <f t="shared" si="1"/>
        <v>13769.866796749027</v>
      </c>
      <c r="I12" s="15">
        <f t="shared" si="2"/>
        <v>10162.263318633968</v>
      </c>
      <c r="J12" s="13">
        <f t="shared" si="3"/>
        <v>13769.866796749027</v>
      </c>
      <c r="K12" s="13">
        <f t="shared" si="4"/>
        <v>13769.866796749027</v>
      </c>
      <c r="L12" s="13">
        <f t="shared" si="5"/>
        <v>13769.866796749027</v>
      </c>
      <c r="M12" s="13">
        <f t="shared" si="6"/>
        <v>13769.866796749027</v>
      </c>
      <c r="N12" s="13">
        <f t="shared" si="7"/>
        <v>13769.866796749027</v>
      </c>
      <c r="O12" s="13">
        <f t="shared" si="8"/>
        <v>13769.866796749027</v>
      </c>
      <c r="P12" s="13">
        <f t="shared" si="9"/>
        <v>13769.866796749027</v>
      </c>
      <c r="Q12" s="13">
        <f t="shared" si="10"/>
        <v>13769.866796749027</v>
      </c>
      <c r="R12" s="13">
        <f t="shared" si="11"/>
        <v>14458.360136586478</v>
      </c>
    </row>
    <row r="13" spans="1:18">
      <c r="A13" t="s">
        <v>122</v>
      </c>
      <c r="B13" t="s">
        <v>120</v>
      </c>
      <c r="C13" t="s">
        <v>123</v>
      </c>
      <c r="D13" s="13">
        <v>6797.5005475812495</v>
      </c>
      <c r="E13" s="14">
        <v>44805</v>
      </c>
      <c r="F13" s="13">
        <v>7341.3005913877496</v>
      </c>
      <c r="G13" s="15">
        <f t="shared" si="0"/>
        <v>9210.6132419725927</v>
      </c>
      <c r="H13" s="15">
        <f t="shared" si="1"/>
        <v>9210.6132419725927</v>
      </c>
      <c r="I13" s="15">
        <f t="shared" si="2"/>
        <v>6797.5005475812495</v>
      </c>
      <c r="J13" s="13">
        <f t="shared" si="3"/>
        <v>9210.6132419725927</v>
      </c>
      <c r="K13" s="13">
        <f t="shared" si="4"/>
        <v>9210.6132419725927</v>
      </c>
      <c r="L13" s="13">
        <f t="shared" si="5"/>
        <v>9210.6132419725927</v>
      </c>
      <c r="M13" s="13">
        <f t="shared" si="6"/>
        <v>9210.6132419725927</v>
      </c>
      <c r="N13" s="13">
        <f t="shared" si="7"/>
        <v>9210.6132419725927</v>
      </c>
      <c r="O13" s="13">
        <f t="shared" si="8"/>
        <v>9947.4623013304008</v>
      </c>
      <c r="P13" s="13">
        <f t="shared" si="9"/>
        <v>9947.4623013304008</v>
      </c>
      <c r="Q13" s="13">
        <f t="shared" si="10"/>
        <v>9947.4623013304008</v>
      </c>
      <c r="R13" s="13">
        <f t="shared" si="11"/>
        <v>9947.4623013304008</v>
      </c>
    </row>
    <row r="14" spans="1:18">
      <c r="A14" t="s">
        <v>128</v>
      </c>
      <c r="B14" t="s">
        <v>126</v>
      </c>
      <c r="C14" t="s">
        <v>58</v>
      </c>
      <c r="D14" s="13">
        <v>10162.263318633968</v>
      </c>
      <c r="E14" s="14">
        <v>44774</v>
      </c>
      <c r="F14" s="13">
        <v>10975.244384124686</v>
      </c>
      <c r="G14" s="15">
        <f t="shared" si="0"/>
        <v>13769.866796749027</v>
      </c>
      <c r="H14" s="15">
        <f t="shared" si="1"/>
        <v>13769.866796749027</v>
      </c>
      <c r="I14" s="15">
        <f t="shared" si="2"/>
        <v>10162.263318633968</v>
      </c>
      <c r="J14" s="13">
        <f t="shared" si="3"/>
        <v>13769.866796749027</v>
      </c>
      <c r="K14" s="13">
        <f t="shared" si="4"/>
        <v>13769.866796749027</v>
      </c>
      <c r="L14" s="13">
        <f t="shared" si="5"/>
        <v>13769.866796749027</v>
      </c>
      <c r="M14" s="13">
        <f t="shared" si="6"/>
        <v>13769.866796749027</v>
      </c>
      <c r="N14" s="13">
        <f t="shared" si="7"/>
        <v>14871.45614048895</v>
      </c>
      <c r="O14" s="13">
        <f t="shared" si="8"/>
        <v>14871.45614048895</v>
      </c>
      <c r="P14" s="13">
        <f t="shared" si="9"/>
        <v>14871.45614048895</v>
      </c>
      <c r="Q14" s="13">
        <f t="shared" si="10"/>
        <v>14871.45614048895</v>
      </c>
      <c r="R14" s="13">
        <f t="shared" si="11"/>
        <v>14871.45614048895</v>
      </c>
    </row>
    <row r="15" spans="1:18">
      <c r="A15" t="s">
        <v>132</v>
      </c>
      <c r="B15" t="s">
        <v>130</v>
      </c>
      <c r="C15" t="s">
        <v>113</v>
      </c>
      <c r="D15" s="13">
        <v>17174.225008491409</v>
      </c>
      <c r="E15" s="14">
        <v>44835</v>
      </c>
      <c r="F15" s="13">
        <v>18032.936258915979</v>
      </c>
      <c r="G15" s="15">
        <f t="shared" si="0"/>
        <v>23271.074886505859</v>
      </c>
      <c r="H15" s="15">
        <f t="shared" si="1"/>
        <v>23271.074886505859</v>
      </c>
      <c r="I15" s="15">
        <f t="shared" si="2"/>
        <v>17174.225008491409</v>
      </c>
      <c r="J15" s="13">
        <f t="shared" si="3"/>
        <v>23271.074886505859</v>
      </c>
      <c r="K15" s="13">
        <f t="shared" si="4"/>
        <v>23271.074886505859</v>
      </c>
      <c r="L15" s="13">
        <f t="shared" si="5"/>
        <v>23271.074886505859</v>
      </c>
      <c r="M15" s="13">
        <f t="shared" si="6"/>
        <v>23271.074886505859</v>
      </c>
      <c r="N15" s="13">
        <f t="shared" si="7"/>
        <v>23271.074886505859</v>
      </c>
      <c r="O15" s="13">
        <f t="shared" si="8"/>
        <v>23271.074886505859</v>
      </c>
      <c r="P15" s="13">
        <f t="shared" si="9"/>
        <v>24434.62863083115</v>
      </c>
      <c r="Q15" s="13">
        <f t="shared" si="10"/>
        <v>24434.62863083115</v>
      </c>
      <c r="R15" s="13">
        <f t="shared" si="11"/>
        <v>24434.62863083115</v>
      </c>
    </row>
    <row r="16" spans="1:18">
      <c r="A16" t="s">
        <v>136</v>
      </c>
      <c r="B16" t="s">
        <v>134</v>
      </c>
      <c r="C16" t="s">
        <v>137</v>
      </c>
      <c r="D16" s="13">
        <v>5910.8700413750003</v>
      </c>
      <c r="E16" s="14">
        <v>44652</v>
      </c>
      <c r="F16" s="13">
        <v>6206.4135434437503</v>
      </c>
      <c r="G16" s="15">
        <f t="shared" si="0"/>
        <v>8009.2289060631256</v>
      </c>
      <c r="H16" s="15">
        <f t="shared" si="1"/>
        <v>8009.2289060631256</v>
      </c>
      <c r="I16" s="15">
        <f t="shared" si="2"/>
        <v>5910.8700413750003</v>
      </c>
      <c r="J16" s="13">
        <f t="shared" si="3"/>
        <v>8409.6903513662819</v>
      </c>
      <c r="K16" s="13">
        <f t="shared" si="4"/>
        <v>8409.6903513662819</v>
      </c>
      <c r="L16" s="13">
        <f t="shared" si="5"/>
        <v>8409.6903513662819</v>
      </c>
      <c r="M16" s="13">
        <f t="shared" si="6"/>
        <v>8409.6903513662819</v>
      </c>
      <c r="N16" s="13">
        <f t="shared" si="7"/>
        <v>8409.6903513662819</v>
      </c>
      <c r="O16" s="13">
        <f t="shared" si="8"/>
        <v>8409.6903513662819</v>
      </c>
      <c r="P16" s="13">
        <f t="shared" si="9"/>
        <v>8409.6903513662819</v>
      </c>
      <c r="Q16" s="13">
        <f t="shared" si="10"/>
        <v>8409.6903513662819</v>
      </c>
      <c r="R16" s="13">
        <f t="shared" si="11"/>
        <v>8409.6903513662819</v>
      </c>
    </row>
    <row r="17" spans="1:18">
      <c r="A17" t="s">
        <v>142</v>
      </c>
      <c r="B17" t="s">
        <v>140</v>
      </c>
      <c r="C17" t="s">
        <v>58</v>
      </c>
      <c r="D17" s="13">
        <v>10162.263318633968</v>
      </c>
      <c r="E17" s="14">
        <v>44866</v>
      </c>
      <c r="F17" s="13">
        <v>10975.244384124686</v>
      </c>
      <c r="G17" s="15">
        <f t="shared" si="0"/>
        <v>13769.866796749027</v>
      </c>
      <c r="H17" s="15">
        <f t="shared" si="1"/>
        <v>13769.866796749027</v>
      </c>
      <c r="I17" s="15">
        <f t="shared" si="2"/>
        <v>10162.263318633968</v>
      </c>
      <c r="J17" s="13">
        <f t="shared" si="3"/>
        <v>13769.866796749027</v>
      </c>
      <c r="K17" s="13">
        <f t="shared" si="4"/>
        <v>13769.866796749027</v>
      </c>
      <c r="L17" s="13">
        <f t="shared" si="5"/>
        <v>13769.866796749027</v>
      </c>
      <c r="M17" s="13">
        <f t="shared" si="6"/>
        <v>13769.866796749027</v>
      </c>
      <c r="N17" s="13">
        <f t="shared" si="7"/>
        <v>13769.866796749027</v>
      </c>
      <c r="O17" s="13">
        <f t="shared" si="8"/>
        <v>13769.866796749027</v>
      </c>
      <c r="P17" s="13">
        <f t="shared" si="9"/>
        <v>13769.866796749027</v>
      </c>
      <c r="Q17" s="13">
        <f t="shared" si="10"/>
        <v>14871.45614048895</v>
      </c>
      <c r="R17" s="13">
        <f t="shared" si="11"/>
        <v>14871.45614048895</v>
      </c>
    </row>
    <row r="18" spans="1:18">
      <c r="A18" t="s">
        <v>82</v>
      </c>
      <c r="B18" t="s">
        <v>144</v>
      </c>
      <c r="C18" t="s">
        <v>58</v>
      </c>
      <c r="D18" s="13">
        <v>10162.263318633968</v>
      </c>
      <c r="E18" s="14">
        <v>44562</v>
      </c>
      <c r="F18" s="13">
        <v>10670.376484565666</v>
      </c>
      <c r="G18" s="15">
        <f t="shared" si="0"/>
        <v>14458.360136586478</v>
      </c>
      <c r="H18" s="15">
        <f t="shared" si="1"/>
        <v>14458.360136586478</v>
      </c>
      <c r="I18" s="15">
        <f t="shared" si="2"/>
        <v>10670.376484565666</v>
      </c>
      <c r="J18" s="13">
        <f t="shared" si="3"/>
        <v>14458.360136586478</v>
      </c>
      <c r="K18" s="13">
        <f t="shared" si="4"/>
        <v>14458.360136586478</v>
      </c>
      <c r="L18" s="13">
        <f t="shared" si="5"/>
        <v>14458.360136586478</v>
      </c>
      <c r="M18" s="13">
        <f t="shared" si="6"/>
        <v>14458.360136586478</v>
      </c>
      <c r="N18" s="13">
        <f t="shared" si="7"/>
        <v>14458.360136586478</v>
      </c>
      <c r="O18" s="13">
        <f t="shared" si="8"/>
        <v>14458.360136586478</v>
      </c>
      <c r="P18" s="13">
        <f t="shared" si="9"/>
        <v>14458.360136586478</v>
      </c>
      <c r="Q18" s="13">
        <f t="shared" si="10"/>
        <v>14458.360136586478</v>
      </c>
      <c r="R18" s="13">
        <f t="shared" si="11"/>
        <v>14458.360136586478</v>
      </c>
    </row>
    <row r="19" spans="1:18">
      <c r="A19" t="s">
        <v>149</v>
      </c>
      <c r="B19" t="s">
        <v>147</v>
      </c>
      <c r="C19" t="s">
        <v>88</v>
      </c>
      <c r="D19" s="13">
        <v>44142.545587044027</v>
      </c>
      <c r="E19" s="14">
        <v>44866</v>
      </c>
      <c r="F19" s="13">
        <v>48115.374689877994</v>
      </c>
      <c r="G19" s="15">
        <f t="shared" si="0"/>
        <v>59813.149270444657</v>
      </c>
      <c r="H19" s="15">
        <f t="shared" si="1"/>
        <v>59813.149270444657</v>
      </c>
      <c r="I19" s="15">
        <f t="shared" si="2"/>
        <v>44142.545587044027</v>
      </c>
      <c r="J19" s="13">
        <f t="shared" si="3"/>
        <v>59813.149270444657</v>
      </c>
      <c r="K19" s="13">
        <f t="shared" si="4"/>
        <v>59813.149270444657</v>
      </c>
      <c r="L19" s="13">
        <f t="shared" si="5"/>
        <v>59813.149270444657</v>
      </c>
      <c r="M19" s="13">
        <f t="shared" si="6"/>
        <v>59813.149270444657</v>
      </c>
      <c r="N19" s="13">
        <f t="shared" si="7"/>
        <v>59813.149270444657</v>
      </c>
      <c r="O19" s="13">
        <f t="shared" si="8"/>
        <v>59813.149270444657</v>
      </c>
      <c r="P19" s="13">
        <f t="shared" si="9"/>
        <v>59813.149270444657</v>
      </c>
      <c r="Q19" s="13">
        <f t="shared" si="10"/>
        <v>65196.332704784683</v>
      </c>
      <c r="R19" s="13">
        <f t="shared" si="11"/>
        <v>65196.332704784683</v>
      </c>
    </row>
    <row r="20" spans="1:18">
      <c r="A20" t="s">
        <v>132</v>
      </c>
      <c r="B20" t="s">
        <v>151</v>
      </c>
      <c r="C20" t="s">
        <v>113</v>
      </c>
      <c r="D20" s="13">
        <v>17174.225008491409</v>
      </c>
      <c r="E20" s="14">
        <v>44562</v>
      </c>
      <c r="F20" s="13">
        <v>18032.936258915979</v>
      </c>
      <c r="G20" s="15">
        <f t="shared" si="0"/>
        <v>24434.62863083115</v>
      </c>
      <c r="H20" s="15">
        <f t="shared" si="1"/>
        <v>24434.62863083115</v>
      </c>
      <c r="I20" s="15">
        <f t="shared" si="2"/>
        <v>18032.936258915979</v>
      </c>
      <c r="J20" s="13">
        <f t="shared" si="3"/>
        <v>24434.62863083115</v>
      </c>
      <c r="K20" s="13">
        <f t="shared" si="4"/>
        <v>24434.62863083115</v>
      </c>
      <c r="L20" s="13">
        <f t="shared" si="5"/>
        <v>24434.62863083115</v>
      </c>
      <c r="M20" s="13">
        <f t="shared" si="6"/>
        <v>24434.62863083115</v>
      </c>
      <c r="N20" s="13">
        <f t="shared" si="7"/>
        <v>24434.62863083115</v>
      </c>
      <c r="O20" s="13">
        <f t="shared" si="8"/>
        <v>24434.62863083115</v>
      </c>
      <c r="P20" s="13">
        <f t="shared" si="9"/>
        <v>24434.62863083115</v>
      </c>
      <c r="Q20" s="13">
        <f t="shared" si="10"/>
        <v>24434.62863083115</v>
      </c>
      <c r="R20" s="13">
        <f t="shared" si="11"/>
        <v>24434.62863083115</v>
      </c>
    </row>
    <row r="21" spans="1:18">
      <c r="A21" t="s">
        <v>156</v>
      </c>
      <c r="B21" t="s">
        <v>154</v>
      </c>
      <c r="C21" t="s">
        <v>157</v>
      </c>
      <c r="D21" s="13">
        <v>13210.942314224159</v>
      </c>
      <c r="E21" s="14">
        <v>44593</v>
      </c>
      <c r="F21" s="13">
        <v>13871.489429935367</v>
      </c>
      <c r="G21" s="15">
        <f t="shared" si="0"/>
        <v>17900.826835773736</v>
      </c>
      <c r="H21" s="15">
        <f t="shared" si="1"/>
        <v>18795.868177562421</v>
      </c>
      <c r="I21" s="15">
        <f t="shared" si="2"/>
        <v>13871.489429935367</v>
      </c>
      <c r="J21" s="13">
        <f t="shared" si="3"/>
        <v>18795.868177562421</v>
      </c>
      <c r="K21" s="13">
        <f t="shared" si="4"/>
        <v>18795.868177562421</v>
      </c>
      <c r="L21" s="13">
        <f t="shared" si="5"/>
        <v>18795.868177562421</v>
      </c>
      <c r="M21" s="13">
        <f t="shared" si="6"/>
        <v>18795.868177562421</v>
      </c>
      <c r="N21" s="13">
        <f t="shared" si="7"/>
        <v>18795.868177562421</v>
      </c>
      <c r="O21" s="13">
        <f t="shared" si="8"/>
        <v>18795.868177562421</v>
      </c>
      <c r="P21" s="13">
        <f t="shared" si="9"/>
        <v>18795.868177562421</v>
      </c>
      <c r="Q21" s="13">
        <f t="shared" si="10"/>
        <v>18795.868177562421</v>
      </c>
      <c r="R21" s="13">
        <f t="shared" si="11"/>
        <v>18795.868177562421</v>
      </c>
    </row>
    <row r="22" spans="1:18">
      <c r="A22" t="s">
        <v>162</v>
      </c>
      <c r="B22" t="s">
        <v>160</v>
      </c>
      <c r="C22" t="s">
        <v>113</v>
      </c>
      <c r="D22" s="13">
        <v>17174.225008491409</v>
      </c>
      <c r="E22" s="14">
        <v>44774</v>
      </c>
      <c r="F22" s="13">
        <v>18032.936258915979</v>
      </c>
      <c r="G22" s="15">
        <f t="shared" si="0"/>
        <v>23271.074886505859</v>
      </c>
      <c r="H22" s="15">
        <f t="shared" si="1"/>
        <v>23271.074886505859</v>
      </c>
      <c r="I22" s="15">
        <f t="shared" si="2"/>
        <v>17174.225008491409</v>
      </c>
      <c r="J22" s="13">
        <f t="shared" si="3"/>
        <v>23271.074886505859</v>
      </c>
      <c r="K22" s="13">
        <f t="shared" si="4"/>
        <v>23271.074886505859</v>
      </c>
      <c r="L22" s="13">
        <f t="shared" si="5"/>
        <v>23271.074886505859</v>
      </c>
      <c r="M22" s="13">
        <f t="shared" si="6"/>
        <v>23271.074886505859</v>
      </c>
      <c r="N22" s="13">
        <f t="shared" si="7"/>
        <v>24434.62863083115</v>
      </c>
      <c r="O22" s="13">
        <f t="shared" si="8"/>
        <v>24434.62863083115</v>
      </c>
      <c r="P22" s="13">
        <f t="shared" si="9"/>
        <v>24434.62863083115</v>
      </c>
      <c r="Q22" s="13">
        <f t="shared" si="10"/>
        <v>24434.62863083115</v>
      </c>
      <c r="R22" s="13">
        <f t="shared" si="11"/>
        <v>24434.62863083115</v>
      </c>
    </row>
    <row r="23" spans="1:18">
      <c r="A23" t="s">
        <v>166</v>
      </c>
      <c r="B23" t="s">
        <v>164</v>
      </c>
      <c r="C23" t="s">
        <v>167</v>
      </c>
      <c r="D23" s="13">
        <v>2299.7000000000003</v>
      </c>
      <c r="E23" s="14">
        <v>44682</v>
      </c>
      <c r="F23" s="13">
        <v>2437.6820000000002</v>
      </c>
      <c r="G23" s="15">
        <f t="shared" si="0"/>
        <v>3116.0935000000004</v>
      </c>
      <c r="H23" s="15">
        <f t="shared" si="1"/>
        <v>3116.0935000000004</v>
      </c>
      <c r="I23" s="15">
        <f t="shared" si="2"/>
        <v>2299.7000000000003</v>
      </c>
      <c r="J23" s="13">
        <f t="shared" si="3"/>
        <v>3116.0935000000004</v>
      </c>
      <c r="K23" s="13">
        <f t="shared" si="4"/>
        <v>3303.0591100000001</v>
      </c>
      <c r="L23" s="13">
        <f t="shared" si="5"/>
        <v>3303.0591100000001</v>
      </c>
      <c r="M23" s="13">
        <f t="shared" si="6"/>
        <v>3303.0591100000001</v>
      </c>
      <c r="N23" s="13">
        <f t="shared" si="7"/>
        <v>3303.0591100000001</v>
      </c>
      <c r="O23" s="13">
        <f t="shared" si="8"/>
        <v>3303.0591100000001</v>
      </c>
      <c r="P23" s="13">
        <f t="shared" si="9"/>
        <v>3303.0591100000001</v>
      </c>
      <c r="Q23" s="13">
        <f t="shared" si="10"/>
        <v>3303.0591100000001</v>
      </c>
      <c r="R23" s="13">
        <f t="shared" si="11"/>
        <v>3303.0591100000001</v>
      </c>
    </row>
    <row r="24" spans="1:18">
      <c r="A24" t="s">
        <v>172</v>
      </c>
      <c r="B24" t="s">
        <v>170</v>
      </c>
      <c r="C24" t="s">
        <v>173</v>
      </c>
      <c r="D24" s="13">
        <v>25675.466387694654</v>
      </c>
      <c r="E24" s="14">
        <v>44866</v>
      </c>
      <c r="F24" s="13">
        <v>27986.258362587174</v>
      </c>
      <c r="G24" s="15">
        <f t="shared" si="0"/>
        <v>34790.256955326258</v>
      </c>
      <c r="H24" s="15">
        <f t="shared" si="1"/>
        <v>34790.256955326258</v>
      </c>
      <c r="I24" s="15">
        <f t="shared" si="2"/>
        <v>25675.466387694654</v>
      </c>
      <c r="J24" s="13">
        <f t="shared" si="3"/>
        <v>34790.256955326258</v>
      </c>
      <c r="K24" s="13">
        <f t="shared" si="4"/>
        <v>34790.256955326258</v>
      </c>
      <c r="L24" s="13">
        <f t="shared" si="5"/>
        <v>34790.256955326258</v>
      </c>
      <c r="M24" s="13">
        <f t="shared" si="6"/>
        <v>34790.256955326258</v>
      </c>
      <c r="N24" s="13">
        <f t="shared" si="7"/>
        <v>34790.256955326258</v>
      </c>
      <c r="O24" s="13">
        <f t="shared" si="8"/>
        <v>34790.256955326258</v>
      </c>
      <c r="P24" s="13">
        <f t="shared" si="9"/>
        <v>34790.256955326258</v>
      </c>
      <c r="Q24" s="13">
        <f t="shared" si="10"/>
        <v>37921.380081305622</v>
      </c>
      <c r="R24" s="13">
        <f t="shared" si="11"/>
        <v>37921.380081305622</v>
      </c>
    </row>
    <row r="25" spans="1:18">
      <c r="A25" t="s">
        <v>178</v>
      </c>
      <c r="B25" t="s">
        <v>175</v>
      </c>
      <c r="C25" t="s">
        <v>167</v>
      </c>
      <c r="D25" s="13">
        <v>2299.7000000000003</v>
      </c>
      <c r="E25" s="14">
        <v>44562</v>
      </c>
      <c r="F25" s="13">
        <v>2368.6910000000003</v>
      </c>
      <c r="G25" s="15">
        <f t="shared" si="0"/>
        <v>3209.5763050000005</v>
      </c>
      <c r="H25" s="15">
        <f t="shared" si="1"/>
        <v>3209.5763050000005</v>
      </c>
      <c r="I25" s="15">
        <f t="shared" si="2"/>
        <v>2368.6910000000003</v>
      </c>
      <c r="J25" s="13">
        <f t="shared" si="3"/>
        <v>3209.5763050000005</v>
      </c>
      <c r="K25" s="13">
        <f t="shared" si="4"/>
        <v>3209.5763050000005</v>
      </c>
      <c r="L25" s="13">
        <f t="shared" si="5"/>
        <v>3209.5763050000005</v>
      </c>
      <c r="M25" s="13">
        <f t="shared" si="6"/>
        <v>3209.5763050000005</v>
      </c>
      <c r="N25" s="13">
        <f t="shared" si="7"/>
        <v>3209.5763050000005</v>
      </c>
      <c r="O25" s="13">
        <f t="shared" si="8"/>
        <v>3209.5763050000005</v>
      </c>
      <c r="P25" s="13">
        <f t="shared" si="9"/>
        <v>3209.5763050000005</v>
      </c>
      <c r="Q25" s="13">
        <f t="shared" si="10"/>
        <v>3209.5763050000005</v>
      </c>
      <c r="R25" s="13">
        <f t="shared" si="11"/>
        <v>3209.5763050000005</v>
      </c>
    </row>
    <row r="26" spans="1:18">
      <c r="A26" t="s">
        <v>132</v>
      </c>
      <c r="B26" t="s">
        <v>180</v>
      </c>
      <c r="C26" t="s">
        <v>182</v>
      </c>
      <c r="D26" s="13">
        <v>7817.1256297184364</v>
      </c>
      <c r="E26" s="14">
        <v>44835</v>
      </c>
      <c r="F26" s="13">
        <v>8598.8381926902803</v>
      </c>
      <c r="G26" s="15">
        <f t="shared" si="0"/>
        <v>10592.205228268482</v>
      </c>
      <c r="H26" s="15">
        <f t="shared" si="1"/>
        <v>10592.205228268482</v>
      </c>
      <c r="I26" s="15">
        <f t="shared" si="2"/>
        <v>7817.1256297184364</v>
      </c>
      <c r="J26" s="13">
        <f t="shared" si="3"/>
        <v>10592.205228268482</v>
      </c>
      <c r="K26" s="13">
        <f t="shared" si="4"/>
        <v>10592.205228268482</v>
      </c>
      <c r="L26" s="13">
        <f t="shared" si="5"/>
        <v>10592.205228268482</v>
      </c>
      <c r="M26" s="13">
        <f t="shared" si="6"/>
        <v>10592.205228268482</v>
      </c>
      <c r="N26" s="13">
        <f t="shared" si="7"/>
        <v>10592.205228268482</v>
      </c>
      <c r="O26" s="13">
        <f t="shared" si="8"/>
        <v>10592.205228268482</v>
      </c>
      <c r="P26" s="13">
        <f t="shared" si="9"/>
        <v>11651.42575109533</v>
      </c>
      <c r="Q26" s="13">
        <f t="shared" si="10"/>
        <v>11651.42575109533</v>
      </c>
      <c r="R26" s="13">
        <f t="shared" si="11"/>
        <v>11651.42575109533</v>
      </c>
    </row>
    <row r="27" spans="1:18">
      <c r="A27" t="s">
        <v>118</v>
      </c>
      <c r="B27" t="s">
        <v>185</v>
      </c>
      <c r="C27" t="s">
        <v>188</v>
      </c>
      <c r="D27" s="13">
        <v>57385.309263157236</v>
      </c>
      <c r="E27" s="14">
        <v>44896</v>
      </c>
      <c r="F27" s="13">
        <v>64271.546374736114</v>
      </c>
      <c r="G27" s="15">
        <f t="shared" si="0"/>
        <v>77757.094051578053</v>
      </c>
      <c r="H27" s="15">
        <f t="shared" si="1"/>
        <v>77757.094051578053</v>
      </c>
      <c r="I27" s="15">
        <f t="shared" si="2"/>
        <v>57385.309263157236</v>
      </c>
      <c r="J27" s="13">
        <f t="shared" si="3"/>
        <v>77757.094051578053</v>
      </c>
      <c r="K27" s="13">
        <f t="shared" si="4"/>
        <v>77757.094051578053</v>
      </c>
      <c r="L27" s="13">
        <f t="shared" si="5"/>
        <v>77757.094051578053</v>
      </c>
      <c r="M27" s="13">
        <f t="shared" si="6"/>
        <v>77757.094051578053</v>
      </c>
      <c r="N27" s="13">
        <f t="shared" si="7"/>
        <v>77757.094051578053</v>
      </c>
      <c r="O27" s="13">
        <f t="shared" si="8"/>
        <v>77757.094051578053</v>
      </c>
      <c r="P27" s="13">
        <f t="shared" si="9"/>
        <v>77757.094051578053</v>
      </c>
      <c r="Q27" s="13">
        <f t="shared" si="10"/>
        <v>77757.094051578053</v>
      </c>
      <c r="R27" s="13">
        <f t="shared" si="11"/>
        <v>87087.945337767436</v>
      </c>
    </row>
    <row r="28" spans="1:18">
      <c r="A28" t="s">
        <v>194</v>
      </c>
      <c r="B28" t="s">
        <v>191</v>
      </c>
      <c r="C28" t="s">
        <v>195</v>
      </c>
      <c r="D28" s="13">
        <v>74600.902042104412</v>
      </c>
      <c r="E28" s="14">
        <v>44743</v>
      </c>
      <c r="F28" s="13">
        <v>81314.983225893811</v>
      </c>
      <c r="G28" s="15">
        <f t="shared" si="0"/>
        <v>101084.22226705147</v>
      </c>
      <c r="H28" s="15">
        <f t="shared" si="1"/>
        <v>101084.22226705147</v>
      </c>
      <c r="I28" s="15">
        <f t="shared" si="2"/>
        <v>74600.902042104412</v>
      </c>
      <c r="J28" s="13">
        <f t="shared" si="3"/>
        <v>101084.22226705147</v>
      </c>
      <c r="K28" s="13">
        <f t="shared" si="4"/>
        <v>101084.22226705147</v>
      </c>
      <c r="L28" s="13">
        <f t="shared" si="5"/>
        <v>101084.22226705147</v>
      </c>
      <c r="M28" s="13">
        <f t="shared" si="6"/>
        <v>110181.80227108611</v>
      </c>
      <c r="N28" s="13">
        <f t="shared" si="7"/>
        <v>110181.80227108611</v>
      </c>
      <c r="O28" s="13">
        <f t="shared" si="8"/>
        <v>110181.80227108611</v>
      </c>
      <c r="P28" s="13">
        <f t="shared" si="9"/>
        <v>110181.80227108611</v>
      </c>
      <c r="Q28" s="13">
        <f t="shared" si="10"/>
        <v>110181.80227108611</v>
      </c>
      <c r="R28" s="13">
        <f t="shared" si="11"/>
        <v>110181.80227108611</v>
      </c>
    </row>
    <row r="29" spans="1:18">
      <c r="A29" t="s">
        <v>199</v>
      </c>
      <c r="B29" t="s">
        <v>197</v>
      </c>
      <c r="C29" t="s">
        <v>58</v>
      </c>
      <c r="D29" s="13">
        <v>10162.263318633968</v>
      </c>
      <c r="E29" s="14">
        <v>44562</v>
      </c>
      <c r="F29" s="13">
        <v>10670.376484565666</v>
      </c>
      <c r="G29" s="15">
        <f t="shared" si="0"/>
        <v>14458.360136586478</v>
      </c>
      <c r="H29" s="15">
        <f t="shared" si="1"/>
        <v>14458.360136586478</v>
      </c>
      <c r="I29" s="15">
        <f t="shared" si="2"/>
        <v>10670.376484565666</v>
      </c>
      <c r="J29" s="13">
        <f t="shared" si="3"/>
        <v>14458.360136586478</v>
      </c>
      <c r="K29" s="13">
        <f t="shared" si="4"/>
        <v>14458.360136586478</v>
      </c>
      <c r="L29" s="13">
        <f t="shared" si="5"/>
        <v>14458.360136586478</v>
      </c>
      <c r="M29" s="13">
        <f t="shared" si="6"/>
        <v>14458.360136586478</v>
      </c>
      <c r="N29" s="13">
        <f t="shared" si="7"/>
        <v>14458.360136586478</v>
      </c>
      <c r="O29" s="13">
        <f t="shared" si="8"/>
        <v>14458.360136586478</v>
      </c>
      <c r="P29" s="13">
        <f t="shared" si="9"/>
        <v>14458.360136586478</v>
      </c>
      <c r="Q29" s="13">
        <f t="shared" si="10"/>
        <v>14458.360136586478</v>
      </c>
      <c r="R29" s="13">
        <f t="shared" si="11"/>
        <v>14458.360136586478</v>
      </c>
    </row>
    <row r="30" spans="1:18">
      <c r="A30" t="s">
        <v>178</v>
      </c>
      <c r="B30" t="s">
        <v>201</v>
      </c>
      <c r="C30" t="s">
        <v>58</v>
      </c>
      <c r="D30" s="13">
        <v>10162.263318633968</v>
      </c>
      <c r="E30" s="14">
        <v>44593</v>
      </c>
      <c r="F30" s="13">
        <v>10670.376484565666</v>
      </c>
      <c r="G30" s="15">
        <f t="shared" si="0"/>
        <v>13769.866796749027</v>
      </c>
      <c r="H30" s="15">
        <f t="shared" si="1"/>
        <v>14458.360136586478</v>
      </c>
      <c r="I30" s="15">
        <f t="shared" si="2"/>
        <v>10670.376484565666</v>
      </c>
      <c r="J30" s="13">
        <f t="shared" si="3"/>
        <v>14458.360136586478</v>
      </c>
      <c r="K30" s="13">
        <f t="shared" si="4"/>
        <v>14458.360136586478</v>
      </c>
      <c r="L30" s="13">
        <f t="shared" si="5"/>
        <v>14458.360136586478</v>
      </c>
      <c r="M30" s="13">
        <f t="shared" si="6"/>
        <v>14458.360136586478</v>
      </c>
      <c r="N30" s="13">
        <f t="shared" si="7"/>
        <v>14458.360136586478</v>
      </c>
      <c r="O30" s="13">
        <f t="shared" si="8"/>
        <v>14458.360136586478</v>
      </c>
      <c r="P30" s="13">
        <f t="shared" si="9"/>
        <v>14458.360136586478</v>
      </c>
      <c r="Q30" s="13">
        <f t="shared" si="10"/>
        <v>14458.360136586478</v>
      </c>
      <c r="R30" s="13">
        <f t="shared" si="11"/>
        <v>14458.360136586478</v>
      </c>
    </row>
    <row r="31" spans="1:18">
      <c r="A31" t="s">
        <v>132</v>
      </c>
      <c r="B31" t="s">
        <v>204</v>
      </c>
      <c r="C31" t="s">
        <v>65</v>
      </c>
      <c r="D31" s="13">
        <v>3953.7592250000002</v>
      </c>
      <c r="E31" s="14">
        <v>44835</v>
      </c>
      <c r="F31" s="13">
        <v>4072.3720017500004</v>
      </c>
      <c r="G31" s="15">
        <f t="shared" si="0"/>
        <v>5357.343749875</v>
      </c>
      <c r="H31" s="15">
        <f t="shared" si="1"/>
        <v>5357.343749875</v>
      </c>
      <c r="I31" s="15">
        <f t="shared" si="2"/>
        <v>3953.7592250000002</v>
      </c>
      <c r="J31" s="13">
        <f t="shared" si="3"/>
        <v>5357.343749875</v>
      </c>
      <c r="K31" s="13">
        <f t="shared" si="4"/>
        <v>5357.343749875</v>
      </c>
      <c r="L31" s="13">
        <f t="shared" si="5"/>
        <v>5357.343749875</v>
      </c>
      <c r="M31" s="13">
        <f t="shared" si="6"/>
        <v>5357.343749875</v>
      </c>
      <c r="N31" s="13">
        <f t="shared" si="7"/>
        <v>5357.343749875</v>
      </c>
      <c r="O31" s="13">
        <f t="shared" si="8"/>
        <v>5357.343749875</v>
      </c>
      <c r="P31" s="13">
        <f t="shared" si="9"/>
        <v>5518.0640623712507</v>
      </c>
      <c r="Q31" s="13">
        <f t="shared" si="10"/>
        <v>5518.0640623712507</v>
      </c>
      <c r="R31" s="13">
        <f t="shared" si="11"/>
        <v>5518.0640623712507</v>
      </c>
    </row>
    <row r="32" spans="1:18">
      <c r="A32" t="s">
        <v>209</v>
      </c>
      <c r="B32" t="s">
        <v>207</v>
      </c>
      <c r="C32" t="s">
        <v>167</v>
      </c>
      <c r="D32" s="13">
        <v>2299.7000000000003</v>
      </c>
      <c r="E32" s="14">
        <v>44866</v>
      </c>
      <c r="F32" s="13">
        <v>2437.6820000000002</v>
      </c>
      <c r="G32" s="15">
        <f t="shared" si="0"/>
        <v>3116.0935000000004</v>
      </c>
      <c r="H32" s="15">
        <f t="shared" si="1"/>
        <v>3116.0935000000004</v>
      </c>
      <c r="I32" s="15">
        <f t="shared" si="2"/>
        <v>2299.7000000000003</v>
      </c>
      <c r="J32" s="13">
        <f t="shared" si="3"/>
        <v>3116.0935000000004</v>
      </c>
      <c r="K32" s="13">
        <f t="shared" si="4"/>
        <v>3116.0935000000004</v>
      </c>
      <c r="L32" s="13">
        <f t="shared" si="5"/>
        <v>3116.0935000000004</v>
      </c>
      <c r="M32" s="13">
        <f t="shared" si="6"/>
        <v>3116.0935000000004</v>
      </c>
      <c r="N32" s="13">
        <f t="shared" si="7"/>
        <v>3116.0935000000004</v>
      </c>
      <c r="O32" s="13">
        <f t="shared" si="8"/>
        <v>3116.0935000000004</v>
      </c>
      <c r="P32" s="13">
        <f t="shared" si="9"/>
        <v>3116.0935000000004</v>
      </c>
      <c r="Q32" s="13">
        <f t="shared" si="10"/>
        <v>3303.0591100000001</v>
      </c>
      <c r="R32" s="13">
        <f t="shared" si="11"/>
        <v>3303.0591100000001</v>
      </c>
    </row>
    <row r="33" spans="1:18">
      <c r="A33" t="s">
        <v>215</v>
      </c>
      <c r="B33" t="s">
        <v>212</v>
      </c>
      <c r="C33" t="s">
        <v>216</v>
      </c>
      <c r="D33" s="13">
        <v>33955.804297726172</v>
      </c>
      <c r="E33" s="14">
        <v>44896</v>
      </c>
      <c r="F33" s="13">
        <v>38030.500813453313</v>
      </c>
      <c r="G33" s="15">
        <f t="shared" si="0"/>
        <v>46010.11482341896</v>
      </c>
      <c r="H33" s="15">
        <f t="shared" si="1"/>
        <v>46010.11482341896</v>
      </c>
      <c r="I33" s="15">
        <f t="shared" si="2"/>
        <v>33955.804297726172</v>
      </c>
      <c r="J33" s="13">
        <f t="shared" si="3"/>
        <v>46010.11482341896</v>
      </c>
      <c r="K33" s="13">
        <f t="shared" si="4"/>
        <v>46010.11482341896</v>
      </c>
      <c r="L33" s="13">
        <f t="shared" si="5"/>
        <v>46010.11482341896</v>
      </c>
      <c r="M33" s="13">
        <f t="shared" si="6"/>
        <v>46010.11482341896</v>
      </c>
      <c r="N33" s="13">
        <f t="shared" si="7"/>
        <v>46010.11482341896</v>
      </c>
      <c r="O33" s="13">
        <f t="shared" si="8"/>
        <v>46010.11482341896</v>
      </c>
      <c r="P33" s="13">
        <f t="shared" si="9"/>
        <v>46010.11482341896</v>
      </c>
      <c r="Q33" s="13">
        <f t="shared" si="10"/>
        <v>46010.11482341896</v>
      </c>
      <c r="R33" s="13">
        <f t="shared" si="11"/>
        <v>51531.328602229238</v>
      </c>
    </row>
    <row r="34" spans="1:18">
      <c r="A34" t="s">
        <v>219</v>
      </c>
      <c r="B34" t="s">
        <v>218</v>
      </c>
      <c r="C34" t="s">
        <v>137</v>
      </c>
      <c r="D34" s="13">
        <v>5910.8700413750003</v>
      </c>
      <c r="E34" s="14">
        <v>44621</v>
      </c>
      <c r="F34" s="13">
        <v>6206.4135434437503</v>
      </c>
      <c r="G34" s="15">
        <f t="shared" si="0"/>
        <v>8009.2289060631256</v>
      </c>
      <c r="H34" s="15">
        <f t="shared" si="1"/>
        <v>8009.2289060631256</v>
      </c>
      <c r="I34" s="15">
        <f t="shared" si="2"/>
        <v>6206.4135434437503</v>
      </c>
      <c r="J34" s="13">
        <f t="shared" si="3"/>
        <v>8409.6903513662819</v>
      </c>
      <c r="K34" s="13">
        <f t="shared" si="4"/>
        <v>8409.6903513662819</v>
      </c>
      <c r="L34" s="13">
        <f t="shared" si="5"/>
        <v>8409.6903513662819</v>
      </c>
      <c r="M34" s="13">
        <f t="shared" si="6"/>
        <v>8409.6903513662819</v>
      </c>
      <c r="N34" s="13">
        <f t="shared" si="7"/>
        <v>8409.6903513662819</v>
      </c>
      <c r="O34" s="13">
        <f t="shared" si="8"/>
        <v>8409.6903513662819</v>
      </c>
      <c r="P34" s="13">
        <f t="shared" si="9"/>
        <v>8409.6903513662819</v>
      </c>
      <c r="Q34" s="13">
        <f t="shared" si="10"/>
        <v>8409.6903513662819</v>
      </c>
      <c r="R34" s="13">
        <f t="shared" si="11"/>
        <v>8409.6903513662819</v>
      </c>
    </row>
    <row r="35" spans="1:18">
      <c r="A35" t="s">
        <v>223</v>
      </c>
      <c r="B35" t="s">
        <v>221</v>
      </c>
      <c r="C35" t="s">
        <v>167</v>
      </c>
      <c r="D35" s="13">
        <v>2299.7000000000003</v>
      </c>
      <c r="E35" s="14">
        <v>44866</v>
      </c>
      <c r="F35" s="13">
        <v>2368.6910000000003</v>
      </c>
      <c r="G35" s="15">
        <f t="shared" si="0"/>
        <v>3116.0935000000004</v>
      </c>
      <c r="H35" s="15">
        <f t="shared" si="1"/>
        <v>3116.0935000000004</v>
      </c>
      <c r="I35" s="15">
        <f t="shared" si="2"/>
        <v>2299.7000000000003</v>
      </c>
      <c r="J35" s="13">
        <f t="shared" si="3"/>
        <v>3116.0935000000004</v>
      </c>
      <c r="K35" s="13">
        <f t="shared" si="4"/>
        <v>3116.0935000000004</v>
      </c>
      <c r="L35" s="13">
        <f t="shared" si="5"/>
        <v>3116.0935000000004</v>
      </c>
      <c r="M35" s="13">
        <f t="shared" si="6"/>
        <v>3116.0935000000004</v>
      </c>
      <c r="N35" s="13">
        <f t="shared" si="7"/>
        <v>3116.0935000000004</v>
      </c>
      <c r="O35" s="13">
        <f t="shared" si="8"/>
        <v>3116.0935000000004</v>
      </c>
      <c r="P35" s="13">
        <f t="shared" si="9"/>
        <v>3116.0935000000004</v>
      </c>
      <c r="Q35" s="13">
        <f t="shared" si="10"/>
        <v>3209.5763050000005</v>
      </c>
      <c r="R35" s="13">
        <f t="shared" si="11"/>
        <v>3209.5763050000005</v>
      </c>
    </row>
    <row r="36" spans="1:18">
      <c r="A36" t="s">
        <v>227</v>
      </c>
      <c r="B36" t="s">
        <v>225</v>
      </c>
      <c r="C36" t="s">
        <v>167</v>
      </c>
      <c r="D36" s="13">
        <v>2299.7000000000003</v>
      </c>
      <c r="E36" s="14">
        <v>44562</v>
      </c>
      <c r="F36" s="13">
        <v>2368.6910000000003</v>
      </c>
      <c r="G36" s="15">
        <f t="shared" si="0"/>
        <v>3209.5763050000005</v>
      </c>
      <c r="H36" s="15">
        <f t="shared" si="1"/>
        <v>3209.5763050000005</v>
      </c>
      <c r="I36" s="15">
        <f t="shared" si="2"/>
        <v>2368.6910000000003</v>
      </c>
      <c r="J36" s="13">
        <f t="shared" si="3"/>
        <v>3209.5763050000005</v>
      </c>
      <c r="K36" s="13">
        <f t="shared" si="4"/>
        <v>3209.5763050000005</v>
      </c>
      <c r="L36" s="13">
        <f t="shared" si="5"/>
        <v>3209.5763050000005</v>
      </c>
      <c r="M36" s="13">
        <f t="shared" si="6"/>
        <v>3209.5763050000005</v>
      </c>
      <c r="N36" s="13">
        <f t="shared" si="7"/>
        <v>3209.5763050000005</v>
      </c>
      <c r="O36" s="13">
        <f t="shared" si="8"/>
        <v>3209.5763050000005</v>
      </c>
      <c r="P36" s="13">
        <f t="shared" si="9"/>
        <v>3209.5763050000005</v>
      </c>
      <c r="Q36" s="13">
        <f t="shared" si="10"/>
        <v>3209.5763050000005</v>
      </c>
      <c r="R36" s="13">
        <f t="shared" si="11"/>
        <v>3209.5763050000005</v>
      </c>
    </row>
    <row r="37" spans="1:18">
      <c r="A37" t="s">
        <v>231</v>
      </c>
      <c r="B37" t="s">
        <v>229</v>
      </c>
      <c r="C37" t="s">
        <v>113</v>
      </c>
      <c r="D37" s="13">
        <v>17174.225008491409</v>
      </c>
      <c r="E37" s="14">
        <v>44896</v>
      </c>
      <c r="F37" s="13">
        <v>18548.163009170723</v>
      </c>
      <c r="G37" s="15">
        <f t="shared" si="0"/>
        <v>23271.074886505859</v>
      </c>
      <c r="H37" s="15">
        <f t="shared" si="1"/>
        <v>23271.074886505859</v>
      </c>
      <c r="I37" s="15">
        <f t="shared" si="2"/>
        <v>17174.225008491409</v>
      </c>
      <c r="J37" s="13">
        <f t="shared" si="3"/>
        <v>23271.074886505859</v>
      </c>
      <c r="K37" s="13">
        <f t="shared" si="4"/>
        <v>23271.074886505859</v>
      </c>
      <c r="L37" s="13">
        <f t="shared" si="5"/>
        <v>23271.074886505859</v>
      </c>
      <c r="M37" s="13">
        <f t="shared" si="6"/>
        <v>23271.074886505859</v>
      </c>
      <c r="N37" s="13">
        <f t="shared" si="7"/>
        <v>23271.074886505859</v>
      </c>
      <c r="O37" s="13">
        <f t="shared" si="8"/>
        <v>23271.074886505859</v>
      </c>
      <c r="P37" s="13">
        <f t="shared" si="9"/>
        <v>23271.074886505859</v>
      </c>
      <c r="Q37" s="13">
        <f t="shared" si="10"/>
        <v>23271.074886505859</v>
      </c>
      <c r="R37" s="13">
        <f t="shared" si="11"/>
        <v>25132.760877426328</v>
      </c>
    </row>
    <row r="38" spans="1:18">
      <c r="A38" t="s">
        <v>234</v>
      </c>
      <c r="B38" t="s">
        <v>233</v>
      </c>
      <c r="C38" t="s">
        <v>235</v>
      </c>
      <c r="D38" s="13">
        <v>29526.78634584885</v>
      </c>
      <c r="E38" s="14">
        <v>44593</v>
      </c>
      <c r="F38" s="13">
        <v>32184.197116975251</v>
      </c>
      <c r="G38" s="15">
        <f t="shared" si="0"/>
        <v>40008.795498625193</v>
      </c>
      <c r="H38" s="15">
        <f t="shared" si="1"/>
        <v>43609.587093501461</v>
      </c>
      <c r="I38" s="15">
        <f t="shared" si="2"/>
        <v>32184.197116975251</v>
      </c>
      <c r="J38" s="13">
        <f t="shared" si="3"/>
        <v>43609.587093501461</v>
      </c>
      <c r="K38" s="13">
        <f t="shared" si="4"/>
        <v>43609.587093501461</v>
      </c>
      <c r="L38" s="13">
        <f t="shared" si="5"/>
        <v>43609.587093501461</v>
      </c>
      <c r="M38" s="13">
        <f t="shared" si="6"/>
        <v>43609.587093501461</v>
      </c>
      <c r="N38" s="13">
        <f t="shared" si="7"/>
        <v>43609.587093501461</v>
      </c>
      <c r="O38" s="13">
        <f t="shared" si="8"/>
        <v>43609.587093501461</v>
      </c>
      <c r="P38" s="13">
        <f t="shared" si="9"/>
        <v>43609.587093501461</v>
      </c>
      <c r="Q38" s="13">
        <f t="shared" si="10"/>
        <v>43609.587093501461</v>
      </c>
      <c r="R38" s="13">
        <f t="shared" si="11"/>
        <v>43609.587093501461</v>
      </c>
    </row>
    <row r="39" spans="1:18">
      <c r="A39" t="s">
        <v>240</v>
      </c>
      <c r="B39" t="s">
        <v>238</v>
      </c>
      <c r="C39" t="s">
        <v>113</v>
      </c>
      <c r="D39" s="13">
        <v>17174.225008491409</v>
      </c>
      <c r="E39" s="14">
        <v>44652</v>
      </c>
      <c r="F39" s="13">
        <v>18548.163009170723</v>
      </c>
      <c r="G39" s="15">
        <f t="shared" si="0"/>
        <v>23271.074886505859</v>
      </c>
      <c r="H39" s="15">
        <f t="shared" si="1"/>
        <v>23271.074886505859</v>
      </c>
      <c r="I39" s="15">
        <f t="shared" si="2"/>
        <v>17174.225008491409</v>
      </c>
      <c r="J39" s="13">
        <f t="shared" si="3"/>
        <v>25132.760877426328</v>
      </c>
      <c r="K39" s="13">
        <f t="shared" si="4"/>
        <v>25132.760877426328</v>
      </c>
      <c r="L39" s="13">
        <f t="shared" si="5"/>
        <v>25132.760877426328</v>
      </c>
      <c r="M39" s="13">
        <f t="shared" si="6"/>
        <v>25132.760877426328</v>
      </c>
      <c r="N39" s="13">
        <f t="shared" si="7"/>
        <v>25132.760877426328</v>
      </c>
      <c r="O39" s="13">
        <f t="shared" si="8"/>
        <v>25132.760877426328</v>
      </c>
      <c r="P39" s="13">
        <f t="shared" si="9"/>
        <v>25132.760877426328</v>
      </c>
      <c r="Q39" s="13">
        <f t="shared" si="10"/>
        <v>25132.760877426328</v>
      </c>
      <c r="R39" s="13">
        <f t="shared" si="11"/>
        <v>25132.760877426328</v>
      </c>
    </row>
    <row r="40" spans="1:18">
      <c r="A40" t="s">
        <v>244</v>
      </c>
      <c r="B40" t="s">
        <v>242</v>
      </c>
      <c r="C40" t="s">
        <v>245</v>
      </c>
      <c r="D40" s="13">
        <v>3438.0515000000005</v>
      </c>
      <c r="E40" s="14">
        <v>44621</v>
      </c>
      <c r="F40" s="13">
        <v>3541.1930450000004</v>
      </c>
      <c r="G40" s="15">
        <f t="shared" si="0"/>
        <v>4658.5597825000004</v>
      </c>
      <c r="H40" s="15">
        <f t="shared" si="1"/>
        <v>4658.5597825000004</v>
      </c>
      <c r="I40" s="15">
        <f t="shared" si="2"/>
        <v>3541.1930450000004</v>
      </c>
      <c r="J40" s="13">
        <f t="shared" si="3"/>
        <v>4798.3165759750009</v>
      </c>
      <c r="K40" s="13">
        <f t="shared" si="4"/>
        <v>4798.3165759750009</v>
      </c>
      <c r="L40" s="13">
        <f t="shared" si="5"/>
        <v>4798.3165759750009</v>
      </c>
      <c r="M40" s="13">
        <f t="shared" si="6"/>
        <v>4798.3165759750009</v>
      </c>
      <c r="N40" s="13">
        <f t="shared" si="7"/>
        <v>4798.3165759750009</v>
      </c>
      <c r="O40" s="13">
        <f t="shared" si="8"/>
        <v>4798.3165759750009</v>
      </c>
      <c r="P40" s="13">
        <f t="shared" si="9"/>
        <v>4798.3165759750009</v>
      </c>
      <c r="Q40" s="13">
        <f t="shared" si="10"/>
        <v>4798.3165759750009</v>
      </c>
      <c r="R40" s="13">
        <f t="shared" si="11"/>
        <v>4798.3165759750009</v>
      </c>
    </row>
    <row r="41" spans="1:18">
      <c r="A41" t="s">
        <v>249</v>
      </c>
      <c r="B41" t="s">
        <v>247</v>
      </c>
      <c r="C41" t="s">
        <v>167</v>
      </c>
      <c r="D41" s="13">
        <v>2299.7000000000003</v>
      </c>
      <c r="E41" s="14">
        <v>44593</v>
      </c>
      <c r="F41" s="13">
        <v>2437.6820000000002</v>
      </c>
      <c r="G41" s="15">
        <f t="shared" si="0"/>
        <v>3116.0935000000004</v>
      </c>
      <c r="H41" s="15">
        <f t="shared" si="1"/>
        <v>3303.0591100000001</v>
      </c>
      <c r="I41" s="15">
        <f t="shared" si="2"/>
        <v>2437.6820000000002</v>
      </c>
      <c r="J41" s="13">
        <f t="shared" si="3"/>
        <v>3303.0591100000001</v>
      </c>
      <c r="K41" s="13">
        <f t="shared" si="4"/>
        <v>3303.0591100000001</v>
      </c>
      <c r="L41" s="13">
        <f t="shared" si="5"/>
        <v>3303.0591100000001</v>
      </c>
      <c r="M41" s="13">
        <f t="shared" si="6"/>
        <v>3303.0591100000001</v>
      </c>
      <c r="N41" s="13">
        <f t="shared" si="7"/>
        <v>3303.0591100000001</v>
      </c>
      <c r="O41" s="13">
        <f t="shared" si="8"/>
        <v>3303.0591100000001</v>
      </c>
      <c r="P41" s="13">
        <f t="shared" si="9"/>
        <v>3303.0591100000001</v>
      </c>
      <c r="Q41" s="13">
        <f t="shared" si="10"/>
        <v>3303.0591100000001</v>
      </c>
      <c r="R41" s="13">
        <f t="shared" si="11"/>
        <v>3303.0591100000001</v>
      </c>
    </row>
    <row r="42" spans="1:18">
      <c r="A42" t="s">
        <v>253</v>
      </c>
      <c r="B42" t="s">
        <v>251</v>
      </c>
      <c r="C42" t="s">
        <v>88</v>
      </c>
      <c r="D42" s="13">
        <v>44142.545587044027</v>
      </c>
      <c r="E42" s="14">
        <v>44743</v>
      </c>
      <c r="F42" s="13">
        <v>48115.374689877994</v>
      </c>
      <c r="G42" s="15">
        <f t="shared" si="0"/>
        <v>59813.149270444657</v>
      </c>
      <c r="H42" s="15">
        <f t="shared" si="1"/>
        <v>59813.149270444657</v>
      </c>
      <c r="I42" s="15">
        <f t="shared" si="2"/>
        <v>44142.545587044027</v>
      </c>
      <c r="J42" s="13">
        <f t="shared" si="3"/>
        <v>59813.149270444657</v>
      </c>
      <c r="K42" s="13">
        <f t="shared" si="4"/>
        <v>59813.149270444657</v>
      </c>
      <c r="L42" s="13">
        <f t="shared" si="5"/>
        <v>59813.149270444657</v>
      </c>
      <c r="M42" s="13">
        <f t="shared" si="6"/>
        <v>65196.332704784683</v>
      </c>
      <c r="N42" s="13">
        <f t="shared" si="7"/>
        <v>65196.332704784683</v>
      </c>
      <c r="O42" s="13">
        <f t="shared" si="8"/>
        <v>65196.332704784683</v>
      </c>
      <c r="P42" s="13">
        <f t="shared" si="9"/>
        <v>65196.332704784683</v>
      </c>
      <c r="Q42" s="13">
        <f t="shared" si="10"/>
        <v>65196.332704784683</v>
      </c>
      <c r="R42" s="13">
        <f t="shared" si="11"/>
        <v>65196.332704784683</v>
      </c>
    </row>
    <row r="43" spans="1:18">
      <c r="A43" t="s">
        <v>149</v>
      </c>
      <c r="B43" t="s">
        <v>255</v>
      </c>
      <c r="C43" t="s">
        <v>88</v>
      </c>
      <c r="D43" s="13">
        <v>44142.545587044027</v>
      </c>
      <c r="E43" s="14">
        <v>44621</v>
      </c>
      <c r="F43" s="13">
        <v>49439.651057489318</v>
      </c>
      <c r="G43" s="15">
        <f t="shared" si="0"/>
        <v>59813.149270444657</v>
      </c>
      <c r="H43" s="15">
        <f t="shared" si="1"/>
        <v>59813.149270444657</v>
      </c>
      <c r="I43" s="15">
        <f t="shared" si="2"/>
        <v>49439.651057489318</v>
      </c>
      <c r="J43" s="13">
        <f t="shared" si="3"/>
        <v>66990.72718289803</v>
      </c>
      <c r="K43" s="13">
        <f t="shared" si="4"/>
        <v>66990.72718289803</v>
      </c>
      <c r="L43" s="13">
        <f t="shared" si="5"/>
        <v>66990.72718289803</v>
      </c>
      <c r="M43" s="13">
        <f t="shared" si="6"/>
        <v>66990.72718289803</v>
      </c>
      <c r="N43" s="13">
        <f t="shared" si="7"/>
        <v>66990.72718289803</v>
      </c>
      <c r="O43" s="13">
        <f t="shared" si="8"/>
        <v>66990.72718289803</v>
      </c>
      <c r="P43" s="13">
        <f t="shared" si="9"/>
        <v>66990.72718289803</v>
      </c>
      <c r="Q43" s="13">
        <f t="shared" si="10"/>
        <v>66990.72718289803</v>
      </c>
      <c r="R43" s="13">
        <f t="shared" si="11"/>
        <v>66990.72718289803</v>
      </c>
    </row>
    <row r="44" spans="1:18">
      <c r="A44" t="s">
        <v>260</v>
      </c>
      <c r="B44" t="s">
        <v>258</v>
      </c>
      <c r="C44" t="s">
        <v>58</v>
      </c>
      <c r="D44" s="13">
        <v>10162.263318633968</v>
      </c>
      <c r="E44" s="14">
        <v>44713</v>
      </c>
      <c r="F44" s="13">
        <v>10670.376484565666</v>
      </c>
      <c r="G44" s="15">
        <f t="shared" si="0"/>
        <v>13769.866796749027</v>
      </c>
      <c r="H44" s="15">
        <f t="shared" si="1"/>
        <v>13769.866796749027</v>
      </c>
      <c r="I44" s="15">
        <f t="shared" si="2"/>
        <v>10162.263318633968</v>
      </c>
      <c r="J44" s="13">
        <f t="shared" si="3"/>
        <v>13769.866796749027</v>
      </c>
      <c r="K44" s="13">
        <f t="shared" si="4"/>
        <v>13769.866796749027</v>
      </c>
      <c r="L44" s="13">
        <f t="shared" si="5"/>
        <v>14458.360136586478</v>
      </c>
      <c r="M44" s="13">
        <f t="shared" si="6"/>
        <v>14458.360136586478</v>
      </c>
      <c r="N44" s="13">
        <f t="shared" si="7"/>
        <v>14458.360136586478</v>
      </c>
      <c r="O44" s="13">
        <f t="shared" si="8"/>
        <v>14458.360136586478</v>
      </c>
      <c r="P44" s="13">
        <f t="shared" si="9"/>
        <v>14458.360136586478</v>
      </c>
      <c r="Q44" s="13">
        <f t="shared" si="10"/>
        <v>14458.360136586478</v>
      </c>
      <c r="R44" s="13">
        <f t="shared" si="11"/>
        <v>14458.360136586478</v>
      </c>
    </row>
  </sheetData>
  <autoFilter ref="A1:R44" xr:uid="{6E3DC928-0BB5-4BA6-A702-CEBEF9719ED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C928-0BB5-4BA6-A702-CEBEF9719EDB}">
  <dimension ref="A1:R44"/>
  <sheetViews>
    <sheetView workbookViewId="0"/>
    <sheetView topLeftCell="B1" zoomScaleNormal="100" zoomScaleSheetLayoutView="100" workbookViewId="1">
      <selection activeCell="I2" sqref="I2"/>
    </sheetView>
  </sheetViews>
  <sheetFormatPr defaultRowHeight="12.75"/>
  <cols>
    <col min="2" max="2" width="46.140625" bestFit="1" customWidth="1"/>
    <col min="3" max="3" width="28.28515625" bestFit="1" customWidth="1"/>
    <col min="4" max="4" width="13" bestFit="1" customWidth="1"/>
    <col min="5" max="5" width="12.5703125" customWidth="1"/>
    <col min="6" max="6" width="13" bestFit="1" customWidth="1"/>
    <col min="7" max="7" width="13.85546875" customWidth="1"/>
    <col min="8" max="8" width="14.140625" bestFit="1" customWidth="1"/>
    <col min="9" max="9" width="14.140625" customWidth="1"/>
    <col min="10" max="18" width="14.140625" style="13" bestFit="1" customWidth="1"/>
  </cols>
  <sheetData>
    <row r="1" spans="1:18">
      <c r="A1" t="s">
        <v>34</v>
      </c>
      <c r="B1" t="s">
        <v>27</v>
      </c>
      <c r="C1" t="s">
        <v>37</v>
      </c>
      <c r="D1" t="s">
        <v>40</v>
      </c>
      <c r="E1" t="s">
        <v>48</v>
      </c>
      <c r="F1" t="s">
        <v>47</v>
      </c>
      <c r="G1" t="s">
        <v>261</v>
      </c>
      <c r="H1" t="s">
        <v>262</v>
      </c>
      <c r="I1" t="s">
        <v>263</v>
      </c>
      <c r="J1" s="13" t="s">
        <v>264</v>
      </c>
      <c r="K1" s="13" t="s">
        <v>265</v>
      </c>
      <c r="L1" s="13" t="s">
        <v>266</v>
      </c>
      <c r="M1" s="13" t="s">
        <v>267</v>
      </c>
      <c r="N1" s="13" t="s">
        <v>268</v>
      </c>
      <c r="O1" s="13" t="s">
        <v>269</v>
      </c>
      <c r="P1" s="13" t="s">
        <v>270</v>
      </c>
      <c r="Q1" s="13" t="s">
        <v>271</v>
      </c>
      <c r="R1" s="13" t="s">
        <v>272</v>
      </c>
    </row>
    <row r="2" spans="1:18">
      <c r="A2" t="s">
        <v>57</v>
      </c>
      <c r="B2" t="s">
        <v>51</v>
      </c>
      <c r="C2" t="s">
        <v>58</v>
      </c>
      <c r="D2" s="13">
        <v>10162.263318633968</v>
      </c>
      <c r="E2" s="14">
        <v>44774</v>
      </c>
      <c r="F2" s="13">
        <v>10670.376484565666</v>
      </c>
      <c r="G2" s="15">
        <f xml:space="preserve"> IF(MONTH(DATE(2022,1,1)) &lt; MONTH(E2), D2 * 1.355, F2 * 1.355)</f>
        <v>13769.866796749027</v>
      </c>
      <c r="H2" s="15">
        <f xml:space="preserve"> IF(MONTH(DATE(2022,2,1)) &lt; MONTH(E2), D2 * 1.355, F2 * 1.355)</f>
        <v>13769.866796749027</v>
      </c>
      <c r="I2" s="15">
        <f xml:space="preserve"> IF(MONTH(DATE(2022,3,1)) &lt; MONTH(E2), (D2 * 1.05) * 1.355, (F2 * 1.05) * 1.355)</f>
        <v>14458.360136586478</v>
      </c>
      <c r="J2" s="13">
        <f xml:space="preserve"> IF(MONTH(DATE(2022,4,1)) &lt; MONTH(E2), D2 * 1.355, F2 * 1.355)</f>
        <v>13769.866796749027</v>
      </c>
      <c r="K2" s="13">
        <f xml:space="preserve"> IF(MONTH(DATE(2022,5,1)) &lt; MONTH(E2), D2 * 1.355, F2 * 1.355)</f>
        <v>13769.866796749027</v>
      </c>
      <c r="L2" s="13">
        <f xml:space="preserve"> IF(MONTH(DATE(2022,6,1)) &lt; MONTH(E2), D2 * 1.355, F2 * 1.355)</f>
        <v>13769.866796749027</v>
      </c>
      <c r="M2" s="13">
        <f xml:space="preserve"> IF(MONTH(DATE(2022,7,1)) &lt; MONTH(E2), D2 * 1.355, F2 * 1.355)</f>
        <v>13769.866796749027</v>
      </c>
      <c r="N2" s="13">
        <f xml:space="preserve"> IF(MONTH(DATE(2022,8,1)) &lt; MONTH(E2), D2 * 1.355, F2 * 1.355)</f>
        <v>14458.360136586478</v>
      </c>
      <c r="O2" s="13">
        <f xml:space="preserve"> IF(MONTH(DATE(2022,9,1)) &lt; MONTH(E2), D2 * 1.355, F2 * 1.355)</f>
        <v>14458.360136586478</v>
      </c>
      <c r="P2" s="13">
        <f xml:space="preserve"> IF(MONTH(DATE(2022,10,1)) &lt; MONTH(E2), D2 * 1.355, F2 * 1.355)</f>
        <v>14458.360136586478</v>
      </c>
      <c r="Q2" s="13">
        <f xml:space="preserve"> IF(MONTH(DATE(2022,11,1)) &lt; MONTH(E2), D2 * 1.355, F2 * 1.355)</f>
        <v>14458.360136586478</v>
      </c>
      <c r="R2" s="13">
        <f xml:space="preserve"> IF(MONTH(DATE(2022,12,1)) &lt; MONTH(E2), D2 * 1.355, F2 * 1.355)</f>
        <v>14458.360136586478</v>
      </c>
    </row>
    <row r="3" spans="1:18">
      <c r="A3" t="s">
        <v>64</v>
      </c>
      <c r="B3" t="s">
        <v>62</v>
      </c>
      <c r="C3" t="s">
        <v>65</v>
      </c>
      <c r="D3" s="13">
        <v>3953.7592250000002</v>
      </c>
      <c r="E3" s="14">
        <v>44805</v>
      </c>
      <c r="F3" s="13">
        <v>4190.9847785000002</v>
      </c>
      <c r="G3" s="15">
        <f t="shared" ref="G3:G44" si="0" xml:space="preserve"> IF(MONTH(DATE(2022,1,1)) &lt; MONTH(E3), D3 * 1.355, F3 * 1.355)</f>
        <v>5357.343749875</v>
      </c>
      <c r="H3" s="15">
        <f t="shared" ref="H3:H44" si="1" xml:space="preserve"> IF(MONTH(DATE(2022,2,1)) &lt; MONTH(E3), D3 * 1.355, F3 * 1.355)</f>
        <v>5357.343749875</v>
      </c>
      <c r="I3" s="15">
        <f t="shared" ref="I3:I44" si="2" xml:space="preserve"> IF(MONTH(DATE(2022,3,1)) &lt; MONTH(E3), (D3 * 1.05) * 1.355, (F3 * 1.05) * 1.355)</f>
        <v>5625.2109373687508</v>
      </c>
      <c r="J3" s="13">
        <f t="shared" ref="J3:J44" si="3" xml:space="preserve"> IF(MONTH(DATE(2022,4,1)) &lt; MONTH(E3), D3 * 1.355, F3 * 1.355)</f>
        <v>5357.343749875</v>
      </c>
      <c r="K3" s="13">
        <f t="shared" ref="K3:K44" si="4" xml:space="preserve"> IF(MONTH(DATE(2022,5,1)) &lt; MONTH(E3), D3 * 1.355, F3 * 1.355)</f>
        <v>5357.343749875</v>
      </c>
      <c r="L3" s="13">
        <f t="shared" ref="L3:L44" si="5" xml:space="preserve"> IF(MONTH(DATE(2022,6,1)) &lt; MONTH(E3), D3 * 1.355, F3 * 1.355)</f>
        <v>5357.343749875</v>
      </c>
      <c r="M3" s="13">
        <f t="shared" ref="M3:M44" si="6" xml:space="preserve"> IF(MONTH(DATE(2022,7,1)) &lt; MONTH(E3), D3 * 1.355, F3 * 1.355)</f>
        <v>5357.343749875</v>
      </c>
      <c r="N3" s="13">
        <f t="shared" ref="N3:N44" si="7" xml:space="preserve"> IF(MONTH(DATE(2022,8,1)) &lt; MONTH(E3), D3 * 1.355, F3 * 1.355)</f>
        <v>5357.343749875</v>
      </c>
      <c r="O3" s="13">
        <f t="shared" ref="O3:O44" si="8" xml:space="preserve"> IF(MONTH(DATE(2022,9,1)) &lt; MONTH(E3), D3 * 1.355, F3 * 1.355)</f>
        <v>5678.7843748675004</v>
      </c>
      <c r="P3" s="13">
        <f t="shared" ref="P3:P44" si="9" xml:space="preserve"> IF(MONTH(DATE(2022,10,1)) &lt; MONTH(E3), D3 * 1.355, F3 * 1.355)</f>
        <v>5678.7843748675004</v>
      </c>
      <c r="Q3" s="13">
        <f t="shared" ref="Q3:Q44" si="10" xml:space="preserve"> IF(MONTH(DATE(2022,11,1)) &lt; MONTH(E3), D3 * 1.355, F3 * 1.355)</f>
        <v>5678.7843748675004</v>
      </c>
      <c r="R3" s="13">
        <f t="shared" ref="R3:R44" si="11" xml:space="preserve"> IF(MONTH(DATE(2022,12,1)) &lt; MONTH(E3), D3 * 1.355, F3 * 1.355)</f>
        <v>5678.7843748675004</v>
      </c>
    </row>
    <row r="4" spans="1:18">
      <c r="A4" t="s">
        <v>71</v>
      </c>
      <c r="B4" t="s">
        <v>68</v>
      </c>
      <c r="C4" t="s">
        <v>72</v>
      </c>
      <c r="D4" s="13">
        <v>19750.358759765117</v>
      </c>
      <c r="E4" s="14">
        <v>44805</v>
      </c>
      <c r="F4" s="13">
        <v>22120.401810936932</v>
      </c>
      <c r="G4" s="15">
        <f t="shared" si="0"/>
        <v>26761.736119481731</v>
      </c>
      <c r="H4" s="15">
        <f t="shared" si="1"/>
        <v>26761.736119481731</v>
      </c>
      <c r="I4" s="15">
        <f t="shared" si="2"/>
        <v>28099.822925455821</v>
      </c>
      <c r="J4" s="13">
        <f t="shared" si="3"/>
        <v>26761.736119481731</v>
      </c>
      <c r="K4" s="13">
        <f t="shared" si="4"/>
        <v>26761.736119481731</v>
      </c>
      <c r="L4" s="13">
        <f t="shared" si="5"/>
        <v>26761.736119481731</v>
      </c>
      <c r="M4" s="13">
        <f t="shared" si="6"/>
        <v>26761.736119481731</v>
      </c>
      <c r="N4" s="13">
        <f t="shared" si="7"/>
        <v>26761.736119481731</v>
      </c>
      <c r="O4" s="13">
        <f t="shared" si="8"/>
        <v>29973.144453819543</v>
      </c>
      <c r="P4" s="13">
        <f t="shared" si="9"/>
        <v>29973.144453819543</v>
      </c>
      <c r="Q4" s="13">
        <f t="shared" si="10"/>
        <v>29973.144453819543</v>
      </c>
      <c r="R4" s="13">
        <f t="shared" si="11"/>
        <v>29973.144453819543</v>
      </c>
    </row>
    <row r="5" spans="1:18">
      <c r="A5" t="s">
        <v>78</v>
      </c>
      <c r="B5" t="s">
        <v>75</v>
      </c>
      <c r="C5" t="s">
        <v>58</v>
      </c>
      <c r="D5" s="13">
        <v>10162.263318633968</v>
      </c>
      <c r="E5" s="14">
        <v>44743</v>
      </c>
      <c r="F5" s="13">
        <v>10670.376484565666</v>
      </c>
      <c r="G5" s="15">
        <f t="shared" si="0"/>
        <v>13769.866796749027</v>
      </c>
      <c r="H5" s="15">
        <f t="shared" si="1"/>
        <v>13769.866796749027</v>
      </c>
      <c r="I5" s="15">
        <f t="shared" si="2"/>
        <v>14458.360136586478</v>
      </c>
      <c r="J5" s="13">
        <f t="shared" si="3"/>
        <v>13769.866796749027</v>
      </c>
      <c r="K5" s="13">
        <f t="shared" si="4"/>
        <v>13769.866796749027</v>
      </c>
      <c r="L5" s="13">
        <f t="shared" si="5"/>
        <v>13769.866796749027</v>
      </c>
      <c r="M5" s="13">
        <f t="shared" si="6"/>
        <v>14458.360136586478</v>
      </c>
      <c r="N5" s="13">
        <f t="shared" si="7"/>
        <v>14458.360136586478</v>
      </c>
      <c r="O5" s="13">
        <f t="shared" si="8"/>
        <v>14458.360136586478</v>
      </c>
      <c r="P5" s="13">
        <f t="shared" si="9"/>
        <v>14458.360136586478</v>
      </c>
      <c r="Q5" s="13">
        <f t="shared" si="10"/>
        <v>14458.360136586478</v>
      </c>
      <c r="R5" s="13">
        <f t="shared" si="11"/>
        <v>14458.360136586478</v>
      </c>
    </row>
    <row r="6" spans="1:18">
      <c r="A6" t="s">
        <v>82</v>
      </c>
      <c r="B6" t="s">
        <v>80</v>
      </c>
      <c r="C6" t="s">
        <v>58</v>
      </c>
      <c r="D6" s="13">
        <v>10162.263318633968</v>
      </c>
      <c r="E6" s="14">
        <v>44562</v>
      </c>
      <c r="F6" s="13">
        <v>10975.244384124686</v>
      </c>
      <c r="G6" s="15">
        <f t="shared" si="0"/>
        <v>14871.45614048895</v>
      </c>
      <c r="H6" s="15">
        <f t="shared" si="1"/>
        <v>14871.45614048895</v>
      </c>
      <c r="I6" s="15">
        <f t="shared" si="2"/>
        <v>15615.028947513398</v>
      </c>
      <c r="J6" s="13">
        <f t="shared" si="3"/>
        <v>14871.45614048895</v>
      </c>
      <c r="K6" s="13">
        <f t="shared" si="4"/>
        <v>14871.45614048895</v>
      </c>
      <c r="L6" s="13">
        <f t="shared" si="5"/>
        <v>14871.45614048895</v>
      </c>
      <c r="M6" s="13">
        <f t="shared" si="6"/>
        <v>14871.45614048895</v>
      </c>
      <c r="N6" s="13">
        <f t="shared" si="7"/>
        <v>14871.45614048895</v>
      </c>
      <c r="O6" s="13">
        <f t="shared" si="8"/>
        <v>14871.45614048895</v>
      </c>
      <c r="P6" s="13">
        <f t="shared" si="9"/>
        <v>14871.45614048895</v>
      </c>
      <c r="Q6" s="13">
        <f t="shared" si="10"/>
        <v>14871.45614048895</v>
      </c>
      <c r="R6" s="13">
        <f t="shared" si="11"/>
        <v>14871.45614048895</v>
      </c>
    </row>
    <row r="7" spans="1:18">
      <c r="A7" t="s">
        <v>87</v>
      </c>
      <c r="B7" t="s">
        <v>84</v>
      </c>
      <c r="C7" t="s">
        <v>88</v>
      </c>
      <c r="D7" s="13">
        <v>44142.545587044027</v>
      </c>
      <c r="E7" s="14">
        <v>44593</v>
      </c>
      <c r="F7" s="13">
        <v>48115.374689877994</v>
      </c>
      <c r="G7" s="15">
        <f t="shared" si="0"/>
        <v>59813.149270444657</v>
      </c>
      <c r="H7" s="15">
        <f t="shared" si="1"/>
        <v>65196.332704784683</v>
      </c>
      <c r="I7" s="15">
        <f t="shared" si="2"/>
        <v>68456.149340023927</v>
      </c>
      <c r="J7" s="13">
        <f t="shared" si="3"/>
        <v>65196.332704784683</v>
      </c>
      <c r="K7" s="13">
        <f t="shared" si="4"/>
        <v>65196.332704784683</v>
      </c>
      <c r="L7" s="13">
        <f t="shared" si="5"/>
        <v>65196.332704784683</v>
      </c>
      <c r="M7" s="13">
        <f t="shared" si="6"/>
        <v>65196.332704784683</v>
      </c>
      <c r="N7" s="13">
        <f t="shared" si="7"/>
        <v>65196.332704784683</v>
      </c>
      <c r="O7" s="13">
        <f t="shared" si="8"/>
        <v>65196.332704784683</v>
      </c>
      <c r="P7" s="13">
        <f t="shared" si="9"/>
        <v>65196.332704784683</v>
      </c>
      <c r="Q7" s="13">
        <f t="shared" si="10"/>
        <v>65196.332704784683</v>
      </c>
      <c r="R7" s="13">
        <f t="shared" si="11"/>
        <v>65196.332704784683</v>
      </c>
    </row>
    <row r="8" spans="1:18">
      <c r="A8" t="s">
        <v>93</v>
      </c>
      <c r="B8" t="s">
        <v>91</v>
      </c>
      <c r="C8" t="s">
        <v>94</v>
      </c>
      <c r="D8" s="13">
        <v>4546.8231087499998</v>
      </c>
      <c r="E8" s="14">
        <v>44562</v>
      </c>
      <c r="F8" s="13">
        <v>4683.2278020124995</v>
      </c>
      <c r="G8" s="15">
        <f t="shared" si="0"/>
        <v>6345.7736717269372</v>
      </c>
      <c r="H8" s="15">
        <f t="shared" si="1"/>
        <v>6345.7736717269372</v>
      </c>
      <c r="I8" s="15">
        <f t="shared" si="2"/>
        <v>6663.0623553132837</v>
      </c>
      <c r="J8" s="13">
        <f t="shared" si="3"/>
        <v>6345.7736717269372</v>
      </c>
      <c r="K8" s="13">
        <f t="shared" si="4"/>
        <v>6345.7736717269372</v>
      </c>
      <c r="L8" s="13">
        <f t="shared" si="5"/>
        <v>6345.7736717269372</v>
      </c>
      <c r="M8" s="13">
        <f t="shared" si="6"/>
        <v>6345.7736717269372</v>
      </c>
      <c r="N8" s="13">
        <f t="shared" si="7"/>
        <v>6345.7736717269372</v>
      </c>
      <c r="O8" s="13">
        <f t="shared" si="8"/>
        <v>6345.7736717269372</v>
      </c>
      <c r="P8" s="13">
        <f t="shared" si="9"/>
        <v>6345.7736717269372</v>
      </c>
      <c r="Q8" s="13">
        <f t="shared" si="10"/>
        <v>6345.7736717269372</v>
      </c>
      <c r="R8" s="13">
        <f t="shared" si="11"/>
        <v>6345.7736717269372</v>
      </c>
    </row>
    <row r="9" spans="1:18">
      <c r="A9" t="s">
        <v>99</v>
      </c>
      <c r="B9" t="s">
        <v>97</v>
      </c>
      <c r="C9" t="s">
        <v>100</v>
      </c>
      <c r="D9" s="13">
        <v>1769</v>
      </c>
      <c r="E9" s="14">
        <v>44621</v>
      </c>
      <c r="F9" s="13">
        <v>1910.5200000000002</v>
      </c>
      <c r="G9" s="15">
        <f t="shared" si="0"/>
        <v>2396.9949999999999</v>
      </c>
      <c r="H9" s="15">
        <f t="shared" si="1"/>
        <v>2396.9949999999999</v>
      </c>
      <c r="I9" s="15">
        <f t="shared" si="2"/>
        <v>2718.1923300000003</v>
      </c>
      <c r="J9" s="13">
        <f t="shared" si="3"/>
        <v>2588.7546000000002</v>
      </c>
      <c r="K9" s="13">
        <f t="shared" si="4"/>
        <v>2588.7546000000002</v>
      </c>
      <c r="L9" s="13">
        <f t="shared" si="5"/>
        <v>2588.7546000000002</v>
      </c>
      <c r="M9" s="13">
        <f t="shared" si="6"/>
        <v>2588.7546000000002</v>
      </c>
      <c r="N9" s="13">
        <f t="shared" si="7"/>
        <v>2588.7546000000002</v>
      </c>
      <c r="O9" s="13">
        <f t="shared" si="8"/>
        <v>2588.7546000000002</v>
      </c>
      <c r="P9" s="13">
        <f t="shared" si="9"/>
        <v>2588.7546000000002</v>
      </c>
      <c r="Q9" s="13">
        <f t="shared" si="10"/>
        <v>2588.7546000000002</v>
      </c>
      <c r="R9" s="13">
        <f t="shared" si="11"/>
        <v>2588.7546000000002</v>
      </c>
    </row>
    <row r="10" spans="1:18">
      <c r="A10" t="s">
        <v>105</v>
      </c>
      <c r="B10" t="s">
        <v>103</v>
      </c>
      <c r="C10" t="s">
        <v>106</v>
      </c>
      <c r="D10" s="13">
        <v>2644.6550000000002</v>
      </c>
      <c r="E10" s="14">
        <v>44562</v>
      </c>
      <c r="F10" s="13">
        <v>2723.9946500000001</v>
      </c>
      <c r="G10" s="15">
        <f t="shared" si="0"/>
        <v>3691.0127507500001</v>
      </c>
      <c r="H10" s="15">
        <f t="shared" si="1"/>
        <v>3691.0127507500001</v>
      </c>
      <c r="I10" s="15">
        <f t="shared" si="2"/>
        <v>3875.5633882875004</v>
      </c>
      <c r="J10" s="13">
        <f t="shared" si="3"/>
        <v>3691.0127507500001</v>
      </c>
      <c r="K10" s="13">
        <f t="shared" si="4"/>
        <v>3691.0127507500001</v>
      </c>
      <c r="L10" s="13">
        <f t="shared" si="5"/>
        <v>3691.0127507500001</v>
      </c>
      <c r="M10" s="13">
        <f t="shared" si="6"/>
        <v>3691.0127507500001</v>
      </c>
      <c r="N10" s="13">
        <f t="shared" si="7"/>
        <v>3691.0127507500001</v>
      </c>
      <c r="O10" s="13">
        <f t="shared" si="8"/>
        <v>3691.0127507500001</v>
      </c>
      <c r="P10" s="13">
        <f t="shared" si="9"/>
        <v>3691.0127507500001</v>
      </c>
      <c r="Q10" s="13">
        <f t="shared" si="10"/>
        <v>3691.0127507500001</v>
      </c>
      <c r="R10" s="13">
        <f t="shared" si="11"/>
        <v>3691.0127507500001</v>
      </c>
    </row>
    <row r="11" spans="1:18">
      <c r="A11" t="s">
        <v>112</v>
      </c>
      <c r="B11" t="s">
        <v>109</v>
      </c>
      <c r="C11" t="s">
        <v>113</v>
      </c>
      <c r="D11" s="13">
        <v>17174.225008491409</v>
      </c>
      <c r="E11" s="14">
        <v>44593</v>
      </c>
      <c r="F11" s="13">
        <v>18032.936258915979</v>
      </c>
      <c r="G11" s="15">
        <f t="shared" si="0"/>
        <v>23271.074886505859</v>
      </c>
      <c r="H11" s="15">
        <f t="shared" si="1"/>
        <v>24434.62863083115</v>
      </c>
      <c r="I11" s="15">
        <f t="shared" si="2"/>
        <v>25656.360062372711</v>
      </c>
      <c r="J11" s="13">
        <f t="shared" si="3"/>
        <v>24434.62863083115</v>
      </c>
      <c r="K11" s="13">
        <f t="shared" si="4"/>
        <v>24434.62863083115</v>
      </c>
      <c r="L11" s="13">
        <f t="shared" si="5"/>
        <v>24434.62863083115</v>
      </c>
      <c r="M11" s="13">
        <f t="shared" si="6"/>
        <v>24434.62863083115</v>
      </c>
      <c r="N11" s="13">
        <f t="shared" si="7"/>
        <v>24434.62863083115</v>
      </c>
      <c r="O11" s="13">
        <f t="shared" si="8"/>
        <v>24434.62863083115</v>
      </c>
      <c r="P11" s="13">
        <f t="shared" si="9"/>
        <v>24434.62863083115</v>
      </c>
      <c r="Q11" s="13">
        <f t="shared" si="10"/>
        <v>24434.62863083115</v>
      </c>
      <c r="R11" s="13">
        <f t="shared" si="11"/>
        <v>24434.62863083115</v>
      </c>
    </row>
    <row r="12" spans="1:18">
      <c r="A12" t="s">
        <v>118</v>
      </c>
      <c r="B12" t="s">
        <v>116</v>
      </c>
      <c r="C12" t="s">
        <v>58</v>
      </c>
      <c r="D12" s="13">
        <v>10162.263318633968</v>
      </c>
      <c r="E12" s="14">
        <v>44896</v>
      </c>
      <c r="F12" s="13">
        <v>10670.376484565666</v>
      </c>
      <c r="G12" s="15">
        <f t="shared" si="0"/>
        <v>13769.866796749027</v>
      </c>
      <c r="H12" s="15">
        <f t="shared" si="1"/>
        <v>13769.866796749027</v>
      </c>
      <c r="I12" s="15">
        <f t="shared" si="2"/>
        <v>14458.360136586478</v>
      </c>
      <c r="J12" s="13">
        <f t="shared" si="3"/>
        <v>13769.866796749027</v>
      </c>
      <c r="K12" s="13">
        <f t="shared" si="4"/>
        <v>13769.866796749027</v>
      </c>
      <c r="L12" s="13">
        <f t="shared" si="5"/>
        <v>13769.866796749027</v>
      </c>
      <c r="M12" s="13">
        <f t="shared" si="6"/>
        <v>13769.866796749027</v>
      </c>
      <c r="N12" s="13">
        <f t="shared" si="7"/>
        <v>13769.866796749027</v>
      </c>
      <c r="O12" s="13">
        <f t="shared" si="8"/>
        <v>13769.866796749027</v>
      </c>
      <c r="P12" s="13">
        <f t="shared" si="9"/>
        <v>13769.866796749027</v>
      </c>
      <c r="Q12" s="13">
        <f t="shared" si="10"/>
        <v>13769.866796749027</v>
      </c>
      <c r="R12" s="13">
        <f t="shared" si="11"/>
        <v>14458.360136586478</v>
      </c>
    </row>
    <row r="13" spans="1:18">
      <c r="A13" t="s">
        <v>122</v>
      </c>
      <c r="B13" t="s">
        <v>120</v>
      </c>
      <c r="C13" t="s">
        <v>123</v>
      </c>
      <c r="D13" s="13">
        <v>6797.5005475812495</v>
      </c>
      <c r="E13" s="14">
        <v>44805</v>
      </c>
      <c r="F13" s="13">
        <v>7341.3005913877496</v>
      </c>
      <c r="G13" s="15">
        <f t="shared" si="0"/>
        <v>9210.6132419725927</v>
      </c>
      <c r="H13" s="15">
        <f t="shared" si="1"/>
        <v>9210.6132419725927</v>
      </c>
      <c r="I13" s="15">
        <f t="shared" si="2"/>
        <v>9671.143904071223</v>
      </c>
      <c r="J13" s="13">
        <f t="shared" si="3"/>
        <v>9210.6132419725927</v>
      </c>
      <c r="K13" s="13">
        <f t="shared" si="4"/>
        <v>9210.6132419725927</v>
      </c>
      <c r="L13" s="13">
        <f t="shared" si="5"/>
        <v>9210.6132419725927</v>
      </c>
      <c r="M13" s="13">
        <f t="shared" si="6"/>
        <v>9210.6132419725927</v>
      </c>
      <c r="N13" s="13">
        <f t="shared" si="7"/>
        <v>9210.6132419725927</v>
      </c>
      <c r="O13" s="13">
        <f t="shared" si="8"/>
        <v>9947.4623013304008</v>
      </c>
      <c r="P13" s="13">
        <f t="shared" si="9"/>
        <v>9947.4623013304008</v>
      </c>
      <c r="Q13" s="13">
        <f t="shared" si="10"/>
        <v>9947.4623013304008</v>
      </c>
      <c r="R13" s="13">
        <f t="shared" si="11"/>
        <v>9947.4623013304008</v>
      </c>
    </row>
    <row r="14" spans="1:18">
      <c r="A14" t="s">
        <v>128</v>
      </c>
      <c r="B14" t="s">
        <v>126</v>
      </c>
      <c r="C14" t="s">
        <v>58</v>
      </c>
      <c r="D14" s="13">
        <v>10162.263318633968</v>
      </c>
      <c r="E14" s="14">
        <v>44774</v>
      </c>
      <c r="F14" s="13">
        <v>10975.244384124686</v>
      </c>
      <c r="G14" s="15">
        <f t="shared" si="0"/>
        <v>13769.866796749027</v>
      </c>
      <c r="H14" s="15">
        <f t="shared" si="1"/>
        <v>13769.866796749027</v>
      </c>
      <c r="I14" s="15">
        <f t="shared" si="2"/>
        <v>14458.360136586478</v>
      </c>
      <c r="J14" s="13">
        <f t="shared" si="3"/>
        <v>13769.866796749027</v>
      </c>
      <c r="K14" s="13">
        <f t="shared" si="4"/>
        <v>13769.866796749027</v>
      </c>
      <c r="L14" s="13">
        <f t="shared" si="5"/>
        <v>13769.866796749027</v>
      </c>
      <c r="M14" s="13">
        <f t="shared" si="6"/>
        <v>13769.866796749027</v>
      </c>
      <c r="N14" s="13">
        <f t="shared" si="7"/>
        <v>14871.45614048895</v>
      </c>
      <c r="O14" s="13">
        <f t="shared" si="8"/>
        <v>14871.45614048895</v>
      </c>
      <c r="P14" s="13">
        <f t="shared" si="9"/>
        <v>14871.45614048895</v>
      </c>
      <c r="Q14" s="13">
        <f t="shared" si="10"/>
        <v>14871.45614048895</v>
      </c>
      <c r="R14" s="13">
        <f t="shared" si="11"/>
        <v>14871.45614048895</v>
      </c>
    </row>
    <row r="15" spans="1:18">
      <c r="A15" t="s">
        <v>132</v>
      </c>
      <c r="B15" t="s">
        <v>130</v>
      </c>
      <c r="C15" t="s">
        <v>113</v>
      </c>
      <c r="D15" s="13">
        <v>17174.225008491409</v>
      </c>
      <c r="E15" s="14">
        <v>44835</v>
      </c>
      <c r="F15" s="13">
        <v>18032.936258915979</v>
      </c>
      <c r="G15" s="15">
        <f t="shared" si="0"/>
        <v>23271.074886505859</v>
      </c>
      <c r="H15" s="15">
        <f t="shared" si="1"/>
        <v>23271.074886505859</v>
      </c>
      <c r="I15" s="15">
        <f t="shared" si="2"/>
        <v>24434.62863083115</v>
      </c>
      <c r="J15" s="13">
        <f t="shared" si="3"/>
        <v>23271.074886505859</v>
      </c>
      <c r="K15" s="13">
        <f t="shared" si="4"/>
        <v>23271.074886505859</v>
      </c>
      <c r="L15" s="13">
        <f t="shared" si="5"/>
        <v>23271.074886505859</v>
      </c>
      <c r="M15" s="13">
        <f t="shared" si="6"/>
        <v>23271.074886505859</v>
      </c>
      <c r="N15" s="13">
        <f t="shared" si="7"/>
        <v>23271.074886505859</v>
      </c>
      <c r="O15" s="13">
        <f t="shared" si="8"/>
        <v>23271.074886505859</v>
      </c>
      <c r="P15" s="13">
        <f t="shared" si="9"/>
        <v>24434.62863083115</v>
      </c>
      <c r="Q15" s="13">
        <f t="shared" si="10"/>
        <v>24434.62863083115</v>
      </c>
      <c r="R15" s="13">
        <f t="shared" si="11"/>
        <v>24434.62863083115</v>
      </c>
    </row>
    <row r="16" spans="1:18">
      <c r="A16" t="s">
        <v>136</v>
      </c>
      <c r="B16" t="s">
        <v>134</v>
      </c>
      <c r="C16" t="s">
        <v>137</v>
      </c>
      <c r="D16" s="13">
        <v>5910.8700413750003</v>
      </c>
      <c r="E16" s="14">
        <v>44652</v>
      </c>
      <c r="F16" s="13">
        <v>6206.4135434437503</v>
      </c>
      <c r="G16" s="15">
        <f t="shared" si="0"/>
        <v>8009.2289060631256</v>
      </c>
      <c r="H16" s="15">
        <f t="shared" si="1"/>
        <v>8009.2289060631256</v>
      </c>
      <c r="I16" s="15">
        <f t="shared" si="2"/>
        <v>8409.6903513662819</v>
      </c>
      <c r="J16" s="13">
        <f t="shared" si="3"/>
        <v>8409.6903513662819</v>
      </c>
      <c r="K16" s="13">
        <f t="shared" si="4"/>
        <v>8409.6903513662819</v>
      </c>
      <c r="L16" s="13">
        <f t="shared" si="5"/>
        <v>8409.6903513662819</v>
      </c>
      <c r="M16" s="13">
        <f t="shared" si="6"/>
        <v>8409.6903513662819</v>
      </c>
      <c r="N16" s="13">
        <f t="shared" si="7"/>
        <v>8409.6903513662819</v>
      </c>
      <c r="O16" s="13">
        <f t="shared" si="8"/>
        <v>8409.6903513662819</v>
      </c>
      <c r="P16" s="13">
        <f t="shared" si="9"/>
        <v>8409.6903513662819</v>
      </c>
      <c r="Q16" s="13">
        <f t="shared" si="10"/>
        <v>8409.6903513662819</v>
      </c>
      <c r="R16" s="13">
        <f t="shared" si="11"/>
        <v>8409.6903513662819</v>
      </c>
    </row>
    <row r="17" spans="1:18">
      <c r="A17" t="s">
        <v>142</v>
      </c>
      <c r="B17" t="s">
        <v>140</v>
      </c>
      <c r="C17" t="s">
        <v>58</v>
      </c>
      <c r="D17" s="13">
        <v>10162.263318633968</v>
      </c>
      <c r="E17" s="14">
        <v>44866</v>
      </c>
      <c r="F17" s="13">
        <v>10975.244384124686</v>
      </c>
      <c r="G17" s="15">
        <f t="shared" si="0"/>
        <v>13769.866796749027</v>
      </c>
      <c r="H17" s="15">
        <f t="shared" si="1"/>
        <v>13769.866796749027</v>
      </c>
      <c r="I17" s="15">
        <f t="shared" si="2"/>
        <v>14458.360136586478</v>
      </c>
      <c r="J17" s="13">
        <f t="shared" si="3"/>
        <v>13769.866796749027</v>
      </c>
      <c r="K17" s="13">
        <f t="shared" si="4"/>
        <v>13769.866796749027</v>
      </c>
      <c r="L17" s="13">
        <f t="shared" si="5"/>
        <v>13769.866796749027</v>
      </c>
      <c r="M17" s="13">
        <f t="shared" si="6"/>
        <v>13769.866796749027</v>
      </c>
      <c r="N17" s="13">
        <f t="shared" si="7"/>
        <v>13769.866796749027</v>
      </c>
      <c r="O17" s="13">
        <f t="shared" si="8"/>
        <v>13769.866796749027</v>
      </c>
      <c r="P17" s="13">
        <f t="shared" si="9"/>
        <v>13769.866796749027</v>
      </c>
      <c r="Q17" s="13">
        <f t="shared" si="10"/>
        <v>14871.45614048895</v>
      </c>
      <c r="R17" s="13">
        <f t="shared" si="11"/>
        <v>14871.45614048895</v>
      </c>
    </row>
    <row r="18" spans="1:18">
      <c r="A18" t="s">
        <v>82</v>
      </c>
      <c r="B18" t="s">
        <v>144</v>
      </c>
      <c r="C18" t="s">
        <v>58</v>
      </c>
      <c r="D18" s="13">
        <v>10162.263318633968</v>
      </c>
      <c r="E18" s="14">
        <v>44562</v>
      </c>
      <c r="F18" s="13">
        <v>10670.376484565666</v>
      </c>
      <c r="G18" s="15">
        <f t="shared" si="0"/>
        <v>14458.360136586478</v>
      </c>
      <c r="H18" s="15">
        <f t="shared" si="1"/>
        <v>14458.360136586478</v>
      </c>
      <c r="I18" s="15">
        <f t="shared" si="2"/>
        <v>15181.278143415802</v>
      </c>
      <c r="J18" s="13">
        <f t="shared" si="3"/>
        <v>14458.360136586478</v>
      </c>
      <c r="K18" s="13">
        <f t="shared" si="4"/>
        <v>14458.360136586478</v>
      </c>
      <c r="L18" s="13">
        <f t="shared" si="5"/>
        <v>14458.360136586478</v>
      </c>
      <c r="M18" s="13">
        <f t="shared" si="6"/>
        <v>14458.360136586478</v>
      </c>
      <c r="N18" s="13">
        <f t="shared" si="7"/>
        <v>14458.360136586478</v>
      </c>
      <c r="O18" s="13">
        <f t="shared" si="8"/>
        <v>14458.360136586478</v>
      </c>
      <c r="P18" s="13">
        <f t="shared" si="9"/>
        <v>14458.360136586478</v>
      </c>
      <c r="Q18" s="13">
        <f t="shared" si="10"/>
        <v>14458.360136586478</v>
      </c>
      <c r="R18" s="13">
        <f t="shared" si="11"/>
        <v>14458.360136586478</v>
      </c>
    </row>
    <row r="19" spans="1:18">
      <c r="A19" t="s">
        <v>149</v>
      </c>
      <c r="B19" t="s">
        <v>147</v>
      </c>
      <c r="C19" t="s">
        <v>88</v>
      </c>
      <c r="D19" s="13">
        <v>44142.545587044027</v>
      </c>
      <c r="E19" s="14">
        <v>44866</v>
      </c>
      <c r="F19" s="13">
        <v>48115.374689877994</v>
      </c>
      <c r="G19" s="15">
        <f t="shared" si="0"/>
        <v>59813.149270444657</v>
      </c>
      <c r="H19" s="15">
        <f t="shared" si="1"/>
        <v>59813.149270444657</v>
      </c>
      <c r="I19" s="15">
        <f t="shared" si="2"/>
        <v>62803.806733966885</v>
      </c>
      <c r="J19" s="13">
        <f t="shared" si="3"/>
        <v>59813.149270444657</v>
      </c>
      <c r="K19" s="13">
        <f t="shared" si="4"/>
        <v>59813.149270444657</v>
      </c>
      <c r="L19" s="13">
        <f t="shared" si="5"/>
        <v>59813.149270444657</v>
      </c>
      <c r="M19" s="13">
        <f t="shared" si="6"/>
        <v>59813.149270444657</v>
      </c>
      <c r="N19" s="13">
        <f t="shared" si="7"/>
        <v>59813.149270444657</v>
      </c>
      <c r="O19" s="13">
        <f t="shared" si="8"/>
        <v>59813.149270444657</v>
      </c>
      <c r="P19" s="13">
        <f t="shared" si="9"/>
        <v>59813.149270444657</v>
      </c>
      <c r="Q19" s="13">
        <f t="shared" si="10"/>
        <v>65196.332704784683</v>
      </c>
      <c r="R19" s="13">
        <f t="shared" si="11"/>
        <v>65196.332704784683</v>
      </c>
    </row>
    <row r="20" spans="1:18">
      <c r="A20" t="s">
        <v>132</v>
      </c>
      <c r="B20" t="s">
        <v>151</v>
      </c>
      <c r="C20" t="s">
        <v>113</v>
      </c>
      <c r="D20" s="13">
        <v>17174.225008491409</v>
      </c>
      <c r="E20" s="14">
        <v>44562</v>
      </c>
      <c r="F20" s="13">
        <v>18032.936258915979</v>
      </c>
      <c r="G20" s="15">
        <f t="shared" si="0"/>
        <v>24434.62863083115</v>
      </c>
      <c r="H20" s="15">
        <f t="shared" si="1"/>
        <v>24434.62863083115</v>
      </c>
      <c r="I20" s="15">
        <f t="shared" si="2"/>
        <v>25656.360062372711</v>
      </c>
      <c r="J20" s="13">
        <f t="shared" si="3"/>
        <v>24434.62863083115</v>
      </c>
      <c r="K20" s="13">
        <f t="shared" si="4"/>
        <v>24434.62863083115</v>
      </c>
      <c r="L20" s="13">
        <f t="shared" si="5"/>
        <v>24434.62863083115</v>
      </c>
      <c r="M20" s="13">
        <f t="shared" si="6"/>
        <v>24434.62863083115</v>
      </c>
      <c r="N20" s="13">
        <f t="shared" si="7"/>
        <v>24434.62863083115</v>
      </c>
      <c r="O20" s="13">
        <f t="shared" si="8"/>
        <v>24434.62863083115</v>
      </c>
      <c r="P20" s="13">
        <f t="shared" si="9"/>
        <v>24434.62863083115</v>
      </c>
      <c r="Q20" s="13">
        <f t="shared" si="10"/>
        <v>24434.62863083115</v>
      </c>
      <c r="R20" s="13">
        <f t="shared" si="11"/>
        <v>24434.62863083115</v>
      </c>
    </row>
    <row r="21" spans="1:18">
      <c r="A21" t="s">
        <v>156</v>
      </c>
      <c r="B21" t="s">
        <v>154</v>
      </c>
      <c r="C21" t="s">
        <v>157</v>
      </c>
      <c r="D21" s="13">
        <v>13210.942314224159</v>
      </c>
      <c r="E21" s="14">
        <v>44593</v>
      </c>
      <c r="F21" s="13">
        <v>13871.489429935367</v>
      </c>
      <c r="G21" s="15">
        <f t="shared" si="0"/>
        <v>17900.826835773736</v>
      </c>
      <c r="H21" s="15">
        <f t="shared" si="1"/>
        <v>18795.868177562421</v>
      </c>
      <c r="I21" s="15">
        <f t="shared" si="2"/>
        <v>19735.661586440547</v>
      </c>
      <c r="J21" s="13">
        <f t="shared" si="3"/>
        <v>18795.868177562421</v>
      </c>
      <c r="K21" s="13">
        <f t="shared" si="4"/>
        <v>18795.868177562421</v>
      </c>
      <c r="L21" s="13">
        <f t="shared" si="5"/>
        <v>18795.868177562421</v>
      </c>
      <c r="M21" s="13">
        <f t="shared" si="6"/>
        <v>18795.868177562421</v>
      </c>
      <c r="N21" s="13">
        <f t="shared" si="7"/>
        <v>18795.868177562421</v>
      </c>
      <c r="O21" s="13">
        <f t="shared" si="8"/>
        <v>18795.868177562421</v>
      </c>
      <c r="P21" s="13">
        <f t="shared" si="9"/>
        <v>18795.868177562421</v>
      </c>
      <c r="Q21" s="13">
        <f t="shared" si="10"/>
        <v>18795.868177562421</v>
      </c>
      <c r="R21" s="13">
        <f t="shared" si="11"/>
        <v>18795.868177562421</v>
      </c>
    </row>
    <row r="22" spans="1:18">
      <c r="A22" t="s">
        <v>162</v>
      </c>
      <c r="B22" t="s">
        <v>160</v>
      </c>
      <c r="C22" t="s">
        <v>113</v>
      </c>
      <c r="D22" s="13">
        <v>17174.225008491409</v>
      </c>
      <c r="E22" s="14">
        <v>44774</v>
      </c>
      <c r="F22" s="13">
        <v>18032.936258915979</v>
      </c>
      <c r="G22" s="15">
        <f t="shared" si="0"/>
        <v>23271.074886505859</v>
      </c>
      <c r="H22" s="15">
        <f t="shared" si="1"/>
        <v>23271.074886505859</v>
      </c>
      <c r="I22" s="15">
        <f t="shared" si="2"/>
        <v>24434.62863083115</v>
      </c>
      <c r="J22" s="13">
        <f t="shared" si="3"/>
        <v>23271.074886505859</v>
      </c>
      <c r="K22" s="13">
        <f t="shared" si="4"/>
        <v>23271.074886505859</v>
      </c>
      <c r="L22" s="13">
        <f t="shared" si="5"/>
        <v>23271.074886505859</v>
      </c>
      <c r="M22" s="13">
        <f t="shared" si="6"/>
        <v>23271.074886505859</v>
      </c>
      <c r="N22" s="13">
        <f t="shared" si="7"/>
        <v>24434.62863083115</v>
      </c>
      <c r="O22" s="13">
        <f t="shared" si="8"/>
        <v>24434.62863083115</v>
      </c>
      <c r="P22" s="13">
        <f t="shared" si="9"/>
        <v>24434.62863083115</v>
      </c>
      <c r="Q22" s="13">
        <f t="shared" si="10"/>
        <v>24434.62863083115</v>
      </c>
      <c r="R22" s="13">
        <f t="shared" si="11"/>
        <v>24434.62863083115</v>
      </c>
    </row>
    <row r="23" spans="1:18">
      <c r="A23" t="s">
        <v>166</v>
      </c>
      <c r="B23" t="s">
        <v>164</v>
      </c>
      <c r="C23" t="s">
        <v>167</v>
      </c>
      <c r="D23" s="13">
        <v>2299.7000000000003</v>
      </c>
      <c r="E23" s="14">
        <v>44682</v>
      </c>
      <c r="F23" s="13">
        <v>2437.6820000000002</v>
      </c>
      <c r="G23" s="15">
        <f t="shared" si="0"/>
        <v>3116.0935000000004</v>
      </c>
      <c r="H23" s="15">
        <f t="shared" si="1"/>
        <v>3116.0935000000004</v>
      </c>
      <c r="I23" s="15">
        <f t="shared" si="2"/>
        <v>3271.8981750000007</v>
      </c>
      <c r="J23" s="13">
        <f t="shared" si="3"/>
        <v>3116.0935000000004</v>
      </c>
      <c r="K23" s="13">
        <f t="shared" si="4"/>
        <v>3303.0591100000001</v>
      </c>
      <c r="L23" s="13">
        <f t="shared" si="5"/>
        <v>3303.0591100000001</v>
      </c>
      <c r="M23" s="13">
        <f t="shared" si="6"/>
        <v>3303.0591100000001</v>
      </c>
      <c r="N23" s="13">
        <f t="shared" si="7"/>
        <v>3303.0591100000001</v>
      </c>
      <c r="O23" s="13">
        <f t="shared" si="8"/>
        <v>3303.0591100000001</v>
      </c>
      <c r="P23" s="13">
        <f t="shared" si="9"/>
        <v>3303.0591100000001</v>
      </c>
      <c r="Q23" s="13">
        <f t="shared" si="10"/>
        <v>3303.0591100000001</v>
      </c>
      <c r="R23" s="13">
        <f t="shared" si="11"/>
        <v>3303.0591100000001</v>
      </c>
    </row>
    <row r="24" spans="1:18">
      <c r="A24" t="s">
        <v>172</v>
      </c>
      <c r="B24" t="s">
        <v>170</v>
      </c>
      <c r="C24" t="s">
        <v>173</v>
      </c>
      <c r="D24" s="13">
        <v>25675.466387694654</v>
      </c>
      <c r="E24" s="14">
        <v>44866</v>
      </c>
      <c r="F24" s="13">
        <v>27986.258362587174</v>
      </c>
      <c r="G24" s="15">
        <f t="shared" si="0"/>
        <v>34790.256955326258</v>
      </c>
      <c r="H24" s="15">
        <f t="shared" si="1"/>
        <v>34790.256955326258</v>
      </c>
      <c r="I24" s="15">
        <f t="shared" si="2"/>
        <v>36529.769803092568</v>
      </c>
      <c r="J24" s="13">
        <f t="shared" si="3"/>
        <v>34790.256955326258</v>
      </c>
      <c r="K24" s="13">
        <f t="shared" si="4"/>
        <v>34790.256955326258</v>
      </c>
      <c r="L24" s="13">
        <f t="shared" si="5"/>
        <v>34790.256955326258</v>
      </c>
      <c r="M24" s="13">
        <f t="shared" si="6"/>
        <v>34790.256955326258</v>
      </c>
      <c r="N24" s="13">
        <f t="shared" si="7"/>
        <v>34790.256955326258</v>
      </c>
      <c r="O24" s="13">
        <f t="shared" si="8"/>
        <v>34790.256955326258</v>
      </c>
      <c r="P24" s="13">
        <f t="shared" si="9"/>
        <v>34790.256955326258</v>
      </c>
      <c r="Q24" s="13">
        <f t="shared" si="10"/>
        <v>37921.380081305622</v>
      </c>
      <c r="R24" s="13">
        <f t="shared" si="11"/>
        <v>37921.380081305622</v>
      </c>
    </row>
    <row r="25" spans="1:18">
      <c r="A25" t="s">
        <v>178</v>
      </c>
      <c r="B25" t="s">
        <v>175</v>
      </c>
      <c r="C25" t="s">
        <v>167</v>
      </c>
      <c r="D25" s="13">
        <v>2299.7000000000003</v>
      </c>
      <c r="E25" s="14">
        <v>44562</v>
      </c>
      <c r="F25" s="13">
        <v>2368.6910000000003</v>
      </c>
      <c r="G25" s="15">
        <f t="shared" si="0"/>
        <v>3209.5763050000005</v>
      </c>
      <c r="H25" s="15">
        <f t="shared" si="1"/>
        <v>3209.5763050000005</v>
      </c>
      <c r="I25" s="15">
        <f t="shared" si="2"/>
        <v>3370.0551202500001</v>
      </c>
      <c r="J25" s="13">
        <f t="shared" si="3"/>
        <v>3209.5763050000005</v>
      </c>
      <c r="K25" s="13">
        <f t="shared" si="4"/>
        <v>3209.5763050000005</v>
      </c>
      <c r="L25" s="13">
        <f t="shared" si="5"/>
        <v>3209.5763050000005</v>
      </c>
      <c r="M25" s="13">
        <f t="shared" si="6"/>
        <v>3209.5763050000005</v>
      </c>
      <c r="N25" s="13">
        <f t="shared" si="7"/>
        <v>3209.5763050000005</v>
      </c>
      <c r="O25" s="13">
        <f t="shared" si="8"/>
        <v>3209.5763050000005</v>
      </c>
      <c r="P25" s="13">
        <f t="shared" si="9"/>
        <v>3209.5763050000005</v>
      </c>
      <c r="Q25" s="13">
        <f t="shared" si="10"/>
        <v>3209.5763050000005</v>
      </c>
      <c r="R25" s="13">
        <f t="shared" si="11"/>
        <v>3209.5763050000005</v>
      </c>
    </row>
    <row r="26" spans="1:18">
      <c r="A26" t="s">
        <v>132</v>
      </c>
      <c r="B26" t="s">
        <v>180</v>
      </c>
      <c r="C26" t="s">
        <v>182</v>
      </c>
      <c r="D26" s="13">
        <v>7817.1256297184364</v>
      </c>
      <c r="E26" s="14">
        <v>44835</v>
      </c>
      <c r="F26" s="13">
        <v>8598.8381926902803</v>
      </c>
      <c r="G26" s="15">
        <f t="shared" si="0"/>
        <v>10592.205228268482</v>
      </c>
      <c r="H26" s="15">
        <f t="shared" si="1"/>
        <v>10592.205228268482</v>
      </c>
      <c r="I26" s="15">
        <f t="shared" si="2"/>
        <v>11121.815489681905</v>
      </c>
      <c r="J26" s="13">
        <f t="shared" si="3"/>
        <v>10592.205228268482</v>
      </c>
      <c r="K26" s="13">
        <f t="shared" si="4"/>
        <v>10592.205228268482</v>
      </c>
      <c r="L26" s="13">
        <f t="shared" si="5"/>
        <v>10592.205228268482</v>
      </c>
      <c r="M26" s="13">
        <f t="shared" si="6"/>
        <v>10592.205228268482</v>
      </c>
      <c r="N26" s="13">
        <f t="shared" si="7"/>
        <v>10592.205228268482</v>
      </c>
      <c r="O26" s="13">
        <f t="shared" si="8"/>
        <v>10592.205228268482</v>
      </c>
      <c r="P26" s="13">
        <f t="shared" si="9"/>
        <v>11651.42575109533</v>
      </c>
      <c r="Q26" s="13">
        <f t="shared" si="10"/>
        <v>11651.42575109533</v>
      </c>
      <c r="R26" s="13">
        <f t="shared" si="11"/>
        <v>11651.42575109533</v>
      </c>
    </row>
    <row r="27" spans="1:18">
      <c r="A27" t="s">
        <v>118</v>
      </c>
      <c r="B27" t="s">
        <v>185</v>
      </c>
      <c r="C27" t="s">
        <v>188</v>
      </c>
      <c r="D27" s="13">
        <v>57385.309263157236</v>
      </c>
      <c r="E27" s="14">
        <v>44896</v>
      </c>
      <c r="F27" s="13">
        <v>64271.546374736114</v>
      </c>
      <c r="G27" s="15">
        <f t="shared" si="0"/>
        <v>77757.094051578053</v>
      </c>
      <c r="H27" s="15">
        <f t="shared" si="1"/>
        <v>77757.094051578053</v>
      </c>
      <c r="I27" s="15">
        <f t="shared" si="2"/>
        <v>81644.948754156954</v>
      </c>
      <c r="J27" s="13">
        <f t="shared" si="3"/>
        <v>77757.094051578053</v>
      </c>
      <c r="K27" s="13">
        <f t="shared" si="4"/>
        <v>77757.094051578053</v>
      </c>
      <c r="L27" s="13">
        <f t="shared" si="5"/>
        <v>77757.094051578053</v>
      </c>
      <c r="M27" s="13">
        <f t="shared" si="6"/>
        <v>77757.094051578053</v>
      </c>
      <c r="N27" s="13">
        <f t="shared" si="7"/>
        <v>77757.094051578053</v>
      </c>
      <c r="O27" s="13">
        <f t="shared" si="8"/>
        <v>77757.094051578053</v>
      </c>
      <c r="P27" s="13">
        <f t="shared" si="9"/>
        <v>77757.094051578053</v>
      </c>
      <c r="Q27" s="13">
        <f t="shared" si="10"/>
        <v>77757.094051578053</v>
      </c>
      <c r="R27" s="13">
        <f t="shared" si="11"/>
        <v>87087.945337767436</v>
      </c>
    </row>
    <row r="28" spans="1:18">
      <c r="A28" t="s">
        <v>194</v>
      </c>
      <c r="B28" t="s">
        <v>191</v>
      </c>
      <c r="C28" t="s">
        <v>195</v>
      </c>
      <c r="D28" s="13">
        <v>74600.902042104412</v>
      </c>
      <c r="E28" s="14">
        <v>44743</v>
      </c>
      <c r="F28" s="13">
        <v>81314.983225893811</v>
      </c>
      <c r="G28" s="15">
        <f t="shared" si="0"/>
        <v>101084.22226705147</v>
      </c>
      <c r="H28" s="15">
        <f t="shared" si="1"/>
        <v>101084.22226705147</v>
      </c>
      <c r="I28" s="15">
        <f t="shared" si="2"/>
        <v>106138.43338040407</v>
      </c>
      <c r="J28" s="13">
        <f t="shared" si="3"/>
        <v>101084.22226705147</v>
      </c>
      <c r="K28" s="13">
        <f t="shared" si="4"/>
        <v>101084.22226705147</v>
      </c>
      <c r="L28" s="13">
        <f t="shared" si="5"/>
        <v>101084.22226705147</v>
      </c>
      <c r="M28" s="13">
        <f t="shared" si="6"/>
        <v>110181.80227108611</v>
      </c>
      <c r="N28" s="13">
        <f t="shared" si="7"/>
        <v>110181.80227108611</v>
      </c>
      <c r="O28" s="13">
        <f t="shared" si="8"/>
        <v>110181.80227108611</v>
      </c>
      <c r="P28" s="13">
        <f t="shared" si="9"/>
        <v>110181.80227108611</v>
      </c>
      <c r="Q28" s="13">
        <f t="shared" si="10"/>
        <v>110181.80227108611</v>
      </c>
      <c r="R28" s="13">
        <f t="shared" si="11"/>
        <v>110181.80227108611</v>
      </c>
    </row>
    <row r="29" spans="1:18">
      <c r="A29" t="s">
        <v>199</v>
      </c>
      <c r="B29" t="s">
        <v>197</v>
      </c>
      <c r="C29" t="s">
        <v>58</v>
      </c>
      <c r="D29" s="13">
        <v>10162.263318633968</v>
      </c>
      <c r="E29" s="14">
        <v>44562</v>
      </c>
      <c r="F29" s="13">
        <v>10670.376484565666</v>
      </c>
      <c r="G29" s="15">
        <f t="shared" si="0"/>
        <v>14458.360136586478</v>
      </c>
      <c r="H29" s="15">
        <f t="shared" si="1"/>
        <v>14458.360136586478</v>
      </c>
      <c r="I29" s="15">
        <f t="shared" si="2"/>
        <v>15181.278143415802</v>
      </c>
      <c r="J29" s="13">
        <f t="shared" si="3"/>
        <v>14458.360136586478</v>
      </c>
      <c r="K29" s="13">
        <f t="shared" si="4"/>
        <v>14458.360136586478</v>
      </c>
      <c r="L29" s="13">
        <f t="shared" si="5"/>
        <v>14458.360136586478</v>
      </c>
      <c r="M29" s="13">
        <f t="shared" si="6"/>
        <v>14458.360136586478</v>
      </c>
      <c r="N29" s="13">
        <f t="shared" si="7"/>
        <v>14458.360136586478</v>
      </c>
      <c r="O29" s="13">
        <f t="shared" si="8"/>
        <v>14458.360136586478</v>
      </c>
      <c r="P29" s="13">
        <f t="shared" si="9"/>
        <v>14458.360136586478</v>
      </c>
      <c r="Q29" s="13">
        <f t="shared" si="10"/>
        <v>14458.360136586478</v>
      </c>
      <c r="R29" s="13">
        <f t="shared" si="11"/>
        <v>14458.360136586478</v>
      </c>
    </row>
    <row r="30" spans="1:18">
      <c r="A30" t="s">
        <v>178</v>
      </c>
      <c r="B30" t="s">
        <v>201</v>
      </c>
      <c r="C30" t="s">
        <v>58</v>
      </c>
      <c r="D30" s="13">
        <v>10162.263318633968</v>
      </c>
      <c r="E30" s="14">
        <v>44593</v>
      </c>
      <c r="F30" s="13">
        <v>10670.376484565666</v>
      </c>
      <c r="G30" s="15">
        <f t="shared" si="0"/>
        <v>13769.866796749027</v>
      </c>
      <c r="H30" s="15">
        <f t="shared" si="1"/>
        <v>14458.360136586478</v>
      </c>
      <c r="I30" s="15">
        <f t="shared" si="2"/>
        <v>15181.278143415802</v>
      </c>
      <c r="J30" s="13">
        <f t="shared" si="3"/>
        <v>14458.360136586478</v>
      </c>
      <c r="K30" s="13">
        <f t="shared" si="4"/>
        <v>14458.360136586478</v>
      </c>
      <c r="L30" s="13">
        <f t="shared" si="5"/>
        <v>14458.360136586478</v>
      </c>
      <c r="M30" s="13">
        <f t="shared" si="6"/>
        <v>14458.360136586478</v>
      </c>
      <c r="N30" s="13">
        <f t="shared" si="7"/>
        <v>14458.360136586478</v>
      </c>
      <c r="O30" s="13">
        <f t="shared" si="8"/>
        <v>14458.360136586478</v>
      </c>
      <c r="P30" s="13">
        <f t="shared" si="9"/>
        <v>14458.360136586478</v>
      </c>
      <c r="Q30" s="13">
        <f t="shared" si="10"/>
        <v>14458.360136586478</v>
      </c>
      <c r="R30" s="13">
        <f t="shared" si="11"/>
        <v>14458.360136586478</v>
      </c>
    </row>
    <row r="31" spans="1:18">
      <c r="A31" t="s">
        <v>132</v>
      </c>
      <c r="B31" t="s">
        <v>204</v>
      </c>
      <c r="C31" t="s">
        <v>65</v>
      </c>
      <c r="D31" s="13">
        <v>3953.7592250000002</v>
      </c>
      <c r="E31" s="14">
        <v>44835</v>
      </c>
      <c r="F31" s="13">
        <v>4072.3720017500004</v>
      </c>
      <c r="G31" s="15">
        <f t="shared" si="0"/>
        <v>5357.343749875</v>
      </c>
      <c r="H31" s="15">
        <f t="shared" si="1"/>
        <v>5357.343749875</v>
      </c>
      <c r="I31" s="15">
        <f t="shared" si="2"/>
        <v>5625.2109373687508</v>
      </c>
      <c r="J31" s="13">
        <f t="shared" si="3"/>
        <v>5357.343749875</v>
      </c>
      <c r="K31" s="13">
        <f t="shared" si="4"/>
        <v>5357.343749875</v>
      </c>
      <c r="L31" s="13">
        <f t="shared" si="5"/>
        <v>5357.343749875</v>
      </c>
      <c r="M31" s="13">
        <f t="shared" si="6"/>
        <v>5357.343749875</v>
      </c>
      <c r="N31" s="13">
        <f t="shared" si="7"/>
        <v>5357.343749875</v>
      </c>
      <c r="O31" s="13">
        <f t="shared" si="8"/>
        <v>5357.343749875</v>
      </c>
      <c r="P31" s="13">
        <f t="shared" si="9"/>
        <v>5518.0640623712507</v>
      </c>
      <c r="Q31" s="13">
        <f t="shared" si="10"/>
        <v>5518.0640623712507</v>
      </c>
      <c r="R31" s="13">
        <f t="shared" si="11"/>
        <v>5518.0640623712507</v>
      </c>
    </row>
    <row r="32" spans="1:18">
      <c r="A32" t="s">
        <v>209</v>
      </c>
      <c r="B32" t="s">
        <v>207</v>
      </c>
      <c r="C32" t="s">
        <v>167</v>
      </c>
      <c r="D32" s="13">
        <v>2299.7000000000003</v>
      </c>
      <c r="E32" s="14">
        <v>44866</v>
      </c>
      <c r="F32" s="13">
        <v>2437.6820000000002</v>
      </c>
      <c r="G32" s="15">
        <f t="shared" si="0"/>
        <v>3116.0935000000004</v>
      </c>
      <c r="H32" s="15">
        <f t="shared" si="1"/>
        <v>3116.0935000000004</v>
      </c>
      <c r="I32" s="15">
        <f t="shared" si="2"/>
        <v>3271.8981750000007</v>
      </c>
      <c r="J32" s="13">
        <f t="shared" si="3"/>
        <v>3116.0935000000004</v>
      </c>
      <c r="K32" s="13">
        <f t="shared" si="4"/>
        <v>3116.0935000000004</v>
      </c>
      <c r="L32" s="13">
        <f t="shared" si="5"/>
        <v>3116.0935000000004</v>
      </c>
      <c r="M32" s="13">
        <f t="shared" si="6"/>
        <v>3116.0935000000004</v>
      </c>
      <c r="N32" s="13">
        <f t="shared" si="7"/>
        <v>3116.0935000000004</v>
      </c>
      <c r="O32" s="13">
        <f t="shared" si="8"/>
        <v>3116.0935000000004</v>
      </c>
      <c r="P32" s="13">
        <f t="shared" si="9"/>
        <v>3116.0935000000004</v>
      </c>
      <c r="Q32" s="13">
        <f t="shared" si="10"/>
        <v>3303.0591100000001</v>
      </c>
      <c r="R32" s="13">
        <f t="shared" si="11"/>
        <v>3303.0591100000001</v>
      </c>
    </row>
    <row r="33" spans="1:18">
      <c r="A33" t="s">
        <v>215</v>
      </c>
      <c r="B33" t="s">
        <v>212</v>
      </c>
      <c r="C33" t="s">
        <v>216</v>
      </c>
      <c r="D33" s="13">
        <v>33955.804297726172</v>
      </c>
      <c r="E33" s="14">
        <v>44896</v>
      </c>
      <c r="F33" s="13">
        <v>38030.500813453313</v>
      </c>
      <c r="G33" s="15">
        <f t="shared" si="0"/>
        <v>46010.11482341896</v>
      </c>
      <c r="H33" s="15">
        <f t="shared" si="1"/>
        <v>46010.11482341896</v>
      </c>
      <c r="I33" s="15">
        <f t="shared" si="2"/>
        <v>48310.62056458991</v>
      </c>
      <c r="J33" s="13">
        <f t="shared" si="3"/>
        <v>46010.11482341896</v>
      </c>
      <c r="K33" s="13">
        <f t="shared" si="4"/>
        <v>46010.11482341896</v>
      </c>
      <c r="L33" s="13">
        <f t="shared" si="5"/>
        <v>46010.11482341896</v>
      </c>
      <c r="M33" s="13">
        <f t="shared" si="6"/>
        <v>46010.11482341896</v>
      </c>
      <c r="N33" s="13">
        <f t="shared" si="7"/>
        <v>46010.11482341896</v>
      </c>
      <c r="O33" s="13">
        <f t="shared" si="8"/>
        <v>46010.11482341896</v>
      </c>
      <c r="P33" s="13">
        <f t="shared" si="9"/>
        <v>46010.11482341896</v>
      </c>
      <c r="Q33" s="13">
        <f t="shared" si="10"/>
        <v>46010.11482341896</v>
      </c>
      <c r="R33" s="13">
        <f t="shared" si="11"/>
        <v>51531.328602229238</v>
      </c>
    </row>
    <row r="34" spans="1:18">
      <c r="A34" t="s">
        <v>219</v>
      </c>
      <c r="B34" t="s">
        <v>218</v>
      </c>
      <c r="C34" t="s">
        <v>137</v>
      </c>
      <c r="D34" s="13">
        <v>5910.8700413750003</v>
      </c>
      <c r="E34" s="14">
        <v>44621</v>
      </c>
      <c r="F34" s="13">
        <v>6206.4135434437503</v>
      </c>
      <c r="G34" s="15">
        <f t="shared" si="0"/>
        <v>8009.2289060631256</v>
      </c>
      <c r="H34" s="15">
        <f t="shared" si="1"/>
        <v>8009.2289060631256</v>
      </c>
      <c r="I34" s="15">
        <f t="shared" si="2"/>
        <v>8830.1748689345968</v>
      </c>
      <c r="J34" s="13">
        <f t="shared" si="3"/>
        <v>8409.6903513662819</v>
      </c>
      <c r="K34" s="13">
        <f t="shared" si="4"/>
        <v>8409.6903513662819</v>
      </c>
      <c r="L34" s="13">
        <f t="shared" si="5"/>
        <v>8409.6903513662819</v>
      </c>
      <c r="M34" s="13">
        <f t="shared" si="6"/>
        <v>8409.6903513662819</v>
      </c>
      <c r="N34" s="13">
        <f t="shared" si="7"/>
        <v>8409.6903513662819</v>
      </c>
      <c r="O34" s="13">
        <f t="shared" si="8"/>
        <v>8409.6903513662819</v>
      </c>
      <c r="P34" s="13">
        <f t="shared" si="9"/>
        <v>8409.6903513662819</v>
      </c>
      <c r="Q34" s="13">
        <f t="shared" si="10"/>
        <v>8409.6903513662819</v>
      </c>
      <c r="R34" s="13">
        <f t="shared" si="11"/>
        <v>8409.6903513662819</v>
      </c>
    </row>
    <row r="35" spans="1:18">
      <c r="A35" t="s">
        <v>223</v>
      </c>
      <c r="B35" t="s">
        <v>221</v>
      </c>
      <c r="C35" t="s">
        <v>167</v>
      </c>
      <c r="D35" s="13">
        <v>2299.7000000000003</v>
      </c>
      <c r="E35" s="14">
        <v>44866</v>
      </c>
      <c r="F35" s="13">
        <v>2368.6910000000003</v>
      </c>
      <c r="G35" s="15">
        <f t="shared" si="0"/>
        <v>3116.0935000000004</v>
      </c>
      <c r="H35" s="15">
        <f t="shared" si="1"/>
        <v>3116.0935000000004</v>
      </c>
      <c r="I35" s="15">
        <f t="shared" si="2"/>
        <v>3271.8981750000007</v>
      </c>
      <c r="J35" s="13">
        <f t="shared" si="3"/>
        <v>3116.0935000000004</v>
      </c>
      <c r="K35" s="13">
        <f t="shared" si="4"/>
        <v>3116.0935000000004</v>
      </c>
      <c r="L35" s="13">
        <f t="shared" si="5"/>
        <v>3116.0935000000004</v>
      </c>
      <c r="M35" s="13">
        <f t="shared" si="6"/>
        <v>3116.0935000000004</v>
      </c>
      <c r="N35" s="13">
        <f t="shared" si="7"/>
        <v>3116.0935000000004</v>
      </c>
      <c r="O35" s="13">
        <f t="shared" si="8"/>
        <v>3116.0935000000004</v>
      </c>
      <c r="P35" s="13">
        <f t="shared" si="9"/>
        <v>3116.0935000000004</v>
      </c>
      <c r="Q35" s="13">
        <f t="shared" si="10"/>
        <v>3209.5763050000005</v>
      </c>
      <c r="R35" s="13">
        <f t="shared" si="11"/>
        <v>3209.5763050000005</v>
      </c>
    </row>
    <row r="36" spans="1:18">
      <c r="A36" t="s">
        <v>227</v>
      </c>
      <c r="B36" t="s">
        <v>225</v>
      </c>
      <c r="C36" t="s">
        <v>167</v>
      </c>
      <c r="D36" s="13">
        <v>2299.7000000000003</v>
      </c>
      <c r="E36" s="14">
        <v>44562</v>
      </c>
      <c r="F36" s="13">
        <v>2368.6910000000003</v>
      </c>
      <c r="G36" s="15">
        <f t="shared" si="0"/>
        <v>3209.5763050000005</v>
      </c>
      <c r="H36" s="15">
        <f t="shared" si="1"/>
        <v>3209.5763050000005</v>
      </c>
      <c r="I36" s="15">
        <f t="shared" si="2"/>
        <v>3370.0551202500001</v>
      </c>
      <c r="J36" s="13">
        <f t="shared" si="3"/>
        <v>3209.5763050000005</v>
      </c>
      <c r="K36" s="13">
        <f t="shared" si="4"/>
        <v>3209.5763050000005</v>
      </c>
      <c r="L36" s="13">
        <f t="shared" si="5"/>
        <v>3209.5763050000005</v>
      </c>
      <c r="M36" s="13">
        <f t="shared" si="6"/>
        <v>3209.5763050000005</v>
      </c>
      <c r="N36" s="13">
        <f t="shared" si="7"/>
        <v>3209.5763050000005</v>
      </c>
      <c r="O36" s="13">
        <f t="shared" si="8"/>
        <v>3209.5763050000005</v>
      </c>
      <c r="P36" s="13">
        <f t="shared" si="9"/>
        <v>3209.5763050000005</v>
      </c>
      <c r="Q36" s="13">
        <f t="shared" si="10"/>
        <v>3209.5763050000005</v>
      </c>
      <c r="R36" s="13">
        <f t="shared" si="11"/>
        <v>3209.5763050000005</v>
      </c>
    </row>
    <row r="37" spans="1:18">
      <c r="A37" t="s">
        <v>231</v>
      </c>
      <c r="B37" t="s">
        <v>229</v>
      </c>
      <c r="C37" t="s">
        <v>113</v>
      </c>
      <c r="D37" s="13">
        <v>17174.225008491409</v>
      </c>
      <c r="E37" s="14">
        <v>44896</v>
      </c>
      <c r="F37" s="13">
        <v>18548.163009170723</v>
      </c>
      <c r="G37" s="15">
        <f t="shared" si="0"/>
        <v>23271.074886505859</v>
      </c>
      <c r="H37" s="15">
        <f t="shared" si="1"/>
        <v>23271.074886505859</v>
      </c>
      <c r="I37" s="15">
        <f t="shared" si="2"/>
        <v>24434.62863083115</v>
      </c>
      <c r="J37" s="13">
        <f t="shared" si="3"/>
        <v>23271.074886505859</v>
      </c>
      <c r="K37" s="13">
        <f t="shared" si="4"/>
        <v>23271.074886505859</v>
      </c>
      <c r="L37" s="13">
        <f t="shared" si="5"/>
        <v>23271.074886505859</v>
      </c>
      <c r="M37" s="13">
        <f t="shared" si="6"/>
        <v>23271.074886505859</v>
      </c>
      <c r="N37" s="13">
        <f t="shared" si="7"/>
        <v>23271.074886505859</v>
      </c>
      <c r="O37" s="13">
        <f t="shared" si="8"/>
        <v>23271.074886505859</v>
      </c>
      <c r="P37" s="13">
        <f t="shared" si="9"/>
        <v>23271.074886505859</v>
      </c>
      <c r="Q37" s="13">
        <f t="shared" si="10"/>
        <v>23271.074886505859</v>
      </c>
      <c r="R37" s="13">
        <f t="shared" si="11"/>
        <v>25132.760877426328</v>
      </c>
    </row>
    <row r="38" spans="1:18">
      <c r="A38" t="s">
        <v>234</v>
      </c>
      <c r="B38" t="s">
        <v>233</v>
      </c>
      <c r="C38" t="s">
        <v>235</v>
      </c>
      <c r="D38" s="13">
        <v>29526.78634584885</v>
      </c>
      <c r="E38" s="14">
        <v>44593</v>
      </c>
      <c r="F38" s="13">
        <v>32184.197116975251</v>
      </c>
      <c r="G38" s="15">
        <f t="shared" si="0"/>
        <v>40008.795498625193</v>
      </c>
      <c r="H38" s="15">
        <f t="shared" si="1"/>
        <v>43609.587093501461</v>
      </c>
      <c r="I38" s="15">
        <f t="shared" si="2"/>
        <v>45790.066448176542</v>
      </c>
      <c r="J38" s="13">
        <f t="shared" si="3"/>
        <v>43609.587093501461</v>
      </c>
      <c r="K38" s="13">
        <f t="shared" si="4"/>
        <v>43609.587093501461</v>
      </c>
      <c r="L38" s="13">
        <f t="shared" si="5"/>
        <v>43609.587093501461</v>
      </c>
      <c r="M38" s="13">
        <f t="shared" si="6"/>
        <v>43609.587093501461</v>
      </c>
      <c r="N38" s="13">
        <f t="shared" si="7"/>
        <v>43609.587093501461</v>
      </c>
      <c r="O38" s="13">
        <f t="shared" si="8"/>
        <v>43609.587093501461</v>
      </c>
      <c r="P38" s="13">
        <f t="shared" si="9"/>
        <v>43609.587093501461</v>
      </c>
      <c r="Q38" s="13">
        <f t="shared" si="10"/>
        <v>43609.587093501461</v>
      </c>
      <c r="R38" s="13">
        <f t="shared" si="11"/>
        <v>43609.587093501461</v>
      </c>
    </row>
    <row r="39" spans="1:18">
      <c r="A39" t="s">
        <v>240</v>
      </c>
      <c r="B39" t="s">
        <v>238</v>
      </c>
      <c r="C39" t="s">
        <v>113</v>
      </c>
      <c r="D39" s="13">
        <v>17174.225008491409</v>
      </c>
      <c r="E39" s="14">
        <v>44652</v>
      </c>
      <c r="F39" s="13">
        <v>18548.163009170723</v>
      </c>
      <c r="G39" s="15">
        <f t="shared" si="0"/>
        <v>23271.074886505859</v>
      </c>
      <c r="H39" s="15">
        <f t="shared" si="1"/>
        <v>23271.074886505859</v>
      </c>
      <c r="I39" s="15">
        <f t="shared" si="2"/>
        <v>24434.62863083115</v>
      </c>
      <c r="J39" s="13">
        <f t="shared" si="3"/>
        <v>25132.760877426328</v>
      </c>
      <c r="K39" s="13">
        <f t="shared" si="4"/>
        <v>25132.760877426328</v>
      </c>
      <c r="L39" s="13">
        <f t="shared" si="5"/>
        <v>25132.760877426328</v>
      </c>
      <c r="M39" s="13">
        <f t="shared" si="6"/>
        <v>25132.760877426328</v>
      </c>
      <c r="N39" s="13">
        <f t="shared" si="7"/>
        <v>25132.760877426328</v>
      </c>
      <c r="O39" s="13">
        <f t="shared" si="8"/>
        <v>25132.760877426328</v>
      </c>
      <c r="P39" s="13">
        <f t="shared" si="9"/>
        <v>25132.760877426328</v>
      </c>
      <c r="Q39" s="13">
        <f t="shared" si="10"/>
        <v>25132.760877426328</v>
      </c>
      <c r="R39" s="13">
        <f t="shared" si="11"/>
        <v>25132.760877426328</v>
      </c>
    </row>
    <row r="40" spans="1:18">
      <c r="A40" t="s">
        <v>244</v>
      </c>
      <c r="B40" t="s">
        <v>242</v>
      </c>
      <c r="C40" t="s">
        <v>245</v>
      </c>
      <c r="D40" s="13">
        <v>3438.0515000000005</v>
      </c>
      <c r="E40" s="14">
        <v>44621</v>
      </c>
      <c r="F40" s="13">
        <v>3541.1930450000004</v>
      </c>
      <c r="G40" s="15">
        <f t="shared" si="0"/>
        <v>4658.5597825000004</v>
      </c>
      <c r="H40" s="15">
        <f t="shared" si="1"/>
        <v>4658.5597825000004</v>
      </c>
      <c r="I40" s="15">
        <f t="shared" si="2"/>
        <v>5038.2324047737502</v>
      </c>
      <c r="J40" s="13">
        <f t="shared" si="3"/>
        <v>4798.3165759750009</v>
      </c>
      <c r="K40" s="13">
        <f t="shared" si="4"/>
        <v>4798.3165759750009</v>
      </c>
      <c r="L40" s="13">
        <f t="shared" si="5"/>
        <v>4798.3165759750009</v>
      </c>
      <c r="M40" s="13">
        <f t="shared" si="6"/>
        <v>4798.3165759750009</v>
      </c>
      <c r="N40" s="13">
        <f t="shared" si="7"/>
        <v>4798.3165759750009</v>
      </c>
      <c r="O40" s="13">
        <f t="shared" si="8"/>
        <v>4798.3165759750009</v>
      </c>
      <c r="P40" s="13">
        <f t="shared" si="9"/>
        <v>4798.3165759750009</v>
      </c>
      <c r="Q40" s="13">
        <f t="shared" si="10"/>
        <v>4798.3165759750009</v>
      </c>
      <c r="R40" s="13">
        <f t="shared" si="11"/>
        <v>4798.3165759750009</v>
      </c>
    </row>
    <row r="41" spans="1:18">
      <c r="A41" t="s">
        <v>249</v>
      </c>
      <c r="B41" t="s">
        <v>247</v>
      </c>
      <c r="C41" t="s">
        <v>167</v>
      </c>
      <c r="D41" s="13">
        <v>2299.7000000000003</v>
      </c>
      <c r="E41" s="14">
        <v>44593</v>
      </c>
      <c r="F41" s="13">
        <v>2437.6820000000002</v>
      </c>
      <c r="G41" s="15">
        <f t="shared" si="0"/>
        <v>3116.0935000000004</v>
      </c>
      <c r="H41" s="15">
        <f t="shared" si="1"/>
        <v>3303.0591100000001</v>
      </c>
      <c r="I41" s="15">
        <f t="shared" si="2"/>
        <v>3468.2120655000008</v>
      </c>
      <c r="J41" s="13">
        <f t="shared" si="3"/>
        <v>3303.0591100000001</v>
      </c>
      <c r="K41" s="13">
        <f t="shared" si="4"/>
        <v>3303.0591100000001</v>
      </c>
      <c r="L41" s="13">
        <f t="shared" si="5"/>
        <v>3303.0591100000001</v>
      </c>
      <c r="M41" s="13">
        <f t="shared" si="6"/>
        <v>3303.0591100000001</v>
      </c>
      <c r="N41" s="13">
        <f t="shared" si="7"/>
        <v>3303.0591100000001</v>
      </c>
      <c r="O41" s="13">
        <f t="shared" si="8"/>
        <v>3303.0591100000001</v>
      </c>
      <c r="P41" s="13">
        <f t="shared" si="9"/>
        <v>3303.0591100000001</v>
      </c>
      <c r="Q41" s="13">
        <f t="shared" si="10"/>
        <v>3303.0591100000001</v>
      </c>
      <c r="R41" s="13">
        <f t="shared" si="11"/>
        <v>3303.0591100000001</v>
      </c>
    </row>
    <row r="42" spans="1:18">
      <c r="A42" t="s">
        <v>253</v>
      </c>
      <c r="B42" t="s">
        <v>251</v>
      </c>
      <c r="C42" t="s">
        <v>88</v>
      </c>
      <c r="D42" s="13">
        <v>44142.545587044027</v>
      </c>
      <c r="E42" s="14">
        <v>44743</v>
      </c>
      <c r="F42" s="13">
        <v>48115.374689877994</v>
      </c>
      <c r="G42" s="15">
        <f t="shared" si="0"/>
        <v>59813.149270444657</v>
      </c>
      <c r="H42" s="15">
        <f t="shared" si="1"/>
        <v>59813.149270444657</v>
      </c>
      <c r="I42" s="15">
        <f t="shared" si="2"/>
        <v>62803.806733966885</v>
      </c>
      <c r="J42" s="13">
        <f t="shared" si="3"/>
        <v>59813.149270444657</v>
      </c>
      <c r="K42" s="13">
        <f t="shared" si="4"/>
        <v>59813.149270444657</v>
      </c>
      <c r="L42" s="13">
        <f t="shared" si="5"/>
        <v>59813.149270444657</v>
      </c>
      <c r="M42" s="13">
        <f t="shared" si="6"/>
        <v>65196.332704784683</v>
      </c>
      <c r="N42" s="13">
        <f t="shared" si="7"/>
        <v>65196.332704784683</v>
      </c>
      <c r="O42" s="13">
        <f t="shared" si="8"/>
        <v>65196.332704784683</v>
      </c>
      <c r="P42" s="13">
        <f t="shared" si="9"/>
        <v>65196.332704784683</v>
      </c>
      <c r="Q42" s="13">
        <f t="shared" si="10"/>
        <v>65196.332704784683</v>
      </c>
      <c r="R42" s="13">
        <f t="shared" si="11"/>
        <v>65196.332704784683</v>
      </c>
    </row>
    <row r="43" spans="1:18">
      <c r="A43" t="s">
        <v>149</v>
      </c>
      <c r="B43" t="s">
        <v>255</v>
      </c>
      <c r="C43" t="s">
        <v>88</v>
      </c>
      <c r="D43" s="13">
        <v>44142.545587044027</v>
      </c>
      <c r="E43" s="14">
        <v>44621</v>
      </c>
      <c r="F43" s="13">
        <v>49439.651057489318</v>
      </c>
      <c r="G43" s="15">
        <f t="shared" si="0"/>
        <v>59813.149270444657</v>
      </c>
      <c r="H43" s="15">
        <f t="shared" si="1"/>
        <v>59813.149270444657</v>
      </c>
      <c r="I43" s="15">
        <f t="shared" si="2"/>
        <v>70340.263542042929</v>
      </c>
      <c r="J43" s="13">
        <f t="shared" si="3"/>
        <v>66990.72718289803</v>
      </c>
      <c r="K43" s="13">
        <f t="shared" si="4"/>
        <v>66990.72718289803</v>
      </c>
      <c r="L43" s="13">
        <f t="shared" si="5"/>
        <v>66990.72718289803</v>
      </c>
      <c r="M43" s="13">
        <f t="shared" si="6"/>
        <v>66990.72718289803</v>
      </c>
      <c r="N43" s="13">
        <f t="shared" si="7"/>
        <v>66990.72718289803</v>
      </c>
      <c r="O43" s="13">
        <f t="shared" si="8"/>
        <v>66990.72718289803</v>
      </c>
      <c r="P43" s="13">
        <f t="shared" si="9"/>
        <v>66990.72718289803</v>
      </c>
      <c r="Q43" s="13">
        <f t="shared" si="10"/>
        <v>66990.72718289803</v>
      </c>
      <c r="R43" s="13">
        <f t="shared" si="11"/>
        <v>66990.72718289803</v>
      </c>
    </row>
    <row r="44" spans="1:18">
      <c r="A44" t="s">
        <v>260</v>
      </c>
      <c r="B44" t="s">
        <v>258</v>
      </c>
      <c r="C44" t="s">
        <v>58</v>
      </c>
      <c r="D44" s="13">
        <v>10162.263318633968</v>
      </c>
      <c r="E44" s="14">
        <v>44713</v>
      </c>
      <c r="F44" s="13">
        <v>10670.376484565666</v>
      </c>
      <c r="G44" s="15">
        <f t="shared" si="0"/>
        <v>13769.866796749027</v>
      </c>
      <c r="H44" s="15">
        <f t="shared" si="1"/>
        <v>13769.866796749027</v>
      </c>
      <c r="I44" s="15">
        <f t="shared" si="2"/>
        <v>14458.360136586478</v>
      </c>
      <c r="J44" s="13">
        <f t="shared" si="3"/>
        <v>13769.866796749027</v>
      </c>
      <c r="K44" s="13">
        <f t="shared" si="4"/>
        <v>13769.866796749027</v>
      </c>
      <c r="L44" s="13">
        <f t="shared" si="5"/>
        <v>14458.360136586478</v>
      </c>
      <c r="M44" s="13">
        <f t="shared" si="6"/>
        <v>14458.360136586478</v>
      </c>
      <c r="N44" s="13">
        <f t="shared" si="7"/>
        <v>14458.360136586478</v>
      </c>
      <c r="O44" s="13">
        <f t="shared" si="8"/>
        <v>14458.360136586478</v>
      </c>
      <c r="P44" s="13">
        <f t="shared" si="9"/>
        <v>14458.360136586478</v>
      </c>
      <c r="Q44" s="13">
        <f t="shared" si="10"/>
        <v>14458.360136586478</v>
      </c>
      <c r="R44" s="13">
        <f t="shared" si="11"/>
        <v>14458.360136586478</v>
      </c>
    </row>
  </sheetData>
  <autoFilter ref="A1:R44" xr:uid="{6E3DC928-0BB5-4BA6-A702-CEBEF9719ED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B09F-94A4-47D7-A266-6E3D8169E806}">
  <dimension ref="A3:N23"/>
  <sheetViews>
    <sheetView workbookViewId="0"/>
    <sheetView topLeftCell="B2" zoomScaleNormal="100" zoomScaleSheetLayoutView="100" workbookViewId="1">
      <selection activeCell="M3" sqref="M3"/>
    </sheetView>
  </sheetViews>
  <sheetFormatPr defaultRowHeight="12.75"/>
  <cols>
    <col min="1" max="1" width="28.28515625" bestFit="1" customWidth="1"/>
    <col min="2" max="2" width="15.7109375" bestFit="1" customWidth="1"/>
    <col min="3" max="3" width="17.42578125" bestFit="1" customWidth="1"/>
    <col min="4" max="4" width="15.5703125" bestFit="1" customWidth="1"/>
    <col min="5" max="6" width="14.140625" bestFit="1" customWidth="1"/>
    <col min="7" max="7" width="14.7109375" bestFit="1" customWidth="1"/>
    <col min="8" max="8" width="14.140625" bestFit="1" customWidth="1"/>
    <col min="9" max="9" width="15.5703125" bestFit="1" customWidth="1"/>
    <col min="10" max="10" width="17.7109375" bestFit="1" customWidth="1"/>
    <col min="11" max="11" width="16.42578125" bestFit="1" customWidth="1"/>
    <col min="12" max="12" width="18.28515625" bestFit="1" customWidth="1"/>
    <col min="13" max="13" width="18.140625" bestFit="1" customWidth="1"/>
    <col min="14" max="15" width="10.42578125" bestFit="1" customWidth="1"/>
    <col min="16" max="18" width="11.85546875" bestFit="1" customWidth="1"/>
    <col min="19" max="19" width="10.85546875" bestFit="1" customWidth="1"/>
    <col min="20" max="23" width="11.85546875" bestFit="1" customWidth="1"/>
    <col min="24" max="24" width="6.7109375" bestFit="1" customWidth="1"/>
    <col min="25" max="25" width="10.5703125" bestFit="1" customWidth="1"/>
    <col min="26" max="26" width="21.85546875" bestFit="1" customWidth="1"/>
    <col min="27" max="27" width="13.5703125" bestFit="1" customWidth="1"/>
    <col min="28" max="28" width="21.85546875" bestFit="1" customWidth="1"/>
    <col min="29" max="29" width="13.5703125" bestFit="1" customWidth="1"/>
    <col min="30" max="30" width="21.85546875" bestFit="1" customWidth="1"/>
    <col min="31" max="31" width="13.5703125" bestFit="1" customWidth="1"/>
    <col min="32" max="32" width="11.85546875" bestFit="1" customWidth="1"/>
    <col min="33" max="33" width="21.85546875" bestFit="1" customWidth="1"/>
    <col min="34" max="34" width="13.5703125" bestFit="1" customWidth="1"/>
    <col min="35" max="35" width="21.85546875" bestFit="1" customWidth="1"/>
    <col min="36" max="36" width="13.5703125" bestFit="1" customWidth="1"/>
    <col min="37" max="37" width="21.85546875" bestFit="1" customWidth="1"/>
    <col min="38" max="38" width="12.5703125" bestFit="1" customWidth="1"/>
    <col min="39" max="39" width="21.85546875" bestFit="1" customWidth="1"/>
    <col min="40" max="40" width="13.5703125" bestFit="1" customWidth="1"/>
    <col min="41" max="41" width="20.7109375" bestFit="1" customWidth="1"/>
    <col min="42" max="42" width="13.5703125" bestFit="1" customWidth="1"/>
    <col min="43" max="43" width="10.85546875" bestFit="1" customWidth="1"/>
    <col min="44" max="44" width="21.85546875" bestFit="1" customWidth="1"/>
    <col min="45" max="45" width="13.5703125" bestFit="1" customWidth="1"/>
    <col min="46" max="46" width="21.85546875" bestFit="1" customWidth="1"/>
    <col min="47" max="47" width="13.5703125" bestFit="1" customWidth="1"/>
    <col min="48" max="48" width="21.85546875" bestFit="1" customWidth="1"/>
    <col min="49" max="49" width="8.5703125" bestFit="1" customWidth="1"/>
    <col min="50" max="50" width="11.7109375" bestFit="1" customWidth="1"/>
    <col min="51" max="51" width="10.5703125" bestFit="1" customWidth="1"/>
  </cols>
  <sheetData>
    <row r="3" spans="1:14">
      <c r="A3" s="16" t="s">
        <v>37</v>
      </c>
      <c r="B3" t="s">
        <v>273</v>
      </c>
      <c r="C3" t="s">
        <v>274</v>
      </c>
      <c r="D3" t="s">
        <v>275</v>
      </c>
      <c r="E3" t="s">
        <v>276</v>
      </c>
      <c r="F3" t="s">
        <v>277</v>
      </c>
      <c r="G3" t="s">
        <v>278</v>
      </c>
      <c r="H3" t="s">
        <v>279</v>
      </c>
      <c r="I3" t="s">
        <v>280</v>
      </c>
      <c r="J3" t="s">
        <v>281</v>
      </c>
      <c r="K3" t="s">
        <v>282</v>
      </c>
      <c r="L3" t="s">
        <v>283</v>
      </c>
      <c r="M3" t="s">
        <v>284</v>
      </c>
      <c r="N3" t="s">
        <v>285</v>
      </c>
    </row>
    <row r="4" spans="1:14">
      <c r="A4" t="s">
        <v>245</v>
      </c>
      <c r="B4" s="13">
        <v>4658.5597825000004</v>
      </c>
      <c r="C4" s="13">
        <v>4658.5597825000004</v>
      </c>
      <c r="D4" s="13">
        <v>5038.2324047737502</v>
      </c>
      <c r="E4" s="13">
        <v>4798.3165759750009</v>
      </c>
      <c r="F4" s="13">
        <v>4798.3165759750009</v>
      </c>
      <c r="G4" s="13">
        <v>4798.3165759750009</v>
      </c>
      <c r="H4" s="13">
        <v>4798.3165759750009</v>
      </c>
      <c r="I4" s="13">
        <v>4798.3165759750009</v>
      </c>
      <c r="J4" s="13">
        <v>4798.3165759750009</v>
      </c>
      <c r="K4" s="13">
        <v>4798.3165759750009</v>
      </c>
      <c r="L4" s="13">
        <v>4798.3165759750009</v>
      </c>
      <c r="M4" s="13">
        <v>4798.3165759750009</v>
      </c>
      <c r="N4" s="17">
        <v>1</v>
      </c>
    </row>
    <row r="5" spans="1:14">
      <c r="A5" t="s">
        <v>94</v>
      </c>
      <c r="B5" s="13">
        <v>6345.7736717269372</v>
      </c>
      <c r="C5" s="13">
        <v>6345.7736717269372</v>
      </c>
      <c r="D5" s="13">
        <v>6663.0623553132837</v>
      </c>
      <c r="E5" s="13">
        <v>6345.7736717269372</v>
      </c>
      <c r="F5" s="13">
        <v>6345.7736717269372</v>
      </c>
      <c r="G5" s="13">
        <v>6345.7736717269372</v>
      </c>
      <c r="H5" s="13">
        <v>6345.7736717269372</v>
      </c>
      <c r="I5" s="13">
        <v>6345.7736717269372</v>
      </c>
      <c r="J5" s="13">
        <v>6345.7736717269372</v>
      </c>
      <c r="K5" s="13">
        <v>6345.7736717269372</v>
      </c>
      <c r="L5" s="13">
        <v>6345.7736717269372</v>
      </c>
      <c r="M5" s="13">
        <v>6345.7736717269372</v>
      </c>
      <c r="N5" s="17">
        <v>1</v>
      </c>
    </row>
    <row r="6" spans="1:14">
      <c r="A6" t="s">
        <v>65</v>
      </c>
      <c r="B6" s="13">
        <v>10714.68749975</v>
      </c>
      <c r="C6" s="13">
        <v>10714.68749975</v>
      </c>
      <c r="D6" s="13">
        <v>11250.421874737502</v>
      </c>
      <c r="E6" s="13">
        <v>10714.68749975</v>
      </c>
      <c r="F6" s="13">
        <v>10714.68749975</v>
      </c>
      <c r="G6" s="13">
        <v>10714.68749975</v>
      </c>
      <c r="H6" s="13">
        <v>10714.68749975</v>
      </c>
      <c r="I6" s="13">
        <v>10714.68749975</v>
      </c>
      <c r="J6" s="13">
        <v>11036.128124742499</v>
      </c>
      <c r="K6" s="13">
        <v>11196.84843723875</v>
      </c>
      <c r="L6" s="13">
        <v>11196.84843723875</v>
      </c>
      <c r="M6" s="13">
        <v>11196.84843723875</v>
      </c>
      <c r="N6" s="17">
        <v>2</v>
      </c>
    </row>
    <row r="7" spans="1:14">
      <c r="A7" t="s">
        <v>167</v>
      </c>
      <c r="B7" s="13">
        <v>18883.526610000004</v>
      </c>
      <c r="C7" s="13">
        <v>19070.492220000004</v>
      </c>
      <c r="D7" s="13">
        <v>20024.016831000001</v>
      </c>
      <c r="E7" s="13">
        <v>19070.492220000004</v>
      </c>
      <c r="F7" s="13">
        <v>19257.457830000003</v>
      </c>
      <c r="G7" s="13">
        <v>19257.457830000003</v>
      </c>
      <c r="H7" s="13">
        <v>19257.457830000003</v>
      </c>
      <c r="I7" s="13">
        <v>19257.457830000003</v>
      </c>
      <c r="J7" s="13">
        <v>19257.457830000003</v>
      </c>
      <c r="K7" s="13">
        <v>19257.457830000003</v>
      </c>
      <c r="L7" s="13">
        <v>19537.906245000002</v>
      </c>
      <c r="M7" s="13">
        <v>19537.906245000002</v>
      </c>
      <c r="N7" s="17">
        <v>6</v>
      </c>
    </row>
    <row r="8" spans="1:14">
      <c r="A8" t="s">
        <v>106</v>
      </c>
      <c r="B8" s="13">
        <v>3691.0127507500001</v>
      </c>
      <c r="C8" s="13">
        <v>3691.0127507500001</v>
      </c>
      <c r="D8" s="13">
        <v>3875.5633882875004</v>
      </c>
      <c r="E8" s="13">
        <v>3691.0127507500001</v>
      </c>
      <c r="F8" s="13">
        <v>3691.0127507500001</v>
      </c>
      <c r="G8" s="13">
        <v>3691.0127507500001</v>
      </c>
      <c r="H8" s="13">
        <v>3691.0127507500001</v>
      </c>
      <c r="I8" s="13">
        <v>3691.0127507500001</v>
      </c>
      <c r="J8" s="13">
        <v>3691.0127507500001</v>
      </c>
      <c r="K8" s="13">
        <v>3691.0127507500001</v>
      </c>
      <c r="L8" s="13">
        <v>3691.0127507500001</v>
      </c>
      <c r="M8" s="13">
        <v>3691.0127507500001</v>
      </c>
      <c r="N8" s="17">
        <v>1</v>
      </c>
    </row>
    <row r="9" spans="1:14">
      <c r="A9" t="s">
        <v>195</v>
      </c>
      <c r="B9" s="13">
        <v>101084.22226705147</v>
      </c>
      <c r="C9" s="13">
        <v>101084.22226705147</v>
      </c>
      <c r="D9" s="13">
        <v>106138.43338040407</v>
      </c>
      <c r="E9" s="13">
        <v>101084.22226705147</v>
      </c>
      <c r="F9" s="13">
        <v>101084.22226705147</v>
      </c>
      <c r="G9" s="13">
        <v>101084.22226705147</v>
      </c>
      <c r="H9" s="13">
        <v>110181.80227108611</v>
      </c>
      <c r="I9" s="13">
        <v>110181.80227108611</v>
      </c>
      <c r="J9" s="13">
        <v>110181.80227108611</v>
      </c>
      <c r="K9" s="13">
        <v>110181.80227108611</v>
      </c>
      <c r="L9" s="13">
        <v>110181.80227108611</v>
      </c>
      <c r="M9" s="13">
        <v>110181.80227108611</v>
      </c>
      <c r="N9" s="17">
        <v>1</v>
      </c>
    </row>
    <row r="10" spans="1:14">
      <c r="A10" t="s">
        <v>88</v>
      </c>
      <c r="B10" s="13">
        <v>239252.59708177863</v>
      </c>
      <c r="C10" s="13">
        <v>244635.78051611863</v>
      </c>
      <c r="D10" s="13">
        <v>264404.02635000064</v>
      </c>
      <c r="E10" s="13">
        <v>251813.35842857201</v>
      </c>
      <c r="F10" s="13">
        <v>251813.35842857201</v>
      </c>
      <c r="G10" s="13">
        <v>251813.35842857201</v>
      </c>
      <c r="H10" s="13">
        <v>257196.54186291207</v>
      </c>
      <c r="I10" s="13">
        <v>257196.54186291207</v>
      </c>
      <c r="J10" s="13">
        <v>257196.54186291207</v>
      </c>
      <c r="K10" s="13">
        <v>257196.54186291207</v>
      </c>
      <c r="L10" s="13">
        <v>262579.72529725207</v>
      </c>
      <c r="M10" s="13">
        <v>262579.72529725207</v>
      </c>
      <c r="N10" s="17">
        <v>4</v>
      </c>
    </row>
    <row r="11" spans="1:14">
      <c r="A11" t="s">
        <v>188</v>
      </c>
      <c r="B11" s="13">
        <v>77757.094051578053</v>
      </c>
      <c r="C11" s="13">
        <v>77757.094051578053</v>
      </c>
      <c r="D11" s="13">
        <v>81644.948754156954</v>
      </c>
      <c r="E11" s="13">
        <v>77757.094051578053</v>
      </c>
      <c r="F11" s="13">
        <v>77757.094051578053</v>
      </c>
      <c r="G11" s="13">
        <v>77757.094051578053</v>
      </c>
      <c r="H11" s="13">
        <v>77757.094051578053</v>
      </c>
      <c r="I11" s="13">
        <v>77757.094051578053</v>
      </c>
      <c r="J11" s="13">
        <v>77757.094051578053</v>
      </c>
      <c r="K11" s="13">
        <v>77757.094051578053</v>
      </c>
      <c r="L11" s="13">
        <v>77757.094051578053</v>
      </c>
      <c r="M11" s="13">
        <v>87087.945337767436</v>
      </c>
      <c r="N11" s="17">
        <v>1</v>
      </c>
    </row>
    <row r="12" spans="1:14">
      <c r="A12" t="s">
        <v>72</v>
      </c>
      <c r="B12" s="13">
        <v>26761.736119481731</v>
      </c>
      <c r="C12" s="13">
        <v>26761.736119481731</v>
      </c>
      <c r="D12" s="13">
        <v>28099.822925455821</v>
      </c>
      <c r="E12" s="13">
        <v>26761.736119481731</v>
      </c>
      <c r="F12" s="13">
        <v>26761.736119481731</v>
      </c>
      <c r="G12" s="13">
        <v>26761.736119481731</v>
      </c>
      <c r="H12" s="13">
        <v>26761.736119481731</v>
      </c>
      <c r="I12" s="13">
        <v>26761.736119481731</v>
      </c>
      <c r="J12" s="13">
        <v>29973.144453819543</v>
      </c>
      <c r="K12" s="13">
        <v>29973.144453819543</v>
      </c>
      <c r="L12" s="13">
        <v>29973.144453819543</v>
      </c>
      <c r="M12" s="13">
        <v>29973.144453819543</v>
      </c>
      <c r="N12" s="17">
        <v>1</v>
      </c>
    </row>
    <row r="13" spans="1:14">
      <c r="A13" t="s">
        <v>113</v>
      </c>
      <c r="B13" s="13">
        <v>140790.00306336043</v>
      </c>
      <c r="C13" s="13">
        <v>141953.55680768573</v>
      </c>
      <c r="D13" s="13">
        <v>149051.23464807004</v>
      </c>
      <c r="E13" s="13">
        <v>143815.2427986062</v>
      </c>
      <c r="F13" s="13">
        <v>143815.2427986062</v>
      </c>
      <c r="G13" s="13">
        <v>143815.2427986062</v>
      </c>
      <c r="H13" s="13">
        <v>143815.2427986062</v>
      </c>
      <c r="I13" s="13">
        <v>144978.79654293149</v>
      </c>
      <c r="J13" s="13">
        <v>144978.79654293149</v>
      </c>
      <c r="K13" s="13">
        <v>146142.35028725679</v>
      </c>
      <c r="L13" s="13">
        <v>146142.35028725679</v>
      </c>
      <c r="M13" s="13">
        <v>148004.03627817726</v>
      </c>
      <c r="N13" s="17">
        <v>6</v>
      </c>
    </row>
    <row r="14" spans="1:14">
      <c r="A14" t="s">
        <v>100</v>
      </c>
      <c r="B14" s="13">
        <v>2396.9949999999999</v>
      </c>
      <c r="C14" s="13">
        <v>2396.9949999999999</v>
      </c>
      <c r="D14" s="13">
        <v>2718.1923300000003</v>
      </c>
      <c r="E14" s="13">
        <v>2588.7546000000002</v>
      </c>
      <c r="F14" s="13">
        <v>2588.7546000000002</v>
      </c>
      <c r="G14" s="13">
        <v>2588.7546000000002</v>
      </c>
      <c r="H14" s="13">
        <v>2588.7546000000002</v>
      </c>
      <c r="I14" s="13">
        <v>2588.7546000000002</v>
      </c>
      <c r="J14" s="13">
        <v>2588.7546000000002</v>
      </c>
      <c r="K14" s="13">
        <v>2588.7546000000002</v>
      </c>
      <c r="L14" s="13">
        <v>2588.7546000000002</v>
      </c>
      <c r="M14" s="13">
        <v>2588.7546000000002</v>
      </c>
      <c r="N14" s="17">
        <v>1</v>
      </c>
    </row>
    <row r="15" spans="1:14">
      <c r="A15" t="s">
        <v>216</v>
      </c>
      <c r="B15" s="13">
        <v>46010.11482341896</v>
      </c>
      <c r="C15" s="13">
        <v>46010.11482341896</v>
      </c>
      <c r="D15" s="13">
        <v>48310.62056458991</v>
      </c>
      <c r="E15" s="13">
        <v>46010.11482341896</v>
      </c>
      <c r="F15" s="13">
        <v>46010.11482341896</v>
      </c>
      <c r="G15" s="13">
        <v>46010.11482341896</v>
      </c>
      <c r="H15" s="13">
        <v>46010.11482341896</v>
      </c>
      <c r="I15" s="13">
        <v>46010.11482341896</v>
      </c>
      <c r="J15" s="13">
        <v>46010.11482341896</v>
      </c>
      <c r="K15" s="13">
        <v>46010.11482341896</v>
      </c>
      <c r="L15" s="13">
        <v>46010.11482341896</v>
      </c>
      <c r="M15" s="13">
        <v>51531.328602229238</v>
      </c>
      <c r="N15" s="17">
        <v>1</v>
      </c>
    </row>
    <row r="16" spans="1:14">
      <c r="A16" t="s">
        <v>173</v>
      </c>
      <c r="B16" s="13">
        <v>34790.256955326258</v>
      </c>
      <c r="C16" s="13">
        <v>34790.256955326258</v>
      </c>
      <c r="D16" s="13">
        <v>36529.769803092568</v>
      </c>
      <c r="E16" s="13">
        <v>34790.256955326258</v>
      </c>
      <c r="F16" s="13">
        <v>34790.256955326258</v>
      </c>
      <c r="G16" s="13">
        <v>34790.256955326258</v>
      </c>
      <c r="H16" s="13">
        <v>34790.256955326258</v>
      </c>
      <c r="I16" s="13">
        <v>34790.256955326258</v>
      </c>
      <c r="J16" s="13">
        <v>34790.256955326258</v>
      </c>
      <c r="K16" s="13">
        <v>34790.256955326258</v>
      </c>
      <c r="L16" s="13">
        <v>37921.380081305622</v>
      </c>
      <c r="M16" s="13">
        <v>37921.380081305622</v>
      </c>
      <c r="N16" s="17">
        <v>1</v>
      </c>
    </row>
    <row r="17" spans="1:14">
      <c r="A17" t="s">
        <v>235</v>
      </c>
      <c r="B17" s="13">
        <v>40008.795498625193</v>
      </c>
      <c r="C17" s="13">
        <v>43609.587093501461</v>
      </c>
      <c r="D17" s="13">
        <v>45790.066448176542</v>
      </c>
      <c r="E17" s="13">
        <v>43609.587093501461</v>
      </c>
      <c r="F17" s="13">
        <v>43609.587093501461</v>
      </c>
      <c r="G17" s="13">
        <v>43609.587093501461</v>
      </c>
      <c r="H17" s="13">
        <v>43609.587093501461</v>
      </c>
      <c r="I17" s="13">
        <v>43609.587093501461</v>
      </c>
      <c r="J17" s="13">
        <v>43609.587093501461</v>
      </c>
      <c r="K17" s="13">
        <v>43609.587093501461</v>
      </c>
      <c r="L17" s="13">
        <v>43609.587093501461</v>
      </c>
      <c r="M17" s="13">
        <v>43609.587093501461</v>
      </c>
      <c r="N17" s="17">
        <v>1</v>
      </c>
    </row>
    <row r="18" spans="1:14">
      <c r="A18" t="s">
        <v>157</v>
      </c>
      <c r="B18" s="13">
        <v>17900.826835773736</v>
      </c>
      <c r="C18" s="13">
        <v>18795.868177562421</v>
      </c>
      <c r="D18" s="13">
        <v>19735.661586440547</v>
      </c>
      <c r="E18" s="13">
        <v>18795.868177562421</v>
      </c>
      <c r="F18" s="13">
        <v>18795.868177562421</v>
      </c>
      <c r="G18" s="13">
        <v>18795.868177562421</v>
      </c>
      <c r="H18" s="13">
        <v>18795.868177562421</v>
      </c>
      <c r="I18" s="13">
        <v>18795.868177562421</v>
      </c>
      <c r="J18" s="13">
        <v>18795.868177562421</v>
      </c>
      <c r="K18" s="13">
        <v>18795.868177562421</v>
      </c>
      <c r="L18" s="13">
        <v>18795.868177562421</v>
      </c>
      <c r="M18" s="13">
        <v>18795.868177562421</v>
      </c>
      <c r="N18" s="17">
        <v>1</v>
      </c>
    </row>
    <row r="19" spans="1:14">
      <c r="A19" t="s">
        <v>137</v>
      </c>
      <c r="B19" s="13">
        <v>16018.457812126251</v>
      </c>
      <c r="C19" s="13">
        <v>16018.457812126251</v>
      </c>
      <c r="D19" s="13">
        <v>17239.865220300879</v>
      </c>
      <c r="E19" s="13">
        <v>16819.380702732564</v>
      </c>
      <c r="F19" s="13">
        <v>16819.380702732564</v>
      </c>
      <c r="G19" s="13">
        <v>16819.380702732564</v>
      </c>
      <c r="H19" s="13">
        <v>16819.380702732564</v>
      </c>
      <c r="I19" s="13">
        <v>16819.380702732564</v>
      </c>
      <c r="J19" s="13">
        <v>16819.380702732564</v>
      </c>
      <c r="K19" s="13">
        <v>16819.380702732564</v>
      </c>
      <c r="L19" s="13">
        <v>16819.380702732564</v>
      </c>
      <c r="M19" s="13">
        <v>16819.380702732564</v>
      </c>
      <c r="N19" s="17">
        <v>2</v>
      </c>
    </row>
    <row r="20" spans="1:14">
      <c r="A20" t="s">
        <v>123</v>
      </c>
      <c r="B20" s="13">
        <v>9210.6132419725927</v>
      </c>
      <c r="C20" s="13">
        <v>9210.6132419725927</v>
      </c>
      <c r="D20" s="13">
        <v>9671.143904071223</v>
      </c>
      <c r="E20" s="13">
        <v>9210.6132419725927</v>
      </c>
      <c r="F20" s="13">
        <v>9210.6132419725927</v>
      </c>
      <c r="G20" s="13">
        <v>9210.6132419725927</v>
      </c>
      <c r="H20" s="13">
        <v>9210.6132419725927</v>
      </c>
      <c r="I20" s="13">
        <v>9210.6132419725927</v>
      </c>
      <c r="J20" s="13">
        <v>9947.4623013304008</v>
      </c>
      <c r="K20" s="13">
        <v>9947.4623013304008</v>
      </c>
      <c r="L20" s="13">
        <v>9947.4623013304008</v>
      </c>
      <c r="M20" s="13">
        <v>9947.4623013304008</v>
      </c>
      <c r="N20" s="17">
        <v>1</v>
      </c>
    </row>
    <row r="21" spans="1:14">
      <c r="A21" t="s">
        <v>182</v>
      </c>
      <c r="B21" s="13">
        <v>10592.205228268482</v>
      </c>
      <c r="C21" s="13">
        <v>10592.205228268482</v>
      </c>
      <c r="D21" s="13">
        <v>11121.815489681905</v>
      </c>
      <c r="E21" s="13">
        <v>10592.205228268482</v>
      </c>
      <c r="F21" s="13">
        <v>10592.205228268482</v>
      </c>
      <c r="G21" s="13">
        <v>10592.205228268482</v>
      </c>
      <c r="H21" s="13">
        <v>10592.205228268482</v>
      </c>
      <c r="I21" s="13">
        <v>10592.205228268482</v>
      </c>
      <c r="J21" s="13">
        <v>10592.205228268482</v>
      </c>
      <c r="K21" s="13">
        <v>11651.42575109533</v>
      </c>
      <c r="L21" s="13">
        <v>11651.42575109533</v>
      </c>
      <c r="M21" s="13">
        <v>11651.42575109533</v>
      </c>
      <c r="N21" s="17">
        <v>1</v>
      </c>
    </row>
    <row r="22" spans="1:14">
      <c r="A22" t="s">
        <v>58</v>
      </c>
      <c r="B22" s="13">
        <v>140177.24399090509</v>
      </c>
      <c r="C22" s="13">
        <v>140865.73733074253</v>
      </c>
      <c r="D22" s="13">
        <v>147909.02419727968</v>
      </c>
      <c r="E22" s="13">
        <v>140865.73733074253</v>
      </c>
      <c r="F22" s="13">
        <v>140865.73733074253</v>
      </c>
      <c r="G22" s="13">
        <v>141554.23067058</v>
      </c>
      <c r="H22" s="13">
        <v>142242.72401041744</v>
      </c>
      <c r="I22" s="13">
        <v>144032.80669399482</v>
      </c>
      <c r="J22" s="13">
        <v>144032.80669399482</v>
      </c>
      <c r="K22" s="13">
        <v>144032.80669399482</v>
      </c>
      <c r="L22" s="13">
        <v>145134.39603773472</v>
      </c>
      <c r="M22" s="13">
        <v>145822.8893775722</v>
      </c>
      <c r="N22" s="17">
        <v>10</v>
      </c>
    </row>
    <row r="23" spans="1:14">
      <c r="A23" t="s">
        <v>286</v>
      </c>
      <c r="B23" s="13">
        <v>947044.72228439408</v>
      </c>
      <c r="C23" s="13">
        <v>958962.75134956161</v>
      </c>
      <c r="D23" s="13">
        <v>1015215.9224558327</v>
      </c>
      <c r="E23" s="13">
        <v>969134.45453701704</v>
      </c>
      <c r="F23" s="13">
        <v>969321.42014701688</v>
      </c>
      <c r="G23" s="13">
        <v>970009.91348685429</v>
      </c>
      <c r="H23" s="13">
        <v>985179.17026506644</v>
      </c>
      <c r="I23" s="13">
        <v>988132.80669296917</v>
      </c>
      <c r="J23" s="13">
        <v>992402.50471165718</v>
      </c>
      <c r="K23" s="13">
        <v>994785.99929130555</v>
      </c>
      <c r="L23" s="13">
        <v>1004682.3436103647</v>
      </c>
      <c r="M23" s="13">
        <v>1022084.5880061224</v>
      </c>
      <c r="N23" s="17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workbookViewId="0"/>
    <sheetView workbookViewId="1">
      <selection activeCell="B21" sqref="B21"/>
    </sheetView>
  </sheetViews>
  <sheetFormatPr defaultRowHeight="12.75"/>
  <cols>
    <col min="1" max="1" width="28.5703125" customWidth="1"/>
    <col min="3" max="3" width="12" bestFit="1" customWidth="1"/>
  </cols>
  <sheetData>
    <row r="1" spans="1:3">
      <c r="A1" s="2" t="s">
        <v>37</v>
      </c>
      <c r="B1" s="2" t="s">
        <v>287</v>
      </c>
      <c r="C1" s="2" t="s">
        <v>288</v>
      </c>
    </row>
    <row r="2" spans="1:3">
      <c r="A2" s="3" t="s">
        <v>100</v>
      </c>
      <c r="B2" s="2">
        <v>1</v>
      </c>
      <c r="C2" s="7">
        <v>1769</v>
      </c>
    </row>
    <row r="3" spans="1:3">
      <c r="A3" s="3" t="s">
        <v>167</v>
      </c>
      <c r="B3" s="2">
        <v>2</v>
      </c>
      <c r="C3" s="7">
        <v>2299.7000000000003</v>
      </c>
    </row>
    <row r="4" spans="1:3">
      <c r="A4" s="3" t="s">
        <v>106</v>
      </c>
      <c r="B4" s="2">
        <v>3</v>
      </c>
      <c r="C4" s="7">
        <v>2644.6550000000002</v>
      </c>
    </row>
    <row r="5" spans="1:3">
      <c r="A5" s="3" t="s">
        <v>245</v>
      </c>
      <c r="B5" s="2">
        <v>4</v>
      </c>
      <c r="C5" s="7">
        <v>3438.0515000000005</v>
      </c>
    </row>
    <row r="6" spans="1:3">
      <c r="A6" s="3" t="s">
        <v>65</v>
      </c>
      <c r="B6" s="2">
        <v>5</v>
      </c>
      <c r="C6" s="7">
        <v>3953.7592250000002</v>
      </c>
    </row>
    <row r="7" spans="1:3">
      <c r="A7" s="3" t="s">
        <v>94</v>
      </c>
      <c r="B7" s="2">
        <v>6</v>
      </c>
      <c r="C7" s="7">
        <v>4546.8231087499998</v>
      </c>
    </row>
    <row r="8" spans="1:3">
      <c r="A8" s="3" t="s">
        <v>137</v>
      </c>
      <c r="B8" s="2">
        <v>7</v>
      </c>
      <c r="C8" s="7">
        <v>5910.8700413750003</v>
      </c>
    </row>
    <row r="9" spans="1:3">
      <c r="A9" s="3" t="s">
        <v>123</v>
      </c>
      <c r="B9" s="2">
        <v>8</v>
      </c>
      <c r="C9" s="7">
        <v>6797.5005475812495</v>
      </c>
    </row>
    <row r="10" spans="1:3">
      <c r="A10" s="3" t="s">
        <v>182</v>
      </c>
      <c r="B10" s="2">
        <v>9</v>
      </c>
      <c r="C10" s="7">
        <v>7817.1256297184364</v>
      </c>
    </row>
    <row r="11" spans="1:3">
      <c r="A11" s="3" t="s">
        <v>58</v>
      </c>
      <c r="B11" s="2">
        <v>10</v>
      </c>
      <c r="C11" s="7">
        <v>10162.263318633968</v>
      </c>
    </row>
    <row r="12" spans="1:3">
      <c r="A12" s="3" t="s">
        <v>157</v>
      </c>
      <c r="B12" s="2">
        <v>11</v>
      </c>
      <c r="C12" s="7">
        <v>13210.942314224159</v>
      </c>
    </row>
    <row r="13" spans="1:3">
      <c r="A13" s="3" t="s">
        <v>113</v>
      </c>
      <c r="B13" s="2">
        <v>12</v>
      </c>
      <c r="C13" s="7">
        <v>17174.225008491409</v>
      </c>
    </row>
    <row r="14" spans="1:3">
      <c r="A14" s="8" t="s">
        <v>289</v>
      </c>
      <c r="B14" s="9">
        <v>12</v>
      </c>
      <c r="C14" s="10" t="s">
        <v>290</v>
      </c>
    </row>
    <row r="15" spans="1:3">
      <c r="A15" s="3" t="s">
        <v>72</v>
      </c>
      <c r="B15" s="2">
        <v>13</v>
      </c>
      <c r="C15" s="7">
        <v>19750.358759765117</v>
      </c>
    </row>
    <row r="16" spans="1:3">
      <c r="A16" s="3" t="s">
        <v>173</v>
      </c>
      <c r="B16" s="2">
        <v>14</v>
      </c>
      <c r="C16" s="7">
        <v>25675.466387694654</v>
      </c>
    </row>
    <row r="17" spans="1:3">
      <c r="A17" s="3" t="s">
        <v>235</v>
      </c>
      <c r="B17" s="2">
        <v>15</v>
      </c>
      <c r="C17" s="7">
        <v>29526.78634584885</v>
      </c>
    </row>
    <row r="18" spans="1:3">
      <c r="A18" s="3" t="s">
        <v>216</v>
      </c>
      <c r="B18" s="2">
        <v>16</v>
      </c>
      <c r="C18" s="7">
        <v>33955.804297726172</v>
      </c>
    </row>
    <row r="19" spans="1:3">
      <c r="A19" s="3" t="s">
        <v>88</v>
      </c>
      <c r="B19" s="2">
        <v>17</v>
      </c>
      <c r="C19" s="7">
        <v>44142.545587044027</v>
      </c>
    </row>
    <row r="20" spans="1:3">
      <c r="A20" s="3" t="s">
        <v>188</v>
      </c>
      <c r="B20" s="2">
        <v>18</v>
      </c>
      <c r="C20" s="7">
        <v>57385.309263157236</v>
      </c>
    </row>
    <row r="21" spans="1:3">
      <c r="A21" s="3" t="s">
        <v>195</v>
      </c>
      <c r="B21" s="2">
        <v>19</v>
      </c>
      <c r="C21" s="7">
        <v>74600.902042104412</v>
      </c>
    </row>
    <row r="23" spans="1:3">
      <c r="B23" s="2"/>
    </row>
    <row r="24" spans="1:3">
      <c r="B24" s="2"/>
    </row>
    <row r="25" spans="1:3">
      <c r="B25" s="2"/>
    </row>
    <row r="26" spans="1:3">
      <c r="B26" s="2"/>
    </row>
    <row r="27" spans="1:3">
      <c r="B27" s="2"/>
    </row>
    <row r="28" spans="1:3">
      <c r="B28" s="2"/>
    </row>
    <row r="29" spans="1:3">
      <c r="B29" s="2"/>
    </row>
    <row r="30" spans="1:3">
      <c r="B30" s="2"/>
    </row>
    <row r="31" spans="1:3">
      <c r="B31" s="2"/>
    </row>
    <row r="32" spans="1:3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</sheetData>
  <autoFilter ref="A1:C21" xr:uid="{00000000-0001-0000-0200-000000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A5" sqref="A5"/>
    </sheetView>
    <sheetView workbookViewId="1">
      <selection activeCell="D22" sqref="D22"/>
    </sheetView>
  </sheetViews>
  <sheetFormatPr defaultRowHeight="12.75"/>
  <cols>
    <col min="1" max="1" width="8.5703125" bestFit="1" customWidth="1"/>
    <col min="2" max="2" width="52.7109375" bestFit="1" customWidth="1"/>
    <col min="3" max="3" width="16.42578125" bestFit="1" customWidth="1"/>
    <col min="4" max="4" width="23.42578125" bestFit="1" customWidth="1"/>
    <col min="5" max="5" width="37.5703125" bestFit="1" customWidth="1"/>
    <col min="6" max="6" width="4.42578125" bestFit="1" customWidth="1"/>
    <col min="7" max="7" width="12.28515625" bestFit="1" customWidth="1"/>
    <col min="8" max="8" width="18.85546875" bestFit="1" customWidth="1"/>
  </cols>
  <sheetData>
    <row r="1" spans="1:8">
      <c r="A1" s="3" t="s">
        <v>34</v>
      </c>
      <c r="B1" s="3" t="s">
        <v>27</v>
      </c>
      <c r="C1" s="11" t="s">
        <v>41</v>
      </c>
      <c r="D1" s="3" t="s">
        <v>29</v>
      </c>
      <c r="E1" s="3" t="s">
        <v>31</v>
      </c>
      <c r="F1" s="3" t="s">
        <v>25</v>
      </c>
      <c r="G1" s="3" t="s">
        <v>26</v>
      </c>
      <c r="H1" s="3" t="s">
        <v>291</v>
      </c>
    </row>
    <row r="2" spans="1:8">
      <c r="A2" s="3" t="s">
        <v>292</v>
      </c>
      <c r="B2" s="3" t="s">
        <v>293</v>
      </c>
      <c r="C2" s="11">
        <v>44249</v>
      </c>
      <c r="D2" s="3" t="s">
        <v>53</v>
      </c>
      <c r="E2" s="3" t="s">
        <v>110</v>
      </c>
      <c r="F2" s="3" t="s">
        <v>49</v>
      </c>
      <c r="G2" s="3" t="s">
        <v>294</v>
      </c>
      <c r="H2" s="11" t="s">
        <v>295</v>
      </c>
    </row>
    <row r="3" spans="1:8">
      <c r="A3" s="3" t="s">
        <v>296</v>
      </c>
      <c r="B3" s="3" t="s">
        <v>297</v>
      </c>
      <c r="C3" s="11">
        <v>43691</v>
      </c>
      <c r="D3" s="3" t="s">
        <v>53</v>
      </c>
      <c r="E3" s="3" t="s">
        <v>298</v>
      </c>
      <c r="F3" s="3" t="s">
        <v>49</v>
      </c>
      <c r="G3" s="3" t="s">
        <v>299</v>
      </c>
      <c r="H3" s="11">
        <v>44105</v>
      </c>
    </row>
    <row r="4" spans="1:8">
      <c r="A4" s="3" t="s">
        <v>292</v>
      </c>
      <c r="B4" s="3" t="s">
        <v>300</v>
      </c>
      <c r="C4" s="11">
        <v>44200</v>
      </c>
      <c r="D4" s="3" t="s">
        <v>53</v>
      </c>
      <c r="E4" s="3" t="s">
        <v>110</v>
      </c>
      <c r="F4" s="3" t="s">
        <v>49</v>
      </c>
      <c r="G4" s="3" t="s">
        <v>301</v>
      </c>
      <c r="H4" s="11">
        <v>44256</v>
      </c>
    </row>
    <row r="5" spans="1:8">
      <c r="A5" s="3" t="s">
        <v>302</v>
      </c>
      <c r="B5" s="3" t="s">
        <v>303</v>
      </c>
      <c r="C5" s="11">
        <v>43110</v>
      </c>
      <c r="D5" s="3" t="s">
        <v>53</v>
      </c>
      <c r="E5" s="3" t="s">
        <v>54</v>
      </c>
      <c r="F5" s="3" t="s">
        <v>49</v>
      </c>
      <c r="G5" s="3" t="s">
        <v>304</v>
      </c>
      <c r="H5" s="11">
        <v>43556</v>
      </c>
    </row>
    <row r="6" spans="1:8">
      <c r="A6" s="3" t="s">
        <v>305</v>
      </c>
      <c r="B6" s="3" t="s">
        <v>306</v>
      </c>
      <c r="C6" s="11">
        <v>44075</v>
      </c>
      <c r="D6" s="3" t="s">
        <v>53</v>
      </c>
      <c r="E6" s="3" t="s">
        <v>54</v>
      </c>
      <c r="F6" s="3" t="s">
        <v>49</v>
      </c>
      <c r="G6" s="3" t="s">
        <v>307</v>
      </c>
      <c r="H6" s="11" t="s">
        <v>295</v>
      </c>
    </row>
    <row r="7" spans="1:8">
      <c r="A7" s="3" t="s">
        <v>57</v>
      </c>
      <c r="B7" s="3" t="s">
        <v>51</v>
      </c>
      <c r="C7" s="11">
        <v>44228</v>
      </c>
      <c r="D7" s="3" t="s">
        <v>53</v>
      </c>
      <c r="E7" s="3" t="s">
        <v>54</v>
      </c>
      <c r="F7" s="3" t="s">
        <v>49</v>
      </c>
      <c r="G7" s="3" t="s">
        <v>50</v>
      </c>
      <c r="H7" s="11">
        <v>44409</v>
      </c>
    </row>
    <row r="8" spans="1:8">
      <c r="A8" s="3" t="s">
        <v>308</v>
      </c>
      <c r="B8" s="3" t="s">
        <v>309</v>
      </c>
      <c r="C8" s="11">
        <v>43227</v>
      </c>
      <c r="D8" s="3" t="s">
        <v>53</v>
      </c>
      <c r="E8" s="3" t="s">
        <v>110</v>
      </c>
      <c r="F8" s="3" t="s">
        <v>49</v>
      </c>
      <c r="G8" s="3" t="s">
        <v>310</v>
      </c>
      <c r="H8" s="11" t="s">
        <v>295</v>
      </c>
    </row>
    <row r="9" spans="1:8">
      <c r="A9" s="3" t="s">
        <v>311</v>
      </c>
      <c r="B9" s="3" t="s">
        <v>312</v>
      </c>
      <c r="C9" s="11">
        <v>44249</v>
      </c>
      <c r="D9" s="3" t="s">
        <v>53</v>
      </c>
      <c r="E9" s="3" t="s">
        <v>110</v>
      </c>
      <c r="F9" s="3" t="s">
        <v>49</v>
      </c>
      <c r="G9" s="3" t="s">
        <v>313</v>
      </c>
      <c r="H9" s="11" t="s">
        <v>295</v>
      </c>
    </row>
    <row r="10" spans="1:8">
      <c r="A10" s="3" t="s">
        <v>64</v>
      </c>
      <c r="B10" s="3" t="s">
        <v>62</v>
      </c>
      <c r="C10" s="11">
        <v>43710</v>
      </c>
      <c r="D10" s="3" t="s">
        <v>53</v>
      </c>
      <c r="E10" s="3" t="s">
        <v>54</v>
      </c>
      <c r="F10" s="3" t="s">
        <v>49</v>
      </c>
      <c r="G10" s="3" t="s">
        <v>61</v>
      </c>
      <c r="H10" s="11" t="s">
        <v>295</v>
      </c>
    </row>
    <row r="11" spans="1:8">
      <c r="A11" s="3" t="s">
        <v>71</v>
      </c>
      <c r="B11" s="3" t="s">
        <v>68</v>
      </c>
      <c r="C11" s="11">
        <v>43710</v>
      </c>
      <c r="D11" s="3" t="s">
        <v>53</v>
      </c>
      <c r="E11" s="3" t="s">
        <v>70</v>
      </c>
      <c r="F11" s="3" t="s">
        <v>49</v>
      </c>
      <c r="G11" s="3" t="s">
        <v>67</v>
      </c>
      <c r="H11" s="11" t="s">
        <v>295</v>
      </c>
    </row>
    <row r="12" spans="1:8">
      <c r="A12" s="3" t="s">
        <v>78</v>
      </c>
      <c r="B12" s="3" t="s">
        <v>75</v>
      </c>
      <c r="C12" s="11">
        <v>44138</v>
      </c>
      <c r="D12" s="3" t="s">
        <v>53</v>
      </c>
      <c r="E12" s="3" t="s">
        <v>76</v>
      </c>
      <c r="F12" s="3" t="s">
        <v>49</v>
      </c>
      <c r="G12" s="3" t="s">
        <v>74</v>
      </c>
      <c r="H12" s="11">
        <v>44378</v>
      </c>
    </row>
    <row r="13" spans="1:8">
      <c r="A13" s="3" t="s">
        <v>82</v>
      </c>
      <c r="B13" s="3" t="s">
        <v>80</v>
      </c>
      <c r="C13" s="11">
        <v>43472</v>
      </c>
      <c r="D13" s="3" t="s">
        <v>53</v>
      </c>
      <c r="E13" s="3" t="s">
        <v>54</v>
      </c>
      <c r="F13" s="3" t="s">
        <v>49</v>
      </c>
      <c r="G13" s="3" t="s">
        <v>79</v>
      </c>
      <c r="H13" s="11" t="s">
        <v>295</v>
      </c>
    </row>
    <row r="14" spans="1:8">
      <c r="A14" s="3" t="s">
        <v>314</v>
      </c>
      <c r="B14" s="3" t="s">
        <v>315</v>
      </c>
      <c r="C14" s="11">
        <v>43739</v>
      </c>
      <c r="D14" s="3" t="s">
        <v>53</v>
      </c>
      <c r="E14" s="3" t="s">
        <v>110</v>
      </c>
      <c r="F14" s="3" t="s">
        <v>49</v>
      </c>
      <c r="G14" s="3" t="s">
        <v>316</v>
      </c>
      <c r="H14" s="11" t="s">
        <v>295</v>
      </c>
    </row>
    <row r="15" spans="1:8">
      <c r="A15" s="3" t="s">
        <v>317</v>
      </c>
      <c r="B15" s="3" t="s">
        <v>318</v>
      </c>
      <c r="C15" s="11">
        <v>44138</v>
      </c>
      <c r="D15" s="3" t="s">
        <v>53</v>
      </c>
      <c r="E15" s="3" t="s">
        <v>110</v>
      </c>
      <c r="F15" s="3" t="s">
        <v>49</v>
      </c>
      <c r="G15" s="3" t="s">
        <v>319</v>
      </c>
      <c r="H15" s="11" t="s">
        <v>295</v>
      </c>
    </row>
    <row r="16" spans="1:8">
      <c r="A16" s="3" t="s">
        <v>87</v>
      </c>
      <c r="B16" s="3" t="s">
        <v>84</v>
      </c>
      <c r="C16" s="11">
        <v>44249</v>
      </c>
      <c r="D16" s="3" t="s">
        <v>53</v>
      </c>
      <c r="E16" s="3" t="s">
        <v>85</v>
      </c>
      <c r="F16" s="3" t="s">
        <v>49</v>
      </c>
      <c r="G16" s="3" t="s">
        <v>83</v>
      </c>
      <c r="H16" s="11" t="s">
        <v>295</v>
      </c>
    </row>
    <row r="17" spans="1:8">
      <c r="A17" s="3" t="s">
        <v>320</v>
      </c>
      <c r="B17" s="3" t="s">
        <v>321</v>
      </c>
      <c r="C17" s="11">
        <v>44151</v>
      </c>
      <c r="D17" s="3" t="s">
        <v>53</v>
      </c>
      <c r="E17" s="3" t="s">
        <v>322</v>
      </c>
      <c r="F17" s="3" t="s">
        <v>49</v>
      </c>
      <c r="G17" s="3" t="s">
        <v>323</v>
      </c>
      <c r="H17" s="11">
        <v>44378</v>
      </c>
    </row>
    <row r="18" spans="1:8">
      <c r="A18" s="3" t="s">
        <v>93</v>
      </c>
      <c r="B18" s="3" t="s">
        <v>91</v>
      </c>
      <c r="C18" s="11">
        <v>44138</v>
      </c>
      <c r="D18" s="3" t="s">
        <v>53</v>
      </c>
      <c r="E18" s="3" t="s">
        <v>54</v>
      </c>
      <c r="F18" s="3" t="s">
        <v>49</v>
      </c>
      <c r="G18" s="3" t="s">
        <v>90</v>
      </c>
      <c r="H18" s="11">
        <v>44197</v>
      </c>
    </row>
    <row r="19" spans="1:8">
      <c r="A19" s="3" t="s">
        <v>122</v>
      </c>
      <c r="B19" s="3" t="s">
        <v>324</v>
      </c>
      <c r="C19" s="11">
        <v>44004</v>
      </c>
      <c r="D19" s="3" t="s">
        <v>53</v>
      </c>
      <c r="E19" s="3" t="s">
        <v>110</v>
      </c>
      <c r="F19" s="3" t="s">
        <v>49</v>
      </c>
      <c r="G19" s="3" t="s">
        <v>325</v>
      </c>
      <c r="H19" s="11">
        <v>44228</v>
      </c>
    </row>
    <row r="20" spans="1:8">
      <c r="A20" s="3" t="s">
        <v>99</v>
      </c>
      <c r="B20" s="3" t="s">
        <v>97</v>
      </c>
      <c r="C20" s="11">
        <v>42675</v>
      </c>
      <c r="D20" s="3" t="s">
        <v>53</v>
      </c>
      <c r="E20" s="3" t="s">
        <v>54</v>
      </c>
      <c r="F20" s="3" t="s">
        <v>49</v>
      </c>
      <c r="G20" s="3" t="s">
        <v>96</v>
      </c>
      <c r="H20" s="11">
        <v>44256</v>
      </c>
    </row>
    <row r="21" spans="1:8">
      <c r="A21" s="3" t="s">
        <v>105</v>
      </c>
      <c r="B21" s="3" t="s">
        <v>103</v>
      </c>
      <c r="C21" s="11">
        <v>44200</v>
      </c>
      <c r="D21" s="3" t="s">
        <v>53</v>
      </c>
      <c r="E21" s="3" t="s">
        <v>54</v>
      </c>
      <c r="F21" s="3" t="s">
        <v>49</v>
      </c>
      <c r="G21" s="3" t="s">
        <v>102</v>
      </c>
      <c r="H21" s="11" t="s">
        <v>295</v>
      </c>
    </row>
    <row r="22" spans="1:8">
      <c r="A22" s="3" t="s">
        <v>223</v>
      </c>
      <c r="B22" s="3" t="s">
        <v>326</v>
      </c>
      <c r="C22" s="11">
        <v>44151</v>
      </c>
      <c r="D22" s="3" t="s">
        <v>53</v>
      </c>
      <c r="E22" s="3" t="s">
        <v>110</v>
      </c>
      <c r="F22" s="3" t="s">
        <v>49</v>
      </c>
      <c r="G22" s="3" t="s">
        <v>327</v>
      </c>
      <c r="H22" s="11" t="s">
        <v>295</v>
      </c>
    </row>
    <row r="23" spans="1:8">
      <c r="A23" s="3" t="s">
        <v>296</v>
      </c>
      <c r="B23" s="3" t="s">
        <v>328</v>
      </c>
      <c r="C23" s="11">
        <v>44200</v>
      </c>
      <c r="D23" s="3" t="s">
        <v>53</v>
      </c>
      <c r="E23" s="3" t="s">
        <v>298</v>
      </c>
      <c r="F23" s="3" t="s">
        <v>49</v>
      </c>
      <c r="G23" s="3" t="s">
        <v>329</v>
      </c>
      <c r="H23" s="11" t="s">
        <v>295</v>
      </c>
    </row>
    <row r="24" spans="1:8">
      <c r="A24" s="3" t="s">
        <v>112</v>
      </c>
      <c r="B24" s="3" t="s">
        <v>109</v>
      </c>
      <c r="C24" s="11">
        <v>43871</v>
      </c>
      <c r="D24" s="3" t="s">
        <v>53</v>
      </c>
      <c r="E24" s="3" t="s">
        <v>110</v>
      </c>
      <c r="F24" s="3" t="s">
        <v>49</v>
      </c>
      <c r="G24" s="3" t="s">
        <v>108</v>
      </c>
      <c r="H24" s="11" t="s">
        <v>295</v>
      </c>
    </row>
    <row r="25" spans="1:8">
      <c r="A25" s="3" t="s">
        <v>118</v>
      </c>
      <c r="B25" s="3" t="s">
        <v>116</v>
      </c>
      <c r="C25" s="11">
        <v>44179</v>
      </c>
      <c r="D25" s="3" t="s">
        <v>53</v>
      </c>
      <c r="E25" s="3" t="s">
        <v>54</v>
      </c>
      <c r="F25" s="3" t="s">
        <v>49</v>
      </c>
      <c r="G25" s="3" t="s">
        <v>115</v>
      </c>
      <c r="H25" s="11" t="s">
        <v>295</v>
      </c>
    </row>
    <row r="26" spans="1:8">
      <c r="A26" s="3" t="s">
        <v>122</v>
      </c>
      <c r="B26" s="3" t="s">
        <v>120</v>
      </c>
      <c r="C26" s="11">
        <v>43542</v>
      </c>
      <c r="D26" s="3" t="s">
        <v>53</v>
      </c>
      <c r="E26" s="3" t="s">
        <v>110</v>
      </c>
      <c r="F26" s="3" t="s">
        <v>49</v>
      </c>
      <c r="G26" s="3" t="s">
        <v>119</v>
      </c>
      <c r="H26" s="11">
        <v>44075</v>
      </c>
    </row>
    <row r="27" spans="1:8">
      <c r="A27" s="3" t="s">
        <v>128</v>
      </c>
      <c r="B27" s="3" t="s">
        <v>126</v>
      </c>
      <c r="C27" s="11">
        <v>43739</v>
      </c>
      <c r="D27" s="3" t="s">
        <v>53</v>
      </c>
      <c r="E27" s="3" t="s">
        <v>54</v>
      </c>
      <c r="F27" s="3" t="s">
        <v>49</v>
      </c>
      <c r="G27" s="3" t="s">
        <v>125</v>
      </c>
      <c r="H27" s="11">
        <v>44044</v>
      </c>
    </row>
    <row r="28" spans="1:8">
      <c r="A28" s="3" t="s">
        <v>330</v>
      </c>
      <c r="B28" s="3" t="s">
        <v>331</v>
      </c>
      <c r="C28" s="11">
        <v>44109</v>
      </c>
      <c r="D28" s="3" t="s">
        <v>53</v>
      </c>
      <c r="E28" s="3" t="s">
        <v>298</v>
      </c>
      <c r="F28" s="3" t="s">
        <v>49</v>
      </c>
      <c r="G28" s="3" t="s">
        <v>332</v>
      </c>
      <c r="H28" s="11">
        <v>44256</v>
      </c>
    </row>
    <row r="29" spans="1:8">
      <c r="A29" s="3" t="s">
        <v>132</v>
      </c>
      <c r="B29" s="3" t="s">
        <v>130</v>
      </c>
      <c r="C29" s="11">
        <v>44025</v>
      </c>
      <c r="D29" s="3" t="s">
        <v>53</v>
      </c>
      <c r="E29" s="3" t="s">
        <v>110</v>
      </c>
      <c r="F29" s="3" t="s">
        <v>49</v>
      </c>
      <c r="G29" s="3" t="s">
        <v>129</v>
      </c>
      <c r="H29" s="11">
        <v>44105</v>
      </c>
    </row>
    <row r="30" spans="1:8">
      <c r="A30" s="3" t="s">
        <v>136</v>
      </c>
      <c r="B30" s="3" t="s">
        <v>134</v>
      </c>
      <c r="C30" s="11">
        <v>44088</v>
      </c>
      <c r="D30" s="3" t="s">
        <v>53</v>
      </c>
      <c r="E30" s="3" t="s">
        <v>110</v>
      </c>
      <c r="F30" s="3" t="s">
        <v>49</v>
      </c>
      <c r="G30" s="3" t="s">
        <v>133</v>
      </c>
      <c r="H30" s="11">
        <v>44287</v>
      </c>
    </row>
    <row r="31" spans="1:8">
      <c r="A31" s="3" t="s">
        <v>333</v>
      </c>
      <c r="B31" s="3" t="s">
        <v>334</v>
      </c>
      <c r="C31" s="11">
        <v>43892</v>
      </c>
      <c r="D31" s="3" t="s">
        <v>53</v>
      </c>
      <c r="E31" s="3" t="s">
        <v>85</v>
      </c>
      <c r="F31" s="3" t="s">
        <v>49</v>
      </c>
      <c r="G31" s="3" t="s">
        <v>335</v>
      </c>
      <c r="H31" s="11" t="s">
        <v>295</v>
      </c>
    </row>
    <row r="32" spans="1:8">
      <c r="A32" s="3" t="s">
        <v>142</v>
      </c>
      <c r="B32" s="3" t="s">
        <v>140</v>
      </c>
      <c r="C32" s="11">
        <v>43283</v>
      </c>
      <c r="D32" s="3" t="s">
        <v>53</v>
      </c>
      <c r="E32" s="3" t="s">
        <v>54</v>
      </c>
      <c r="F32" s="3" t="s">
        <v>49</v>
      </c>
      <c r="G32" s="3" t="s">
        <v>139</v>
      </c>
      <c r="H32" s="11">
        <v>44136</v>
      </c>
    </row>
    <row r="33" spans="1:8">
      <c r="A33" s="3" t="s">
        <v>336</v>
      </c>
      <c r="B33" s="3" t="s">
        <v>337</v>
      </c>
      <c r="C33" s="11">
        <v>44004</v>
      </c>
      <c r="D33" s="3" t="s">
        <v>53</v>
      </c>
      <c r="E33" s="3" t="s">
        <v>54</v>
      </c>
      <c r="F33" s="3" t="s">
        <v>49</v>
      </c>
      <c r="G33" s="3" t="s">
        <v>338</v>
      </c>
      <c r="H33" s="11" t="s">
        <v>295</v>
      </c>
    </row>
    <row r="34" spans="1:8">
      <c r="A34" s="3" t="s">
        <v>253</v>
      </c>
      <c r="B34" s="3" t="s">
        <v>339</v>
      </c>
      <c r="C34" s="11">
        <v>43619</v>
      </c>
      <c r="D34" s="3" t="s">
        <v>53</v>
      </c>
      <c r="E34" s="3" t="s">
        <v>110</v>
      </c>
      <c r="F34" s="3" t="s">
        <v>49</v>
      </c>
      <c r="G34" s="3" t="s">
        <v>340</v>
      </c>
      <c r="H34" s="11">
        <v>44136</v>
      </c>
    </row>
    <row r="35" spans="1:8">
      <c r="A35" s="3" t="s">
        <v>341</v>
      </c>
      <c r="B35" s="3" t="s">
        <v>342</v>
      </c>
      <c r="C35" s="11">
        <v>44179</v>
      </c>
      <c r="D35" s="3" t="s">
        <v>53</v>
      </c>
      <c r="E35" s="3" t="s">
        <v>298</v>
      </c>
      <c r="F35" s="3" t="s">
        <v>49</v>
      </c>
      <c r="G35" s="3" t="s">
        <v>343</v>
      </c>
      <c r="H35" s="11">
        <v>44470</v>
      </c>
    </row>
    <row r="36" spans="1:8">
      <c r="A36" s="3" t="s">
        <v>344</v>
      </c>
      <c r="B36" s="3" t="s">
        <v>345</v>
      </c>
      <c r="C36" s="11">
        <v>44151</v>
      </c>
      <c r="D36" s="3" t="s">
        <v>53</v>
      </c>
      <c r="E36" s="3" t="s">
        <v>85</v>
      </c>
      <c r="F36" s="3" t="s">
        <v>49</v>
      </c>
      <c r="G36" s="3" t="s">
        <v>346</v>
      </c>
      <c r="H36" s="11" t="s">
        <v>295</v>
      </c>
    </row>
    <row r="37" spans="1:8">
      <c r="A37" s="3" t="s">
        <v>347</v>
      </c>
      <c r="B37" s="3" t="s">
        <v>348</v>
      </c>
      <c r="C37" s="11">
        <v>44200</v>
      </c>
      <c r="D37" s="3" t="s">
        <v>53</v>
      </c>
      <c r="E37" s="3" t="s">
        <v>110</v>
      </c>
      <c r="F37" s="3" t="s">
        <v>49</v>
      </c>
      <c r="G37" s="3" t="s">
        <v>349</v>
      </c>
      <c r="H37" s="11" t="s">
        <v>295</v>
      </c>
    </row>
    <row r="38" spans="1:8">
      <c r="A38" s="3" t="s">
        <v>82</v>
      </c>
      <c r="B38" s="3" t="s">
        <v>144</v>
      </c>
      <c r="C38" s="11">
        <v>44214</v>
      </c>
      <c r="D38" s="3" t="s">
        <v>53</v>
      </c>
      <c r="E38" s="3" t="s">
        <v>76</v>
      </c>
      <c r="F38" s="3" t="s">
        <v>49</v>
      </c>
      <c r="G38" s="3" t="s">
        <v>143</v>
      </c>
      <c r="H38" s="11" t="s">
        <v>295</v>
      </c>
    </row>
    <row r="39" spans="1:8">
      <c r="A39" s="3" t="s">
        <v>149</v>
      </c>
      <c r="B39" s="3" t="s">
        <v>147</v>
      </c>
      <c r="C39" s="11">
        <v>43892</v>
      </c>
      <c r="D39" s="3" t="s">
        <v>53</v>
      </c>
      <c r="E39" s="3" t="s">
        <v>85</v>
      </c>
      <c r="F39" s="3" t="s">
        <v>49</v>
      </c>
      <c r="G39" s="3" t="s">
        <v>146</v>
      </c>
      <c r="H39" s="11">
        <v>44136</v>
      </c>
    </row>
    <row r="40" spans="1:8">
      <c r="A40" s="3" t="s">
        <v>350</v>
      </c>
      <c r="B40" s="3" t="s">
        <v>351</v>
      </c>
      <c r="C40" s="11">
        <v>43682</v>
      </c>
      <c r="D40" s="3" t="s">
        <v>53</v>
      </c>
      <c r="E40" s="3" t="s">
        <v>110</v>
      </c>
      <c r="F40" s="3" t="s">
        <v>49</v>
      </c>
      <c r="G40" s="3" t="s">
        <v>352</v>
      </c>
      <c r="H40" s="11" t="s">
        <v>295</v>
      </c>
    </row>
    <row r="41" spans="1:8">
      <c r="A41" s="3" t="s">
        <v>132</v>
      </c>
      <c r="B41" s="3" t="s">
        <v>151</v>
      </c>
      <c r="C41" s="11">
        <v>43850</v>
      </c>
      <c r="D41" s="3" t="s">
        <v>53</v>
      </c>
      <c r="E41" s="3" t="s">
        <v>54</v>
      </c>
      <c r="F41" s="3" t="s">
        <v>49</v>
      </c>
      <c r="G41" s="3" t="s">
        <v>150</v>
      </c>
      <c r="H41" s="11" t="s">
        <v>295</v>
      </c>
    </row>
    <row r="42" spans="1:8">
      <c r="A42" s="3" t="s">
        <v>156</v>
      </c>
      <c r="B42" s="3" t="s">
        <v>154</v>
      </c>
      <c r="C42" s="11">
        <v>44249</v>
      </c>
      <c r="D42" s="3" t="s">
        <v>53</v>
      </c>
      <c r="E42" s="3" t="s">
        <v>54</v>
      </c>
      <c r="F42" s="3" t="s">
        <v>49</v>
      </c>
      <c r="G42" s="3" t="s">
        <v>153</v>
      </c>
      <c r="H42" s="2" t="s">
        <v>295</v>
      </c>
    </row>
    <row r="43" spans="1:8">
      <c r="A43" s="3" t="s">
        <v>353</v>
      </c>
      <c r="B43" s="3" t="s">
        <v>354</v>
      </c>
      <c r="C43" s="11">
        <v>44214</v>
      </c>
      <c r="D43" s="3" t="s">
        <v>53</v>
      </c>
      <c r="E43" s="3" t="s">
        <v>110</v>
      </c>
      <c r="F43" s="3" t="s">
        <v>49</v>
      </c>
      <c r="G43" s="3" t="s">
        <v>355</v>
      </c>
      <c r="H43" s="11">
        <v>44409</v>
      </c>
    </row>
    <row r="44" spans="1:8">
      <c r="A44" s="3" t="s">
        <v>356</v>
      </c>
      <c r="B44" s="3" t="s">
        <v>357</v>
      </c>
      <c r="C44" s="11">
        <v>44060</v>
      </c>
      <c r="D44" s="3" t="s">
        <v>53</v>
      </c>
      <c r="E44" s="3" t="s">
        <v>54</v>
      </c>
      <c r="F44" s="3" t="s">
        <v>49</v>
      </c>
      <c r="G44" s="3" t="s">
        <v>358</v>
      </c>
      <c r="H44" s="11">
        <v>44378</v>
      </c>
    </row>
    <row r="45" spans="1:8">
      <c r="A45" s="3" t="s">
        <v>162</v>
      </c>
      <c r="B45" s="3" t="s">
        <v>160</v>
      </c>
      <c r="C45" s="11">
        <v>44249</v>
      </c>
      <c r="D45" s="3" t="s">
        <v>53</v>
      </c>
      <c r="E45" s="3" t="s">
        <v>110</v>
      </c>
      <c r="F45" s="3" t="s">
        <v>49</v>
      </c>
      <c r="G45" s="3" t="s">
        <v>159</v>
      </c>
      <c r="H45" s="11">
        <v>44409</v>
      </c>
    </row>
    <row r="46" spans="1:8">
      <c r="A46" s="3" t="s">
        <v>311</v>
      </c>
      <c r="B46" s="3" t="s">
        <v>359</v>
      </c>
      <c r="C46" s="11">
        <v>43836</v>
      </c>
      <c r="D46" s="3" t="s">
        <v>53</v>
      </c>
      <c r="E46" s="3" t="s">
        <v>110</v>
      </c>
      <c r="F46" s="3" t="s">
        <v>49</v>
      </c>
      <c r="G46" s="3" t="s">
        <v>360</v>
      </c>
      <c r="H46" s="11">
        <v>44166</v>
      </c>
    </row>
    <row r="47" spans="1:8">
      <c r="A47" s="3" t="s">
        <v>234</v>
      </c>
      <c r="B47" s="3" t="s">
        <v>361</v>
      </c>
      <c r="C47" s="11">
        <v>44228</v>
      </c>
      <c r="D47" s="3" t="s">
        <v>53</v>
      </c>
      <c r="E47" s="3" t="s">
        <v>110</v>
      </c>
      <c r="F47" s="3" t="s">
        <v>49</v>
      </c>
      <c r="G47" s="3" t="s">
        <v>362</v>
      </c>
      <c r="H47" s="11" t="s">
        <v>295</v>
      </c>
    </row>
    <row r="48" spans="1:8">
      <c r="A48" s="3" t="s">
        <v>341</v>
      </c>
      <c r="B48" s="3" t="s">
        <v>363</v>
      </c>
      <c r="C48" s="11">
        <v>43759</v>
      </c>
      <c r="D48" s="3" t="s">
        <v>53</v>
      </c>
      <c r="E48" s="3" t="s">
        <v>298</v>
      </c>
      <c r="F48" s="3" t="s">
        <v>49</v>
      </c>
      <c r="G48" s="3" t="s">
        <v>364</v>
      </c>
      <c r="H48" s="11" t="s">
        <v>295</v>
      </c>
    </row>
    <row r="49" spans="1:8">
      <c r="A49" s="3" t="s">
        <v>365</v>
      </c>
      <c r="B49" s="3" t="s">
        <v>366</v>
      </c>
      <c r="C49" s="11">
        <v>44025</v>
      </c>
      <c r="D49" s="3" t="s">
        <v>53</v>
      </c>
      <c r="E49" s="3" t="s">
        <v>110</v>
      </c>
      <c r="F49" s="3" t="s">
        <v>49</v>
      </c>
      <c r="G49" s="3" t="s">
        <v>367</v>
      </c>
      <c r="H49" s="11">
        <v>44075</v>
      </c>
    </row>
    <row r="50" spans="1:8">
      <c r="A50" s="3" t="s">
        <v>368</v>
      </c>
      <c r="B50" s="3" t="s">
        <v>369</v>
      </c>
      <c r="C50" s="11">
        <v>44200</v>
      </c>
      <c r="D50" s="3" t="s">
        <v>53</v>
      </c>
      <c r="E50" s="3" t="s">
        <v>110</v>
      </c>
      <c r="F50" s="3" t="s">
        <v>49</v>
      </c>
      <c r="G50" s="3" t="s">
        <v>370</v>
      </c>
      <c r="H50" s="11">
        <v>44531</v>
      </c>
    </row>
    <row r="51" spans="1:8">
      <c r="A51" s="3" t="s">
        <v>296</v>
      </c>
      <c r="B51" s="3" t="s">
        <v>371</v>
      </c>
      <c r="C51" s="11">
        <v>44138</v>
      </c>
      <c r="D51" s="3" t="s">
        <v>53</v>
      </c>
      <c r="E51" s="3" t="s">
        <v>298</v>
      </c>
      <c r="F51" s="3" t="s">
        <v>49</v>
      </c>
      <c r="G51" s="3" t="s">
        <v>372</v>
      </c>
      <c r="H51" s="11" t="s">
        <v>295</v>
      </c>
    </row>
    <row r="52" spans="1:8">
      <c r="A52" s="3" t="s">
        <v>311</v>
      </c>
      <c r="B52" s="3" t="s">
        <v>373</v>
      </c>
      <c r="C52" s="11">
        <v>43103</v>
      </c>
      <c r="D52" s="3" t="s">
        <v>53</v>
      </c>
      <c r="E52" s="3" t="s">
        <v>110</v>
      </c>
      <c r="F52" s="3" t="s">
        <v>49</v>
      </c>
      <c r="G52" s="3" t="s">
        <v>374</v>
      </c>
      <c r="H52" s="11" t="s">
        <v>295</v>
      </c>
    </row>
    <row r="53" spans="1:8">
      <c r="A53" s="3" t="s">
        <v>223</v>
      </c>
      <c r="B53" s="3" t="s">
        <v>375</v>
      </c>
      <c r="C53" s="11">
        <v>43437</v>
      </c>
      <c r="D53" s="3" t="s">
        <v>53</v>
      </c>
      <c r="E53" s="3" t="s">
        <v>110</v>
      </c>
      <c r="F53" s="3" t="s">
        <v>49</v>
      </c>
      <c r="G53" s="3" t="s">
        <v>376</v>
      </c>
      <c r="H53" s="11" t="s">
        <v>295</v>
      </c>
    </row>
    <row r="54" spans="1:8">
      <c r="A54" s="3" t="s">
        <v>377</v>
      </c>
      <c r="B54" s="3" t="s">
        <v>378</v>
      </c>
      <c r="C54" s="11">
        <v>44207</v>
      </c>
      <c r="D54" s="3" t="s">
        <v>53</v>
      </c>
      <c r="E54" s="3" t="s">
        <v>110</v>
      </c>
      <c r="F54" s="3" t="s">
        <v>49</v>
      </c>
      <c r="G54" s="3" t="s">
        <v>379</v>
      </c>
      <c r="H54" s="11" t="s">
        <v>295</v>
      </c>
    </row>
    <row r="55" spans="1:8">
      <c r="A55" s="3" t="s">
        <v>292</v>
      </c>
      <c r="B55" s="3" t="s">
        <v>380</v>
      </c>
      <c r="C55" s="11">
        <v>43525</v>
      </c>
      <c r="D55" s="3" t="s">
        <v>53</v>
      </c>
      <c r="E55" s="3" t="s">
        <v>110</v>
      </c>
      <c r="F55" s="3" t="s">
        <v>49</v>
      </c>
      <c r="G55" s="3" t="s">
        <v>381</v>
      </c>
      <c r="H55" s="11" t="s">
        <v>295</v>
      </c>
    </row>
    <row r="56" spans="1:8">
      <c r="A56" s="3" t="s">
        <v>382</v>
      </c>
      <c r="B56" s="3" t="s">
        <v>383</v>
      </c>
      <c r="C56" s="11">
        <v>43423</v>
      </c>
      <c r="D56" s="3" t="s">
        <v>53</v>
      </c>
      <c r="E56" s="3" t="s">
        <v>186</v>
      </c>
      <c r="F56" s="3" t="s">
        <v>49</v>
      </c>
      <c r="G56" s="3" t="s">
        <v>384</v>
      </c>
      <c r="H56" s="11">
        <v>44105</v>
      </c>
    </row>
    <row r="57" spans="1:8">
      <c r="A57" s="3" t="s">
        <v>385</v>
      </c>
      <c r="B57" s="3" t="s">
        <v>386</v>
      </c>
      <c r="C57" s="11">
        <v>43878</v>
      </c>
      <c r="D57" s="3" t="s">
        <v>53</v>
      </c>
      <c r="E57" s="3" t="s">
        <v>110</v>
      </c>
      <c r="F57" s="3" t="s">
        <v>49</v>
      </c>
      <c r="G57" s="3" t="s">
        <v>387</v>
      </c>
      <c r="H57" s="11">
        <v>44105</v>
      </c>
    </row>
    <row r="58" spans="1:8">
      <c r="A58" s="3" t="s">
        <v>333</v>
      </c>
      <c r="B58" s="3" t="s">
        <v>388</v>
      </c>
      <c r="C58" s="11">
        <v>44249</v>
      </c>
      <c r="D58" s="3" t="s">
        <v>53</v>
      </c>
      <c r="E58" s="3" t="s">
        <v>85</v>
      </c>
      <c r="F58" s="3" t="s">
        <v>49</v>
      </c>
      <c r="G58" s="3" t="s">
        <v>389</v>
      </c>
      <c r="H58" s="11" t="s">
        <v>295</v>
      </c>
    </row>
    <row r="59" spans="1:8">
      <c r="A59" s="3" t="s">
        <v>311</v>
      </c>
      <c r="B59" s="3" t="s">
        <v>390</v>
      </c>
      <c r="C59" s="11">
        <v>44088</v>
      </c>
      <c r="D59" s="3" t="s">
        <v>53</v>
      </c>
      <c r="E59" s="3" t="s">
        <v>110</v>
      </c>
      <c r="F59" s="3" t="s">
        <v>49</v>
      </c>
      <c r="G59" s="3" t="s">
        <v>391</v>
      </c>
      <c r="H59" s="11" t="s">
        <v>295</v>
      </c>
    </row>
    <row r="60" spans="1:8">
      <c r="A60" s="3" t="s">
        <v>311</v>
      </c>
      <c r="B60" s="3" t="s">
        <v>392</v>
      </c>
      <c r="C60" s="11">
        <v>44235</v>
      </c>
      <c r="D60" s="3" t="s">
        <v>53</v>
      </c>
      <c r="E60" s="3" t="s">
        <v>110</v>
      </c>
      <c r="F60" s="3" t="s">
        <v>49</v>
      </c>
      <c r="G60" s="3" t="s">
        <v>393</v>
      </c>
      <c r="H60" s="11" t="s">
        <v>295</v>
      </c>
    </row>
    <row r="61" spans="1:8">
      <c r="A61" s="3" t="s">
        <v>166</v>
      </c>
      <c r="B61" s="3" t="s">
        <v>164</v>
      </c>
      <c r="C61" s="11">
        <v>43227</v>
      </c>
      <c r="D61" s="3" t="s">
        <v>53</v>
      </c>
      <c r="E61" s="3" t="s">
        <v>54</v>
      </c>
      <c r="F61" s="3" t="s">
        <v>49</v>
      </c>
      <c r="G61" s="3" t="s">
        <v>163</v>
      </c>
      <c r="H61" s="11" t="s">
        <v>295</v>
      </c>
    </row>
    <row r="62" spans="1:8">
      <c r="A62" s="3" t="s">
        <v>394</v>
      </c>
      <c r="B62" s="3" t="s">
        <v>395</v>
      </c>
      <c r="C62" s="11">
        <v>44004</v>
      </c>
      <c r="D62" s="3" t="s">
        <v>53</v>
      </c>
      <c r="E62" s="3" t="s">
        <v>76</v>
      </c>
      <c r="F62" s="3" t="s">
        <v>49</v>
      </c>
      <c r="G62" s="3" t="s">
        <v>396</v>
      </c>
      <c r="H62" s="11" t="s">
        <v>295</v>
      </c>
    </row>
    <row r="63" spans="1:8">
      <c r="A63" s="3" t="s">
        <v>397</v>
      </c>
      <c r="B63" s="3" t="s">
        <v>398</v>
      </c>
      <c r="C63" s="11">
        <v>43654</v>
      </c>
      <c r="D63" s="3" t="s">
        <v>53</v>
      </c>
      <c r="E63" s="3" t="s">
        <v>110</v>
      </c>
      <c r="F63" s="3" t="s">
        <v>49</v>
      </c>
      <c r="G63" s="3" t="s">
        <v>399</v>
      </c>
      <c r="H63" s="11" t="s">
        <v>295</v>
      </c>
    </row>
    <row r="64" spans="1:8">
      <c r="A64" s="3" t="s">
        <v>296</v>
      </c>
      <c r="B64" s="3" t="s">
        <v>400</v>
      </c>
      <c r="C64" s="11">
        <v>44138</v>
      </c>
      <c r="D64" s="3" t="s">
        <v>53</v>
      </c>
      <c r="E64" s="3" t="s">
        <v>298</v>
      </c>
      <c r="F64" s="3" t="s">
        <v>49</v>
      </c>
      <c r="G64" s="3" t="s">
        <v>401</v>
      </c>
      <c r="H64" s="11" t="s">
        <v>295</v>
      </c>
    </row>
    <row r="65" spans="1:8">
      <c r="A65" s="3" t="s">
        <v>402</v>
      </c>
      <c r="B65" s="3" t="s">
        <v>403</v>
      </c>
      <c r="C65" s="11">
        <v>41981</v>
      </c>
      <c r="D65" s="3" t="s">
        <v>53</v>
      </c>
      <c r="E65" s="3" t="s">
        <v>186</v>
      </c>
      <c r="F65" s="3" t="s">
        <v>49</v>
      </c>
      <c r="G65" s="3" t="s">
        <v>404</v>
      </c>
      <c r="H65" s="11">
        <v>44075</v>
      </c>
    </row>
    <row r="66" spans="1:8">
      <c r="A66" s="3" t="s">
        <v>311</v>
      </c>
      <c r="B66" s="3" t="s">
        <v>405</v>
      </c>
      <c r="C66" s="11">
        <v>43556</v>
      </c>
      <c r="D66" s="3" t="s">
        <v>53</v>
      </c>
      <c r="E66" s="3" t="s">
        <v>110</v>
      </c>
      <c r="F66" s="3" t="s">
        <v>49</v>
      </c>
      <c r="G66" s="3" t="s">
        <v>406</v>
      </c>
      <c r="H66" s="11" t="s">
        <v>295</v>
      </c>
    </row>
    <row r="67" spans="1:8">
      <c r="A67" s="3" t="s">
        <v>311</v>
      </c>
      <c r="B67" s="3" t="s">
        <v>407</v>
      </c>
      <c r="C67" s="11">
        <v>44075</v>
      </c>
      <c r="D67" s="3" t="s">
        <v>53</v>
      </c>
      <c r="E67" s="3" t="s">
        <v>110</v>
      </c>
      <c r="F67" s="3" t="s">
        <v>49</v>
      </c>
      <c r="G67" s="3" t="s">
        <v>408</v>
      </c>
      <c r="H67" s="11">
        <v>44075</v>
      </c>
    </row>
    <row r="68" spans="1:8">
      <c r="A68" s="3" t="s">
        <v>172</v>
      </c>
      <c r="B68" s="3" t="s">
        <v>170</v>
      </c>
      <c r="C68" s="11">
        <v>44088</v>
      </c>
      <c r="D68" s="3" t="s">
        <v>53</v>
      </c>
      <c r="E68" s="3" t="s">
        <v>110</v>
      </c>
      <c r="F68" s="3" t="s">
        <v>49</v>
      </c>
      <c r="G68" s="3" t="s">
        <v>169</v>
      </c>
      <c r="H68" s="11">
        <v>44136</v>
      </c>
    </row>
    <row r="69" spans="1:8">
      <c r="A69" s="3" t="s">
        <v>397</v>
      </c>
      <c r="B69" s="3" t="s">
        <v>409</v>
      </c>
      <c r="C69" s="11">
        <v>44109</v>
      </c>
      <c r="D69" s="3" t="s">
        <v>53</v>
      </c>
      <c r="E69" s="3" t="s">
        <v>54</v>
      </c>
      <c r="F69" s="3" t="s">
        <v>49</v>
      </c>
      <c r="G69" s="3" t="s">
        <v>410</v>
      </c>
      <c r="H69" s="11" t="s">
        <v>295</v>
      </c>
    </row>
    <row r="70" spans="1:8">
      <c r="A70" s="3" t="s">
        <v>178</v>
      </c>
      <c r="B70" s="3" t="s">
        <v>175</v>
      </c>
      <c r="C70" s="11">
        <v>44151</v>
      </c>
      <c r="D70" s="3" t="s">
        <v>53</v>
      </c>
      <c r="E70" s="3" t="s">
        <v>176</v>
      </c>
      <c r="F70" s="3" t="s">
        <v>49</v>
      </c>
      <c r="G70" s="3" t="s">
        <v>174</v>
      </c>
      <c r="H70" s="11">
        <v>44197</v>
      </c>
    </row>
    <row r="71" spans="1:8">
      <c r="A71" s="3" t="s">
        <v>341</v>
      </c>
      <c r="B71" s="3" t="s">
        <v>411</v>
      </c>
      <c r="C71" s="11">
        <v>44200</v>
      </c>
      <c r="D71" s="3" t="s">
        <v>53</v>
      </c>
      <c r="E71" s="3" t="s">
        <v>298</v>
      </c>
      <c r="F71" s="3" t="s">
        <v>49</v>
      </c>
      <c r="G71" s="3" t="s">
        <v>412</v>
      </c>
      <c r="H71" s="2" t="s">
        <v>295</v>
      </c>
    </row>
    <row r="72" spans="1:8">
      <c r="A72" s="3" t="s">
        <v>311</v>
      </c>
      <c r="B72" s="3" t="s">
        <v>413</v>
      </c>
      <c r="C72" s="11">
        <v>44228</v>
      </c>
      <c r="D72" s="3" t="s">
        <v>53</v>
      </c>
      <c r="E72" s="3" t="s">
        <v>85</v>
      </c>
      <c r="F72" s="3" t="s">
        <v>49</v>
      </c>
      <c r="G72" s="3" t="s">
        <v>414</v>
      </c>
      <c r="H72" s="11" t="s">
        <v>295</v>
      </c>
    </row>
    <row r="73" spans="1:8">
      <c r="A73" s="3" t="s">
        <v>314</v>
      </c>
      <c r="B73" s="3" t="s">
        <v>415</v>
      </c>
      <c r="C73" s="11">
        <v>43535</v>
      </c>
      <c r="D73" s="3" t="s">
        <v>53</v>
      </c>
      <c r="E73" s="3" t="s">
        <v>110</v>
      </c>
      <c r="F73" s="3" t="s">
        <v>49</v>
      </c>
      <c r="G73" s="3" t="s">
        <v>416</v>
      </c>
      <c r="H73" s="11">
        <v>44256</v>
      </c>
    </row>
    <row r="74" spans="1:8">
      <c r="A74" s="3" t="s">
        <v>234</v>
      </c>
      <c r="B74" s="3" t="s">
        <v>417</v>
      </c>
      <c r="C74" s="11">
        <v>44138</v>
      </c>
      <c r="D74" s="3" t="s">
        <v>53</v>
      </c>
      <c r="E74" s="3" t="s">
        <v>110</v>
      </c>
      <c r="F74" s="3" t="s">
        <v>49</v>
      </c>
      <c r="G74" s="3" t="s">
        <v>418</v>
      </c>
      <c r="H74" s="11" t="s">
        <v>295</v>
      </c>
    </row>
    <row r="75" spans="1:8">
      <c r="A75" s="3" t="s">
        <v>132</v>
      </c>
      <c r="B75" s="3" t="s">
        <v>180</v>
      </c>
      <c r="C75" s="11">
        <v>42736</v>
      </c>
      <c r="D75" s="3" t="s">
        <v>53</v>
      </c>
      <c r="E75" s="3" t="s">
        <v>54</v>
      </c>
      <c r="F75" s="3" t="s">
        <v>49</v>
      </c>
      <c r="G75" s="3" t="s">
        <v>179</v>
      </c>
      <c r="H75" s="11">
        <v>44105</v>
      </c>
    </row>
    <row r="76" spans="1:8">
      <c r="A76" s="3" t="s">
        <v>296</v>
      </c>
      <c r="B76" s="3" t="s">
        <v>419</v>
      </c>
      <c r="C76" s="11">
        <v>44166</v>
      </c>
      <c r="D76" s="3" t="s">
        <v>53</v>
      </c>
      <c r="E76" s="3" t="s">
        <v>298</v>
      </c>
      <c r="F76" s="3" t="s">
        <v>49</v>
      </c>
      <c r="G76" s="3" t="s">
        <v>420</v>
      </c>
      <c r="H76" s="11" t="s">
        <v>295</v>
      </c>
    </row>
    <row r="77" spans="1:8">
      <c r="A77" s="3" t="s">
        <v>118</v>
      </c>
      <c r="B77" s="3" t="s">
        <v>185</v>
      </c>
      <c r="C77" s="11">
        <v>43451</v>
      </c>
      <c r="D77" s="3" t="s">
        <v>53</v>
      </c>
      <c r="E77" s="3" t="s">
        <v>186</v>
      </c>
      <c r="F77" s="3" t="s">
        <v>49</v>
      </c>
      <c r="G77" s="3" t="s">
        <v>184</v>
      </c>
      <c r="H77" s="11" t="s">
        <v>295</v>
      </c>
    </row>
    <row r="78" spans="1:8">
      <c r="A78" s="3" t="s">
        <v>292</v>
      </c>
      <c r="B78" s="3" t="s">
        <v>421</v>
      </c>
      <c r="C78" s="11">
        <v>43850</v>
      </c>
      <c r="D78" s="3" t="s">
        <v>53</v>
      </c>
      <c r="E78" s="3" t="s">
        <v>110</v>
      </c>
      <c r="F78" s="3" t="s">
        <v>49</v>
      </c>
      <c r="G78" s="3" t="s">
        <v>422</v>
      </c>
      <c r="H78" s="11">
        <v>44166</v>
      </c>
    </row>
    <row r="79" spans="1:8">
      <c r="A79" s="3" t="s">
        <v>423</v>
      </c>
      <c r="B79" s="3" t="s">
        <v>424</v>
      </c>
      <c r="C79" s="11">
        <v>44172</v>
      </c>
      <c r="D79" s="3" t="s">
        <v>53</v>
      </c>
      <c r="E79" s="3" t="s">
        <v>110</v>
      </c>
      <c r="F79" s="3" t="s">
        <v>49</v>
      </c>
      <c r="G79" s="3" t="s">
        <v>425</v>
      </c>
      <c r="H79" s="11" t="s">
        <v>295</v>
      </c>
    </row>
    <row r="80" spans="1:8">
      <c r="A80" s="3" t="s">
        <v>426</v>
      </c>
      <c r="B80" s="3" t="s">
        <v>427</v>
      </c>
      <c r="C80" s="11">
        <v>44151</v>
      </c>
      <c r="D80" s="3" t="s">
        <v>53</v>
      </c>
      <c r="E80" s="3" t="s">
        <v>110</v>
      </c>
      <c r="F80" s="3" t="s">
        <v>49</v>
      </c>
      <c r="G80" s="3" t="s">
        <v>428</v>
      </c>
      <c r="H80" s="11" t="s">
        <v>295</v>
      </c>
    </row>
    <row r="81" spans="1:8">
      <c r="A81" s="3" t="s">
        <v>311</v>
      </c>
      <c r="B81" s="3" t="s">
        <v>429</v>
      </c>
      <c r="C81" s="11">
        <v>43710</v>
      </c>
      <c r="D81" s="3" t="s">
        <v>53</v>
      </c>
      <c r="E81" s="3" t="s">
        <v>110</v>
      </c>
      <c r="F81" s="3" t="s">
        <v>49</v>
      </c>
      <c r="G81" s="3" t="s">
        <v>430</v>
      </c>
      <c r="H81" s="11">
        <v>44228</v>
      </c>
    </row>
    <row r="82" spans="1:8">
      <c r="A82" s="3" t="s">
        <v>112</v>
      </c>
      <c r="B82" s="3" t="s">
        <v>431</v>
      </c>
      <c r="C82" s="11">
        <v>44166</v>
      </c>
      <c r="D82" s="3" t="s">
        <v>53</v>
      </c>
      <c r="E82" s="3" t="s">
        <v>110</v>
      </c>
      <c r="F82" s="3" t="s">
        <v>49</v>
      </c>
      <c r="G82" s="3" t="s">
        <v>432</v>
      </c>
      <c r="H82" s="11" t="s">
        <v>295</v>
      </c>
    </row>
    <row r="83" spans="1:8">
      <c r="A83" s="3" t="s">
        <v>433</v>
      </c>
      <c r="B83" s="3" t="s">
        <v>434</v>
      </c>
      <c r="C83" s="11">
        <v>44207</v>
      </c>
      <c r="D83" s="3" t="s">
        <v>53</v>
      </c>
      <c r="E83" s="3" t="s">
        <v>69</v>
      </c>
      <c r="F83" s="3" t="s">
        <v>49</v>
      </c>
      <c r="G83" s="3" t="s">
        <v>435</v>
      </c>
      <c r="H83" s="11">
        <v>44256</v>
      </c>
    </row>
    <row r="84" spans="1:8">
      <c r="A84" s="3" t="s">
        <v>436</v>
      </c>
      <c r="B84" s="3" t="s">
        <v>437</v>
      </c>
      <c r="C84" s="11">
        <v>43525</v>
      </c>
      <c r="D84" s="3" t="s">
        <v>53</v>
      </c>
      <c r="E84" s="3" t="s">
        <v>54</v>
      </c>
      <c r="F84" s="3" t="s">
        <v>49</v>
      </c>
      <c r="G84" s="3" t="s">
        <v>438</v>
      </c>
      <c r="H84" s="11" t="s">
        <v>295</v>
      </c>
    </row>
    <row r="85" spans="1:8">
      <c r="A85" s="3" t="s">
        <v>194</v>
      </c>
      <c r="B85" s="3" t="s">
        <v>191</v>
      </c>
      <c r="C85" s="11">
        <v>44032</v>
      </c>
      <c r="D85" s="3" t="s">
        <v>53</v>
      </c>
      <c r="E85" s="3" t="s">
        <v>192</v>
      </c>
      <c r="F85" s="3" t="s">
        <v>49</v>
      </c>
      <c r="G85" s="3" t="s">
        <v>190</v>
      </c>
      <c r="H85" s="11" t="s">
        <v>295</v>
      </c>
    </row>
    <row r="86" spans="1:8">
      <c r="A86" s="3" t="s">
        <v>199</v>
      </c>
      <c r="B86" s="3" t="s">
        <v>197</v>
      </c>
      <c r="C86" s="11">
        <v>43836</v>
      </c>
      <c r="D86" s="3" t="s">
        <v>53</v>
      </c>
      <c r="E86" s="3" t="s">
        <v>76</v>
      </c>
      <c r="F86" s="3" t="s">
        <v>49</v>
      </c>
      <c r="G86" s="3" t="s">
        <v>196</v>
      </c>
      <c r="H86" s="11">
        <v>44197</v>
      </c>
    </row>
    <row r="87" spans="1:8">
      <c r="A87" s="3" t="s">
        <v>308</v>
      </c>
      <c r="B87" s="3" t="s">
        <v>439</v>
      </c>
      <c r="C87" s="11">
        <v>42891</v>
      </c>
      <c r="D87" s="3" t="s">
        <v>53</v>
      </c>
      <c r="E87" s="3" t="s">
        <v>110</v>
      </c>
      <c r="F87" s="3" t="s">
        <v>49</v>
      </c>
      <c r="G87" s="3" t="s">
        <v>440</v>
      </c>
      <c r="H87" s="11" t="s">
        <v>295</v>
      </c>
    </row>
    <row r="88" spans="1:8">
      <c r="A88" s="3" t="s">
        <v>441</v>
      </c>
      <c r="B88" s="3" t="s">
        <v>442</v>
      </c>
      <c r="C88" s="11">
        <v>44166</v>
      </c>
      <c r="D88" s="3" t="s">
        <v>53</v>
      </c>
      <c r="E88" s="3" t="s">
        <v>110</v>
      </c>
      <c r="F88" s="3" t="s">
        <v>49</v>
      </c>
      <c r="G88" s="3" t="s">
        <v>443</v>
      </c>
      <c r="H88" s="11">
        <v>44228</v>
      </c>
    </row>
    <row r="89" spans="1:8">
      <c r="A89" s="3" t="s">
        <v>444</v>
      </c>
      <c r="B89" s="3" t="s">
        <v>445</v>
      </c>
      <c r="C89" s="11">
        <v>43710</v>
      </c>
      <c r="D89" s="3" t="s">
        <v>53</v>
      </c>
      <c r="E89" s="3" t="s">
        <v>110</v>
      </c>
      <c r="F89" s="3" t="s">
        <v>49</v>
      </c>
      <c r="G89" s="3" t="s">
        <v>446</v>
      </c>
      <c r="H89" s="11" t="s">
        <v>295</v>
      </c>
    </row>
    <row r="90" spans="1:8">
      <c r="A90" s="3" t="s">
        <v>447</v>
      </c>
      <c r="B90" s="3" t="s">
        <v>448</v>
      </c>
      <c r="C90" s="11">
        <v>43691</v>
      </c>
      <c r="D90" s="3" t="s">
        <v>53</v>
      </c>
      <c r="E90" s="3" t="s">
        <v>186</v>
      </c>
      <c r="F90" s="3" t="s">
        <v>49</v>
      </c>
      <c r="G90" s="3" t="s">
        <v>449</v>
      </c>
      <c r="H90" s="11">
        <v>44228</v>
      </c>
    </row>
    <row r="91" spans="1:8">
      <c r="A91" s="3" t="s">
        <v>311</v>
      </c>
      <c r="B91" s="3" t="s">
        <v>450</v>
      </c>
      <c r="C91" s="11">
        <v>43850</v>
      </c>
      <c r="D91" s="3" t="s">
        <v>53</v>
      </c>
      <c r="E91" s="3" t="s">
        <v>110</v>
      </c>
      <c r="F91" s="3" t="s">
        <v>49</v>
      </c>
      <c r="G91" s="3" t="s">
        <v>451</v>
      </c>
      <c r="H91" s="11" t="s">
        <v>295</v>
      </c>
    </row>
    <row r="92" spans="1:8">
      <c r="A92" s="3" t="s">
        <v>452</v>
      </c>
      <c r="B92" s="3" t="s">
        <v>453</v>
      </c>
      <c r="C92" s="11">
        <v>43472</v>
      </c>
      <c r="D92" s="3" t="s">
        <v>53</v>
      </c>
      <c r="E92" s="3" t="s">
        <v>186</v>
      </c>
      <c r="F92" s="3" t="s">
        <v>49</v>
      </c>
      <c r="G92" s="3" t="s">
        <v>454</v>
      </c>
      <c r="H92" s="11" t="s">
        <v>295</v>
      </c>
    </row>
    <row r="93" spans="1:8">
      <c r="A93" s="3" t="s">
        <v>455</v>
      </c>
      <c r="B93" s="3" t="s">
        <v>456</v>
      </c>
      <c r="C93" s="11">
        <v>44046</v>
      </c>
      <c r="D93" s="3" t="s">
        <v>53</v>
      </c>
      <c r="E93" s="3" t="s">
        <v>186</v>
      </c>
      <c r="F93" s="3" t="s">
        <v>49</v>
      </c>
      <c r="G93" s="3" t="s">
        <v>457</v>
      </c>
      <c r="H93" s="11">
        <v>44136</v>
      </c>
    </row>
    <row r="94" spans="1:8">
      <c r="A94" s="3" t="s">
        <v>64</v>
      </c>
      <c r="B94" s="3" t="s">
        <v>458</v>
      </c>
      <c r="C94" s="11">
        <v>43878</v>
      </c>
      <c r="D94" s="3" t="s">
        <v>53</v>
      </c>
      <c r="E94" s="3" t="s">
        <v>54</v>
      </c>
      <c r="F94" s="3" t="s">
        <v>49</v>
      </c>
      <c r="G94" s="3" t="s">
        <v>459</v>
      </c>
      <c r="H94" s="11" t="s">
        <v>295</v>
      </c>
    </row>
    <row r="95" spans="1:8">
      <c r="A95" s="3" t="s">
        <v>460</v>
      </c>
      <c r="B95" s="3" t="s">
        <v>461</v>
      </c>
      <c r="C95" s="11">
        <v>43724</v>
      </c>
      <c r="D95" s="3" t="s">
        <v>53</v>
      </c>
      <c r="E95" s="3" t="s">
        <v>110</v>
      </c>
      <c r="F95" s="3" t="s">
        <v>49</v>
      </c>
      <c r="G95" s="3" t="s">
        <v>462</v>
      </c>
      <c r="H95" s="11" t="s">
        <v>295</v>
      </c>
    </row>
    <row r="96" spans="1:8">
      <c r="A96" s="3" t="s">
        <v>308</v>
      </c>
      <c r="B96" s="3" t="s">
        <v>463</v>
      </c>
      <c r="C96" s="11">
        <v>43514</v>
      </c>
      <c r="D96" s="3" t="s">
        <v>53</v>
      </c>
      <c r="E96" s="3" t="s">
        <v>110</v>
      </c>
      <c r="F96" s="3" t="s">
        <v>49</v>
      </c>
      <c r="G96" s="3" t="s">
        <v>464</v>
      </c>
      <c r="H96" s="11" t="s">
        <v>295</v>
      </c>
    </row>
    <row r="97" spans="1:8">
      <c r="A97" s="3" t="s">
        <v>166</v>
      </c>
      <c r="B97" s="3" t="s">
        <v>465</v>
      </c>
      <c r="C97" s="11">
        <v>44214</v>
      </c>
      <c r="D97" s="3" t="s">
        <v>53</v>
      </c>
      <c r="E97" s="3" t="s">
        <v>186</v>
      </c>
      <c r="F97" s="3" t="s">
        <v>49</v>
      </c>
      <c r="G97" s="3" t="s">
        <v>466</v>
      </c>
      <c r="H97" s="11">
        <v>44228</v>
      </c>
    </row>
    <row r="98" spans="1:8">
      <c r="A98" s="3" t="s">
        <v>178</v>
      </c>
      <c r="B98" s="3" t="s">
        <v>201</v>
      </c>
      <c r="C98" s="11">
        <v>43864</v>
      </c>
      <c r="D98" s="3" t="s">
        <v>53</v>
      </c>
      <c r="E98" s="3" t="s">
        <v>54</v>
      </c>
      <c r="F98" s="3" t="s">
        <v>49</v>
      </c>
      <c r="G98" s="3" t="s">
        <v>200</v>
      </c>
      <c r="H98" s="11" t="s">
        <v>295</v>
      </c>
    </row>
    <row r="99" spans="1:8">
      <c r="A99" s="3" t="s">
        <v>467</v>
      </c>
      <c r="B99" s="3" t="s">
        <v>468</v>
      </c>
      <c r="C99" s="11">
        <v>43103</v>
      </c>
      <c r="D99" s="3" t="s">
        <v>53</v>
      </c>
      <c r="E99" s="3" t="s">
        <v>110</v>
      </c>
      <c r="F99" s="3" t="s">
        <v>49</v>
      </c>
      <c r="G99" s="3" t="s">
        <v>469</v>
      </c>
      <c r="H99" s="11" t="s">
        <v>295</v>
      </c>
    </row>
    <row r="100" spans="1:8">
      <c r="A100" s="3" t="s">
        <v>470</v>
      </c>
      <c r="B100" s="3" t="s">
        <v>471</v>
      </c>
      <c r="C100" s="11">
        <v>43934</v>
      </c>
      <c r="D100" s="3" t="s">
        <v>53</v>
      </c>
      <c r="E100" s="3" t="s">
        <v>110</v>
      </c>
      <c r="F100" s="3" t="s">
        <v>49</v>
      </c>
      <c r="G100" s="3" t="s">
        <v>472</v>
      </c>
      <c r="H100" s="11" t="s">
        <v>295</v>
      </c>
    </row>
    <row r="101" spans="1:8">
      <c r="A101" s="3" t="s">
        <v>64</v>
      </c>
      <c r="B101" s="3" t="s">
        <v>473</v>
      </c>
      <c r="C101" s="11">
        <v>44166</v>
      </c>
      <c r="D101" s="3" t="s">
        <v>53</v>
      </c>
      <c r="E101" s="3" t="s">
        <v>54</v>
      </c>
      <c r="F101" s="3" t="s">
        <v>49</v>
      </c>
      <c r="G101" s="3" t="s">
        <v>474</v>
      </c>
      <c r="H101" s="11" t="s">
        <v>295</v>
      </c>
    </row>
    <row r="102" spans="1:8">
      <c r="A102" s="3" t="s">
        <v>475</v>
      </c>
      <c r="B102" s="3" t="s">
        <v>476</v>
      </c>
      <c r="C102" s="11">
        <v>44032</v>
      </c>
      <c r="D102" s="3" t="s">
        <v>53</v>
      </c>
      <c r="E102" s="3" t="s">
        <v>110</v>
      </c>
      <c r="F102" s="3" t="s">
        <v>49</v>
      </c>
      <c r="G102" s="3" t="s">
        <v>477</v>
      </c>
      <c r="H102" s="11" t="s">
        <v>295</v>
      </c>
    </row>
    <row r="103" spans="1:8">
      <c r="A103" s="3" t="s">
        <v>132</v>
      </c>
      <c r="B103" s="3" t="s">
        <v>204</v>
      </c>
      <c r="C103" s="11">
        <v>44123</v>
      </c>
      <c r="D103" s="3" t="s">
        <v>53</v>
      </c>
      <c r="E103" s="3" t="s">
        <v>54</v>
      </c>
      <c r="F103" s="3" t="s">
        <v>49</v>
      </c>
      <c r="G103" s="3" t="s">
        <v>203</v>
      </c>
      <c r="H103" s="11" t="s">
        <v>295</v>
      </c>
    </row>
    <row r="104" spans="1:8">
      <c r="A104" s="3" t="s">
        <v>478</v>
      </c>
      <c r="B104" s="3" t="s">
        <v>479</v>
      </c>
      <c r="C104" s="11">
        <v>44109</v>
      </c>
      <c r="D104" s="3" t="s">
        <v>53</v>
      </c>
      <c r="E104" s="3" t="s">
        <v>110</v>
      </c>
      <c r="F104" s="3" t="s">
        <v>49</v>
      </c>
      <c r="G104" s="3" t="s">
        <v>480</v>
      </c>
      <c r="H104" s="11">
        <v>44197</v>
      </c>
    </row>
    <row r="105" spans="1:8">
      <c r="A105" s="3" t="s">
        <v>209</v>
      </c>
      <c r="B105" s="3" t="s">
        <v>207</v>
      </c>
      <c r="C105" s="11">
        <v>43787</v>
      </c>
      <c r="D105" s="3" t="s">
        <v>53</v>
      </c>
      <c r="E105" s="3" t="s">
        <v>54</v>
      </c>
      <c r="F105" s="3" t="s">
        <v>49</v>
      </c>
      <c r="G105" s="3" t="s">
        <v>206</v>
      </c>
      <c r="H105" s="11" t="s">
        <v>295</v>
      </c>
    </row>
    <row r="106" spans="1:8">
      <c r="A106" s="3" t="s">
        <v>215</v>
      </c>
      <c r="B106" s="3" t="s">
        <v>212</v>
      </c>
      <c r="C106" s="11">
        <v>43724</v>
      </c>
      <c r="D106" s="3" t="s">
        <v>53</v>
      </c>
      <c r="E106" s="3" t="s">
        <v>213</v>
      </c>
      <c r="F106" s="3" t="s">
        <v>49</v>
      </c>
      <c r="G106" s="3" t="s">
        <v>211</v>
      </c>
      <c r="H106" s="11">
        <v>44166</v>
      </c>
    </row>
    <row r="107" spans="1:8">
      <c r="A107" s="3" t="s">
        <v>481</v>
      </c>
      <c r="B107" s="3" t="s">
        <v>482</v>
      </c>
      <c r="C107" s="11">
        <v>43787</v>
      </c>
      <c r="D107" s="3" t="s">
        <v>53</v>
      </c>
      <c r="E107" s="3" t="s">
        <v>110</v>
      </c>
      <c r="F107" s="3" t="s">
        <v>49</v>
      </c>
      <c r="G107" s="3" t="s">
        <v>483</v>
      </c>
      <c r="H107" s="11" t="s">
        <v>295</v>
      </c>
    </row>
    <row r="108" spans="1:8">
      <c r="A108" s="3" t="s">
        <v>444</v>
      </c>
      <c r="B108" s="3" t="s">
        <v>484</v>
      </c>
      <c r="C108" s="11">
        <v>44200</v>
      </c>
      <c r="D108" s="3" t="s">
        <v>53</v>
      </c>
      <c r="E108" s="3" t="s">
        <v>110</v>
      </c>
      <c r="F108" s="3" t="s">
        <v>49</v>
      </c>
      <c r="G108" s="3" t="s">
        <v>485</v>
      </c>
      <c r="H108" s="11" t="s">
        <v>295</v>
      </c>
    </row>
    <row r="109" spans="1:8">
      <c r="A109" s="3" t="s">
        <v>219</v>
      </c>
      <c r="B109" s="3" t="s">
        <v>218</v>
      </c>
      <c r="C109" s="11">
        <v>43906</v>
      </c>
      <c r="D109" s="3" t="s">
        <v>53</v>
      </c>
      <c r="E109" s="3" t="s">
        <v>54</v>
      </c>
      <c r="F109" s="3" t="s">
        <v>49</v>
      </c>
      <c r="G109" s="3" t="s">
        <v>217</v>
      </c>
      <c r="H109" s="11" t="s">
        <v>295</v>
      </c>
    </row>
    <row r="110" spans="1:8">
      <c r="A110" s="3"/>
      <c r="B110" s="3" t="s">
        <v>486</v>
      </c>
      <c r="C110" s="11">
        <v>43850</v>
      </c>
      <c r="D110" s="3" t="s">
        <v>53</v>
      </c>
      <c r="E110" s="3" t="s">
        <v>487</v>
      </c>
      <c r="F110" s="3" t="s">
        <v>49</v>
      </c>
      <c r="G110" s="3" t="s">
        <v>488</v>
      </c>
      <c r="H110" s="11" t="s">
        <v>295</v>
      </c>
    </row>
    <row r="111" spans="1:8">
      <c r="A111" s="3" t="s">
        <v>223</v>
      </c>
      <c r="B111" s="3" t="s">
        <v>221</v>
      </c>
      <c r="C111" s="11">
        <v>44158</v>
      </c>
      <c r="D111" s="3" t="s">
        <v>53</v>
      </c>
      <c r="E111" s="3" t="s">
        <v>54</v>
      </c>
      <c r="F111" s="3" t="s">
        <v>49</v>
      </c>
      <c r="G111" s="3" t="s">
        <v>220</v>
      </c>
      <c r="H111" s="11" t="s">
        <v>295</v>
      </c>
    </row>
    <row r="112" spans="1:8">
      <c r="A112" s="3" t="s">
        <v>227</v>
      </c>
      <c r="B112" s="3" t="s">
        <v>225</v>
      </c>
      <c r="C112" s="11">
        <v>44207</v>
      </c>
      <c r="D112" s="3" t="s">
        <v>53</v>
      </c>
      <c r="E112" s="3" t="s">
        <v>54</v>
      </c>
      <c r="F112" s="3" t="s">
        <v>49</v>
      </c>
      <c r="G112" s="3" t="s">
        <v>224</v>
      </c>
      <c r="H112" s="11" t="s">
        <v>295</v>
      </c>
    </row>
    <row r="113" spans="1:8">
      <c r="A113" s="3"/>
      <c r="B113" s="3" t="s">
        <v>489</v>
      </c>
      <c r="C113" s="11">
        <v>43206</v>
      </c>
      <c r="D113" s="3" t="s">
        <v>53</v>
      </c>
      <c r="E113" s="3" t="s">
        <v>490</v>
      </c>
      <c r="F113" s="3" t="s">
        <v>49</v>
      </c>
      <c r="G113" s="3" t="s">
        <v>491</v>
      </c>
      <c r="H113" s="11" t="s">
        <v>295</v>
      </c>
    </row>
    <row r="114" spans="1:8">
      <c r="A114" s="3"/>
      <c r="B114" s="3" t="s">
        <v>492</v>
      </c>
      <c r="C114" s="11">
        <v>42829</v>
      </c>
      <c r="D114" s="3" t="s">
        <v>53</v>
      </c>
      <c r="E114" s="3" t="s">
        <v>487</v>
      </c>
      <c r="F114" s="3" t="s">
        <v>49</v>
      </c>
      <c r="G114" s="3" t="s">
        <v>493</v>
      </c>
      <c r="H114" s="11">
        <v>44166</v>
      </c>
    </row>
    <row r="115" spans="1:8">
      <c r="A115" s="3"/>
      <c r="B115" s="3" t="s">
        <v>494</v>
      </c>
      <c r="C115" s="11">
        <v>43605</v>
      </c>
      <c r="D115" s="3" t="s">
        <v>53</v>
      </c>
      <c r="E115" s="3" t="s">
        <v>487</v>
      </c>
      <c r="F115" s="3" t="s">
        <v>49</v>
      </c>
      <c r="G115" s="3" t="s">
        <v>495</v>
      </c>
      <c r="H115" s="11" t="s">
        <v>295</v>
      </c>
    </row>
    <row r="116" spans="1:8">
      <c r="A116" s="3"/>
      <c r="B116" s="3" t="s">
        <v>496</v>
      </c>
      <c r="C116" s="11">
        <v>43437</v>
      </c>
      <c r="D116" s="3" t="s">
        <v>53</v>
      </c>
      <c r="E116" s="3" t="s">
        <v>487</v>
      </c>
      <c r="F116" s="3" t="s">
        <v>49</v>
      </c>
      <c r="G116" s="3" t="s">
        <v>497</v>
      </c>
      <c r="H116" s="11">
        <v>44256</v>
      </c>
    </row>
    <row r="117" spans="1:8">
      <c r="A117" s="3"/>
      <c r="B117" s="3" t="s">
        <v>498</v>
      </c>
      <c r="C117" s="11">
        <v>43514</v>
      </c>
      <c r="D117" s="3" t="s">
        <v>53</v>
      </c>
      <c r="E117" s="3" t="s">
        <v>490</v>
      </c>
      <c r="F117" s="3" t="s">
        <v>49</v>
      </c>
      <c r="G117" s="3" t="s">
        <v>499</v>
      </c>
      <c r="H117" s="11">
        <v>44228</v>
      </c>
    </row>
    <row r="118" spans="1:8">
      <c r="A118" s="3"/>
      <c r="B118" s="3" t="s">
        <v>500</v>
      </c>
      <c r="C118" s="11">
        <v>44151</v>
      </c>
      <c r="D118" s="3" t="s">
        <v>53</v>
      </c>
      <c r="E118" s="3" t="s">
        <v>487</v>
      </c>
      <c r="F118" s="3" t="s">
        <v>49</v>
      </c>
      <c r="G118" s="3" t="s">
        <v>501</v>
      </c>
      <c r="H118" s="11" t="s">
        <v>295</v>
      </c>
    </row>
    <row r="119" spans="1:8">
      <c r="A119" s="3"/>
      <c r="B119" s="3" t="s">
        <v>502</v>
      </c>
      <c r="C119" s="11">
        <v>42394</v>
      </c>
      <c r="D119" s="3" t="s">
        <v>53</v>
      </c>
      <c r="E119" s="3" t="s">
        <v>487</v>
      </c>
      <c r="F119" s="3" t="s">
        <v>49</v>
      </c>
      <c r="G119" s="3" t="s">
        <v>503</v>
      </c>
      <c r="H119" s="11" t="s">
        <v>295</v>
      </c>
    </row>
    <row r="120" spans="1:8">
      <c r="A120" s="3"/>
      <c r="B120" s="3" t="s">
        <v>504</v>
      </c>
      <c r="C120" s="11">
        <v>44144</v>
      </c>
      <c r="D120" s="3" t="s">
        <v>53</v>
      </c>
      <c r="E120" s="3" t="s">
        <v>490</v>
      </c>
      <c r="F120" s="3" t="s">
        <v>49</v>
      </c>
      <c r="G120" s="3" t="s">
        <v>505</v>
      </c>
      <c r="H120" s="11" t="s">
        <v>295</v>
      </c>
    </row>
    <row r="121" spans="1:8">
      <c r="A121" s="3" t="s">
        <v>231</v>
      </c>
      <c r="B121" s="3" t="s">
        <v>229</v>
      </c>
      <c r="C121" s="11">
        <v>43710</v>
      </c>
      <c r="D121" s="3" t="s">
        <v>53</v>
      </c>
      <c r="E121" s="3" t="s">
        <v>186</v>
      </c>
      <c r="F121" s="3" t="s">
        <v>49</v>
      </c>
      <c r="G121" s="3" t="s">
        <v>228</v>
      </c>
      <c r="H121" s="11">
        <v>44166</v>
      </c>
    </row>
    <row r="122" spans="1:8">
      <c r="A122" s="3"/>
      <c r="B122" s="3" t="s">
        <v>506</v>
      </c>
      <c r="C122" s="11">
        <v>44117</v>
      </c>
      <c r="D122" s="3" t="s">
        <v>53</v>
      </c>
      <c r="E122" s="3" t="s">
        <v>490</v>
      </c>
      <c r="F122" s="3" t="s">
        <v>49</v>
      </c>
      <c r="G122" s="3" t="s">
        <v>507</v>
      </c>
      <c r="H122" s="11" t="s">
        <v>295</v>
      </c>
    </row>
    <row r="123" spans="1:8">
      <c r="A123" s="3" t="s">
        <v>234</v>
      </c>
      <c r="B123" s="3" t="s">
        <v>233</v>
      </c>
      <c r="C123" s="11">
        <v>44235</v>
      </c>
      <c r="D123" s="3" t="s">
        <v>53</v>
      </c>
      <c r="E123" s="3" t="s">
        <v>54</v>
      </c>
      <c r="F123" s="3" t="s">
        <v>49</v>
      </c>
      <c r="G123" s="3" t="s">
        <v>232</v>
      </c>
      <c r="H123" s="11" t="s">
        <v>295</v>
      </c>
    </row>
    <row r="124" spans="1:8">
      <c r="A124" s="3"/>
      <c r="B124" s="3" t="s">
        <v>508</v>
      </c>
      <c r="C124" s="11">
        <v>43423</v>
      </c>
      <c r="D124" s="3" t="s">
        <v>53</v>
      </c>
      <c r="E124" s="3" t="s">
        <v>54</v>
      </c>
      <c r="F124" s="3" t="s">
        <v>49</v>
      </c>
      <c r="G124" s="3" t="s">
        <v>509</v>
      </c>
      <c r="H124" s="11" t="s">
        <v>295</v>
      </c>
    </row>
    <row r="125" spans="1:8">
      <c r="A125" s="3" t="s">
        <v>209</v>
      </c>
      <c r="B125" s="3" t="s">
        <v>510</v>
      </c>
      <c r="C125" s="11">
        <v>44249</v>
      </c>
      <c r="D125" s="3" t="s">
        <v>53</v>
      </c>
      <c r="E125" s="3" t="s">
        <v>186</v>
      </c>
      <c r="F125" s="3" t="s">
        <v>49</v>
      </c>
      <c r="G125" s="3" t="s">
        <v>511</v>
      </c>
      <c r="H125" s="11" t="s">
        <v>295</v>
      </c>
    </row>
    <row r="126" spans="1:8">
      <c r="A126" s="3" t="s">
        <v>240</v>
      </c>
      <c r="B126" s="3" t="s">
        <v>238</v>
      </c>
      <c r="C126" s="11">
        <v>43691</v>
      </c>
      <c r="D126" s="3" t="s">
        <v>53</v>
      </c>
      <c r="E126" s="3" t="s">
        <v>110</v>
      </c>
      <c r="F126" s="3" t="s">
        <v>49</v>
      </c>
      <c r="G126" s="3" t="s">
        <v>237</v>
      </c>
      <c r="H126" s="11">
        <v>43922</v>
      </c>
    </row>
    <row r="127" spans="1:8">
      <c r="A127" s="3"/>
      <c r="B127" s="3" t="s">
        <v>512</v>
      </c>
      <c r="C127" s="11">
        <v>44249</v>
      </c>
      <c r="D127" s="3" t="s">
        <v>53</v>
      </c>
      <c r="E127" s="3" t="s">
        <v>110</v>
      </c>
      <c r="F127" s="3" t="s">
        <v>49</v>
      </c>
      <c r="G127" s="3" t="s">
        <v>513</v>
      </c>
      <c r="H127" s="2" t="s">
        <v>295</v>
      </c>
    </row>
    <row r="128" spans="1:8">
      <c r="A128" s="3"/>
      <c r="B128" s="3" t="s">
        <v>514</v>
      </c>
      <c r="C128" s="11">
        <v>44158</v>
      </c>
      <c r="D128" s="3" t="s">
        <v>53</v>
      </c>
      <c r="E128" s="3" t="s">
        <v>490</v>
      </c>
      <c r="F128" s="3" t="s">
        <v>49</v>
      </c>
      <c r="G128" s="3" t="s">
        <v>515</v>
      </c>
      <c r="H128" s="11">
        <v>44501</v>
      </c>
    </row>
    <row r="129" spans="1:8">
      <c r="A129" s="3" t="s">
        <v>244</v>
      </c>
      <c r="B129" s="3" t="s">
        <v>242</v>
      </c>
      <c r="C129" s="11">
        <v>44200</v>
      </c>
      <c r="D129" s="3" t="s">
        <v>53</v>
      </c>
      <c r="E129" s="3" t="s">
        <v>54</v>
      </c>
      <c r="F129" s="3" t="s">
        <v>49</v>
      </c>
      <c r="G129" s="3" t="s">
        <v>241</v>
      </c>
      <c r="H129" s="11">
        <v>44256</v>
      </c>
    </row>
    <row r="130" spans="1:8">
      <c r="A130" s="3"/>
      <c r="B130" s="3" t="s">
        <v>516</v>
      </c>
      <c r="C130" s="11">
        <v>43206</v>
      </c>
      <c r="D130" s="3" t="s">
        <v>53</v>
      </c>
      <c r="E130" s="3" t="s">
        <v>487</v>
      </c>
      <c r="F130" s="3" t="s">
        <v>49</v>
      </c>
      <c r="G130" s="3" t="s">
        <v>517</v>
      </c>
      <c r="H130" s="11" t="s">
        <v>295</v>
      </c>
    </row>
    <row r="131" spans="1:8">
      <c r="A131" s="3"/>
      <c r="B131" s="3" t="s">
        <v>518</v>
      </c>
      <c r="C131" s="11">
        <v>44004</v>
      </c>
      <c r="D131" s="3" t="s">
        <v>53</v>
      </c>
      <c r="E131" s="3" t="s">
        <v>487</v>
      </c>
      <c r="F131" s="3" t="s">
        <v>49</v>
      </c>
      <c r="G131" s="3" t="s">
        <v>519</v>
      </c>
      <c r="H131" s="11">
        <v>44075</v>
      </c>
    </row>
    <row r="132" spans="1:8">
      <c r="A132" s="3"/>
      <c r="B132" s="3" t="s">
        <v>520</v>
      </c>
      <c r="C132" s="11">
        <v>43854</v>
      </c>
      <c r="D132" s="3" t="s">
        <v>53</v>
      </c>
      <c r="E132" s="3" t="s">
        <v>487</v>
      </c>
      <c r="F132" s="3" t="s">
        <v>49</v>
      </c>
      <c r="G132" s="3" t="s">
        <v>521</v>
      </c>
      <c r="H132" s="11" t="s">
        <v>295</v>
      </c>
    </row>
    <row r="133" spans="1:8">
      <c r="A133" s="3" t="s">
        <v>249</v>
      </c>
      <c r="B133" s="3" t="s">
        <v>247</v>
      </c>
      <c r="C133" s="11">
        <v>43136</v>
      </c>
      <c r="D133" s="3" t="s">
        <v>53</v>
      </c>
      <c r="E133" s="3" t="s">
        <v>54</v>
      </c>
      <c r="F133" s="3" t="s">
        <v>49</v>
      </c>
      <c r="G133" s="3" t="s">
        <v>246</v>
      </c>
      <c r="H133" s="11" t="s">
        <v>295</v>
      </c>
    </row>
    <row r="134" spans="1:8">
      <c r="A134" s="3"/>
      <c r="B134" s="3" t="s">
        <v>522</v>
      </c>
      <c r="C134" s="11">
        <v>44214</v>
      </c>
      <c r="D134" s="3" t="s">
        <v>53</v>
      </c>
      <c r="E134" s="3" t="s">
        <v>487</v>
      </c>
      <c r="F134" s="3" t="s">
        <v>49</v>
      </c>
      <c r="G134" s="3" t="s">
        <v>523</v>
      </c>
      <c r="H134" s="2" t="s">
        <v>295</v>
      </c>
    </row>
    <row r="135" spans="1:8">
      <c r="A135" s="3"/>
      <c r="B135" s="3" t="s">
        <v>524</v>
      </c>
      <c r="C135" s="11">
        <v>44166</v>
      </c>
      <c r="D135" s="3" t="s">
        <v>53</v>
      </c>
      <c r="E135" s="3" t="s">
        <v>487</v>
      </c>
      <c r="F135" s="3" t="s">
        <v>49</v>
      </c>
      <c r="G135" s="3" t="s">
        <v>525</v>
      </c>
      <c r="H135" s="11" t="s">
        <v>295</v>
      </c>
    </row>
    <row r="136" spans="1:8">
      <c r="A136" s="3"/>
      <c r="B136" s="3" t="s">
        <v>526</v>
      </c>
      <c r="C136" s="11">
        <v>43542</v>
      </c>
      <c r="D136" s="3" t="s">
        <v>53</v>
      </c>
      <c r="E136" s="3" t="s">
        <v>490</v>
      </c>
      <c r="F136" s="3" t="s">
        <v>49</v>
      </c>
      <c r="G136" s="3" t="s">
        <v>527</v>
      </c>
      <c r="H136" s="11">
        <v>44044</v>
      </c>
    </row>
    <row r="137" spans="1:8">
      <c r="A137" s="3" t="s">
        <v>253</v>
      </c>
      <c r="B137" s="3" t="s">
        <v>251</v>
      </c>
      <c r="C137" s="11">
        <v>44138</v>
      </c>
      <c r="D137" s="3" t="s">
        <v>53</v>
      </c>
      <c r="E137" s="3" t="s">
        <v>186</v>
      </c>
      <c r="F137" s="3" t="s">
        <v>49</v>
      </c>
      <c r="G137" s="3" t="s">
        <v>250</v>
      </c>
      <c r="H137" s="11">
        <v>44378</v>
      </c>
    </row>
    <row r="138" spans="1:8">
      <c r="A138" s="3"/>
      <c r="B138" s="3" t="s">
        <v>528</v>
      </c>
      <c r="C138" s="11">
        <v>44151</v>
      </c>
      <c r="D138" s="3" t="s">
        <v>53</v>
      </c>
      <c r="E138" s="3" t="s">
        <v>490</v>
      </c>
      <c r="F138" s="3" t="s">
        <v>49</v>
      </c>
      <c r="G138" s="3" t="s">
        <v>529</v>
      </c>
      <c r="H138" s="11">
        <v>44256</v>
      </c>
    </row>
    <row r="139" spans="1:8">
      <c r="A139" s="3"/>
      <c r="B139" s="3" t="s">
        <v>530</v>
      </c>
      <c r="C139" s="11">
        <v>44249</v>
      </c>
      <c r="D139" s="3" t="s">
        <v>53</v>
      </c>
      <c r="E139" s="3" t="s">
        <v>487</v>
      </c>
      <c r="F139" s="3" t="s">
        <v>49</v>
      </c>
      <c r="G139" s="3" t="s">
        <v>531</v>
      </c>
      <c r="H139" s="11" t="s">
        <v>295</v>
      </c>
    </row>
    <row r="140" spans="1:8">
      <c r="A140" s="3"/>
      <c r="B140" s="3" t="s">
        <v>532</v>
      </c>
      <c r="C140" s="11">
        <v>44207</v>
      </c>
      <c r="D140" s="3" t="s">
        <v>53</v>
      </c>
      <c r="E140" s="3" t="s">
        <v>490</v>
      </c>
      <c r="F140" s="3" t="s">
        <v>49</v>
      </c>
      <c r="G140" s="3" t="s">
        <v>533</v>
      </c>
      <c r="H140" s="11" t="s">
        <v>295</v>
      </c>
    </row>
    <row r="141" spans="1:8">
      <c r="A141" s="3"/>
      <c r="B141" s="3" t="s">
        <v>534</v>
      </c>
      <c r="C141" s="11">
        <v>43437</v>
      </c>
      <c r="D141" s="3" t="s">
        <v>53</v>
      </c>
      <c r="E141" s="3"/>
      <c r="F141" s="3" t="s">
        <v>49</v>
      </c>
      <c r="G141" s="3" t="s">
        <v>535</v>
      </c>
      <c r="H141" s="11" t="s">
        <v>295</v>
      </c>
    </row>
    <row r="142" spans="1:8">
      <c r="A142" s="3" t="s">
        <v>149</v>
      </c>
      <c r="B142" s="3" t="s">
        <v>255</v>
      </c>
      <c r="C142" s="11">
        <v>43739</v>
      </c>
      <c r="D142" s="3" t="s">
        <v>53</v>
      </c>
      <c r="E142" s="3" t="s">
        <v>85</v>
      </c>
      <c r="F142" s="3" t="s">
        <v>49</v>
      </c>
      <c r="G142" s="3" t="s">
        <v>254</v>
      </c>
      <c r="H142" s="11">
        <v>44256</v>
      </c>
    </row>
    <row r="143" spans="1:8">
      <c r="A143" s="3"/>
      <c r="B143" s="3" t="s">
        <v>536</v>
      </c>
      <c r="C143" s="11">
        <v>44228</v>
      </c>
      <c r="D143" s="3" t="s">
        <v>53</v>
      </c>
      <c r="E143" s="3" t="s">
        <v>487</v>
      </c>
      <c r="F143" s="3" t="s">
        <v>49</v>
      </c>
      <c r="G143" s="3" t="s">
        <v>537</v>
      </c>
      <c r="H143" s="11" t="s">
        <v>295</v>
      </c>
    </row>
    <row r="144" spans="1:8">
      <c r="A144" s="3"/>
      <c r="B144" s="3" t="s">
        <v>538</v>
      </c>
      <c r="C144" s="11">
        <v>44075</v>
      </c>
      <c r="D144" s="3" t="s">
        <v>53</v>
      </c>
      <c r="E144" s="3" t="s">
        <v>490</v>
      </c>
      <c r="F144" s="3" t="s">
        <v>49</v>
      </c>
      <c r="G144" s="3" t="s">
        <v>539</v>
      </c>
      <c r="H144" s="11">
        <v>44136</v>
      </c>
    </row>
    <row r="145" spans="1:8">
      <c r="A145" s="3" t="s">
        <v>260</v>
      </c>
      <c r="B145" s="3" t="s">
        <v>258</v>
      </c>
      <c r="C145" s="11">
        <v>44004</v>
      </c>
      <c r="D145" s="3" t="s">
        <v>53</v>
      </c>
      <c r="E145" s="3" t="s">
        <v>54</v>
      </c>
      <c r="F145" s="3" t="s">
        <v>49</v>
      </c>
      <c r="G145" s="3" t="s">
        <v>257</v>
      </c>
      <c r="H145" s="11" t="s">
        <v>295</v>
      </c>
    </row>
    <row r="146" spans="1:8">
      <c r="A146" s="3"/>
      <c r="B146" s="3" t="s">
        <v>540</v>
      </c>
      <c r="C146" s="11">
        <v>43787</v>
      </c>
      <c r="D146" s="3" t="s">
        <v>53</v>
      </c>
      <c r="E146" s="3" t="s">
        <v>490</v>
      </c>
      <c r="F146" s="3" t="s">
        <v>49</v>
      </c>
      <c r="G146" s="3" t="s">
        <v>541</v>
      </c>
      <c r="H146" s="11">
        <v>44136</v>
      </c>
    </row>
    <row r="147" spans="1:8">
      <c r="H147" s="11"/>
    </row>
    <row r="148" spans="1:8">
      <c r="H148" s="11"/>
    </row>
    <row r="149" spans="1:8">
      <c r="H149" s="11"/>
    </row>
    <row r="150" spans="1:8">
      <c r="H150" s="11"/>
    </row>
    <row r="151" spans="1:8">
      <c r="H151" s="11"/>
    </row>
    <row r="152" spans="1:8">
      <c r="H152" s="11"/>
    </row>
    <row r="153" spans="1:8">
      <c r="H153" s="11"/>
    </row>
    <row r="154" spans="1:8">
      <c r="H154" s="11"/>
    </row>
    <row r="155" spans="1:8">
      <c r="H155" s="11"/>
    </row>
    <row r="156" spans="1:8">
      <c r="H156" s="11"/>
    </row>
    <row r="157" spans="1:8">
      <c r="H157" s="11"/>
    </row>
    <row r="158" spans="1:8">
      <c r="H158" s="11"/>
    </row>
    <row r="159" spans="1:8">
      <c r="H159" s="11"/>
    </row>
    <row r="160" spans="1:8">
      <c r="H160" s="11"/>
    </row>
    <row r="161" spans="8:8">
      <c r="H161" s="11"/>
    </row>
    <row r="162" spans="8:8">
      <c r="H162" s="11"/>
    </row>
    <row r="163" spans="8:8">
      <c r="H163" s="11"/>
    </row>
    <row r="164" spans="8:8">
      <c r="H164" s="11"/>
    </row>
    <row r="165" spans="8:8">
      <c r="H165" s="11"/>
    </row>
    <row r="166" spans="8:8">
      <c r="H166" s="11"/>
    </row>
    <row r="167" spans="8:8">
      <c r="H167" s="11"/>
    </row>
    <row r="168" spans="8:8">
      <c r="H168" s="11"/>
    </row>
    <row r="169" spans="8:8">
      <c r="H169" s="11"/>
    </row>
    <row r="170" spans="8:8">
      <c r="H170" s="11"/>
    </row>
    <row r="171" spans="8:8">
      <c r="H171" s="11"/>
    </row>
    <row r="172" spans="8:8">
      <c r="H172" s="11"/>
    </row>
    <row r="173" spans="8:8">
      <c r="H173" s="11"/>
    </row>
    <row r="174" spans="8:8">
      <c r="H174" s="11"/>
    </row>
    <row r="175" spans="8:8">
      <c r="H175" s="11"/>
    </row>
    <row r="176" spans="8:8">
      <c r="H176" s="11"/>
    </row>
    <row r="177" spans="8:8">
      <c r="H177" s="11"/>
    </row>
    <row r="178" spans="8:8">
      <c r="H178" s="11"/>
    </row>
    <row r="179" spans="8:8">
      <c r="H179" s="11"/>
    </row>
    <row r="180" spans="8:8">
      <c r="H180" s="11"/>
    </row>
    <row r="181" spans="8:8">
      <c r="H181" s="11"/>
    </row>
    <row r="182" spans="8:8">
      <c r="H182" s="11"/>
    </row>
    <row r="183" spans="8:8">
      <c r="H183" s="11"/>
    </row>
    <row r="184" spans="8:8">
      <c r="H184" s="11"/>
    </row>
    <row r="185" spans="8:8">
      <c r="H185" s="11"/>
    </row>
    <row r="186" spans="8:8">
      <c r="H186" s="11"/>
    </row>
    <row r="187" spans="8:8">
      <c r="H187" s="11"/>
    </row>
    <row r="188" spans="8:8">
      <c r="H188" s="11"/>
    </row>
    <row r="189" spans="8:8">
      <c r="H189" s="11"/>
    </row>
    <row r="190" spans="8:8">
      <c r="H190" s="11"/>
    </row>
    <row r="191" spans="8:8">
      <c r="H191" s="11"/>
    </row>
    <row r="192" spans="8:8">
      <c r="H192" s="11"/>
    </row>
    <row r="193" spans="8:8">
      <c r="H193" s="11"/>
    </row>
    <row r="194" spans="8:8">
      <c r="H194" s="11"/>
    </row>
    <row r="195" spans="8:8">
      <c r="H195" s="11"/>
    </row>
    <row r="196" spans="8:8">
      <c r="H196" s="11"/>
    </row>
    <row r="197" spans="8:8">
      <c r="H197" s="11"/>
    </row>
    <row r="198" spans="8:8">
      <c r="H198" s="11"/>
    </row>
    <row r="199" spans="8:8">
      <c r="H199" s="11"/>
    </row>
    <row r="200" spans="8:8">
      <c r="H200" s="11"/>
    </row>
    <row r="201" spans="8:8">
      <c r="H201" s="11"/>
    </row>
    <row r="202" spans="8:8">
      <c r="H202" s="11"/>
    </row>
    <row r="203" spans="8:8">
      <c r="H203" s="11"/>
    </row>
    <row r="204" spans="8:8">
      <c r="H204" s="11"/>
    </row>
    <row r="205" spans="8:8">
      <c r="H205" s="11"/>
    </row>
    <row r="206" spans="8:8">
      <c r="H206" s="11"/>
    </row>
    <row r="207" spans="8:8">
      <c r="H207" s="11"/>
    </row>
    <row r="208" spans="8:8">
      <c r="H208" s="11"/>
    </row>
    <row r="209" spans="8:8">
      <c r="H209" s="11"/>
    </row>
    <row r="210" spans="8:8">
      <c r="H210" s="11"/>
    </row>
    <row r="211" spans="8:8">
      <c r="H211" s="11"/>
    </row>
    <row r="212" spans="8:8">
      <c r="H212" s="11"/>
    </row>
    <row r="213" spans="8:8">
      <c r="H213" s="11"/>
    </row>
    <row r="214" spans="8:8">
      <c r="H214" s="11"/>
    </row>
    <row r="215" spans="8:8">
      <c r="H215" s="11"/>
    </row>
    <row r="216" spans="8:8">
      <c r="H216" s="11"/>
    </row>
    <row r="217" spans="8:8">
      <c r="H217" s="11"/>
    </row>
    <row r="218" spans="8:8">
      <c r="H218" s="11"/>
    </row>
    <row r="219" spans="8:8">
      <c r="H219" s="11"/>
    </row>
    <row r="220" spans="8:8">
      <c r="H220" s="11"/>
    </row>
    <row r="221" spans="8:8">
      <c r="H221" s="11"/>
    </row>
    <row r="222" spans="8:8">
      <c r="H222" s="11"/>
    </row>
    <row r="223" spans="8:8">
      <c r="H223" s="11"/>
    </row>
    <row r="224" spans="8:8">
      <c r="H224" s="11"/>
    </row>
    <row r="225" spans="8:8">
      <c r="H225" s="11"/>
    </row>
    <row r="226" spans="8:8">
      <c r="H226" s="11"/>
    </row>
    <row r="227" spans="8:8">
      <c r="H227" s="11"/>
    </row>
    <row r="228" spans="8:8">
      <c r="H228" s="11"/>
    </row>
    <row r="229" spans="8:8">
      <c r="H229" s="11"/>
    </row>
    <row r="230" spans="8:8">
      <c r="H230" s="11"/>
    </row>
    <row r="231" spans="8:8">
      <c r="H231" s="11"/>
    </row>
    <row r="232" spans="8:8">
      <c r="H232" s="11"/>
    </row>
    <row r="233" spans="8:8">
      <c r="H233" s="11"/>
    </row>
    <row r="234" spans="8:8">
      <c r="H234" s="11"/>
    </row>
    <row r="235" spans="8:8">
      <c r="H235" s="11"/>
    </row>
    <row r="236" spans="8:8">
      <c r="H236" s="11"/>
    </row>
    <row r="237" spans="8:8">
      <c r="H237" s="11"/>
    </row>
    <row r="238" spans="8:8">
      <c r="H238" s="11"/>
    </row>
    <row r="239" spans="8:8">
      <c r="H239" s="11"/>
    </row>
    <row r="240" spans="8:8">
      <c r="H240" s="11"/>
    </row>
    <row r="241" spans="8:8">
      <c r="H241" s="11"/>
    </row>
    <row r="242" spans="8:8">
      <c r="H242" s="11"/>
    </row>
    <row r="243" spans="8:8">
      <c r="H243" s="11"/>
    </row>
    <row r="244" spans="8:8">
      <c r="H244" s="11"/>
    </row>
    <row r="245" spans="8:8">
      <c r="H245" s="11"/>
    </row>
    <row r="246" spans="8:8">
      <c r="H246" s="11"/>
    </row>
    <row r="247" spans="8:8">
      <c r="H247" s="11"/>
    </row>
    <row r="248" spans="8:8">
      <c r="H248" s="11"/>
    </row>
    <row r="249" spans="8:8">
      <c r="H249" s="11"/>
    </row>
    <row r="250" spans="8:8">
      <c r="H250" s="11"/>
    </row>
    <row r="251" spans="8:8">
      <c r="H251" s="11"/>
    </row>
    <row r="252" spans="8:8">
      <c r="H252" s="11"/>
    </row>
    <row r="253" spans="8:8">
      <c r="H253" s="11"/>
    </row>
    <row r="254" spans="8:8">
      <c r="H254" s="11"/>
    </row>
    <row r="255" spans="8:8">
      <c r="H255" s="11"/>
    </row>
    <row r="256" spans="8:8">
      <c r="H256" s="11"/>
    </row>
    <row r="257" spans="8:8">
      <c r="H257" s="11"/>
    </row>
    <row r="258" spans="8:8">
      <c r="H258" s="11"/>
    </row>
    <row r="259" spans="8:8">
      <c r="H259" s="11"/>
    </row>
    <row r="260" spans="8:8">
      <c r="H260" s="11"/>
    </row>
    <row r="261" spans="8:8">
      <c r="H261" s="11"/>
    </row>
    <row r="262" spans="8:8">
      <c r="H262" s="11"/>
    </row>
    <row r="263" spans="8:8">
      <c r="H263" s="11"/>
    </row>
    <row r="264" spans="8:8">
      <c r="H264" s="11"/>
    </row>
    <row r="265" spans="8:8">
      <c r="H265" s="11"/>
    </row>
    <row r="266" spans="8:8">
      <c r="H266" s="11"/>
    </row>
    <row r="267" spans="8:8">
      <c r="H267" s="11"/>
    </row>
    <row r="268" spans="8:8">
      <c r="H268" s="11"/>
    </row>
    <row r="269" spans="8:8">
      <c r="H269" s="11"/>
    </row>
    <row r="270" spans="8:8">
      <c r="H270" s="11"/>
    </row>
    <row r="271" spans="8:8">
      <c r="H271" s="11"/>
    </row>
    <row r="272" spans="8:8">
      <c r="H272" s="11"/>
    </row>
    <row r="273" spans="8:8">
      <c r="H273" s="11"/>
    </row>
    <row r="274" spans="8:8">
      <c r="H274" s="11"/>
    </row>
    <row r="275" spans="8:8">
      <c r="H275" s="11"/>
    </row>
    <row r="276" spans="8:8">
      <c r="H276" s="11"/>
    </row>
    <row r="277" spans="8:8">
      <c r="H277" s="11"/>
    </row>
    <row r="278" spans="8:8">
      <c r="H278" s="11"/>
    </row>
    <row r="279" spans="8:8">
      <c r="H279" s="11"/>
    </row>
    <row r="280" spans="8:8">
      <c r="H280" s="11"/>
    </row>
    <row r="281" spans="8:8">
      <c r="H281" s="11"/>
    </row>
    <row r="282" spans="8:8">
      <c r="H282" s="11"/>
    </row>
    <row r="283" spans="8:8">
      <c r="H283" s="11"/>
    </row>
    <row r="284" spans="8:8">
      <c r="H284" s="11"/>
    </row>
    <row r="285" spans="8:8">
      <c r="H285" s="11"/>
    </row>
    <row r="286" spans="8:8">
      <c r="H286" s="11"/>
    </row>
    <row r="287" spans="8:8">
      <c r="H287" s="11"/>
    </row>
    <row r="288" spans="8:8">
      <c r="H288" s="11"/>
    </row>
    <row r="289" spans="8:8">
      <c r="H289" s="11"/>
    </row>
    <row r="290" spans="8:8">
      <c r="H290" s="11"/>
    </row>
    <row r="291" spans="8:8">
      <c r="H291" s="11"/>
    </row>
    <row r="292" spans="8:8">
      <c r="H292" s="11"/>
    </row>
    <row r="293" spans="8:8">
      <c r="H293" s="11"/>
    </row>
    <row r="294" spans="8:8">
      <c r="H294" s="11"/>
    </row>
    <row r="295" spans="8:8">
      <c r="H295" s="11"/>
    </row>
    <row r="296" spans="8:8">
      <c r="H296" s="11"/>
    </row>
    <row r="297" spans="8:8">
      <c r="H297" s="11"/>
    </row>
    <row r="298" spans="8:8">
      <c r="H298" s="11"/>
    </row>
    <row r="299" spans="8:8">
      <c r="H299" s="11"/>
    </row>
    <row r="300" spans="8:8">
      <c r="H300" s="11"/>
    </row>
    <row r="301" spans="8:8">
      <c r="H301" s="11"/>
    </row>
    <row r="302" spans="8:8">
      <c r="H302" s="11"/>
    </row>
    <row r="303" spans="8:8">
      <c r="H303" s="11"/>
    </row>
    <row r="304" spans="8:8">
      <c r="H304" s="11"/>
    </row>
    <row r="305" spans="8:8">
      <c r="H305" s="11"/>
    </row>
    <row r="306" spans="8:8">
      <c r="H306" s="11"/>
    </row>
    <row r="307" spans="8:8">
      <c r="H307" s="11"/>
    </row>
    <row r="308" spans="8:8">
      <c r="H308" s="11"/>
    </row>
    <row r="309" spans="8:8">
      <c r="H309" s="11"/>
    </row>
    <row r="310" spans="8:8">
      <c r="H310" s="11"/>
    </row>
    <row r="311" spans="8:8">
      <c r="H311" s="11"/>
    </row>
    <row r="312" spans="8:8">
      <c r="H312" s="11"/>
    </row>
    <row r="313" spans="8:8">
      <c r="H313" s="11"/>
    </row>
    <row r="314" spans="8:8">
      <c r="H314" s="11"/>
    </row>
    <row r="315" spans="8:8">
      <c r="H315" s="11"/>
    </row>
    <row r="316" spans="8:8">
      <c r="H316" s="11"/>
    </row>
    <row r="317" spans="8:8">
      <c r="H317" s="11"/>
    </row>
    <row r="318" spans="8:8">
      <c r="H318" s="11"/>
    </row>
    <row r="319" spans="8:8">
      <c r="H319" s="11"/>
    </row>
    <row r="320" spans="8:8">
      <c r="H320" s="11"/>
    </row>
    <row r="321" spans="8:8">
      <c r="H321" s="11"/>
    </row>
    <row r="322" spans="8:8">
      <c r="H322" s="11"/>
    </row>
    <row r="323" spans="8:8">
      <c r="H323" s="11"/>
    </row>
    <row r="324" spans="8:8">
      <c r="H324" s="11"/>
    </row>
    <row r="325" spans="8:8">
      <c r="H325" s="11"/>
    </row>
    <row r="326" spans="8:8">
      <c r="H326" s="11"/>
    </row>
    <row r="327" spans="8:8">
      <c r="H327" s="11"/>
    </row>
    <row r="328" spans="8:8">
      <c r="H328" s="11"/>
    </row>
    <row r="329" spans="8:8">
      <c r="H329" s="11"/>
    </row>
    <row r="330" spans="8:8">
      <c r="H330" s="11"/>
    </row>
    <row r="331" spans="8:8">
      <c r="H331" s="11"/>
    </row>
    <row r="332" spans="8:8">
      <c r="H332" s="11"/>
    </row>
    <row r="333" spans="8:8">
      <c r="H333" s="11"/>
    </row>
    <row r="334" spans="8:8">
      <c r="H334" s="11"/>
    </row>
    <row r="335" spans="8:8">
      <c r="H335" s="11"/>
    </row>
    <row r="336" spans="8:8">
      <c r="H336" s="11"/>
    </row>
    <row r="337" spans="8:8">
      <c r="H337" s="11"/>
    </row>
    <row r="338" spans="8:8">
      <c r="H338" s="11"/>
    </row>
    <row r="339" spans="8:8">
      <c r="H339" s="11"/>
    </row>
    <row r="340" spans="8:8">
      <c r="H340" s="11"/>
    </row>
    <row r="341" spans="8:8">
      <c r="H341" s="11"/>
    </row>
    <row r="342" spans="8:8">
      <c r="H342" s="11"/>
    </row>
    <row r="343" spans="8:8">
      <c r="H343" s="11"/>
    </row>
    <row r="344" spans="8:8">
      <c r="H344" s="11"/>
    </row>
    <row r="345" spans="8:8">
      <c r="H345" s="11"/>
    </row>
    <row r="346" spans="8:8">
      <c r="H346" s="11"/>
    </row>
    <row r="347" spans="8:8">
      <c r="H347" s="11"/>
    </row>
    <row r="348" spans="8:8">
      <c r="H348" s="11"/>
    </row>
    <row r="349" spans="8:8">
      <c r="H349" s="11"/>
    </row>
    <row r="350" spans="8:8">
      <c r="H350" s="11"/>
    </row>
    <row r="351" spans="8:8">
      <c r="H351" s="11"/>
    </row>
    <row r="352" spans="8:8">
      <c r="H352" s="11"/>
    </row>
    <row r="353" spans="8:8">
      <c r="H353" s="11"/>
    </row>
    <row r="354" spans="8:8">
      <c r="H354" s="11"/>
    </row>
    <row r="355" spans="8:8">
      <c r="H355" s="11"/>
    </row>
    <row r="356" spans="8:8">
      <c r="H356" s="11"/>
    </row>
    <row r="357" spans="8:8">
      <c r="H357" s="11"/>
    </row>
    <row r="358" spans="8:8">
      <c r="H358" s="11"/>
    </row>
    <row r="359" spans="8:8">
      <c r="H359" s="11"/>
    </row>
    <row r="360" spans="8:8">
      <c r="H360" s="11"/>
    </row>
    <row r="361" spans="8:8">
      <c r="H361" s="11"/>
    </row>
    <row r="362" spans="8:8">
      <c r="H362" s="11"/>
    </row>
    <row r="363" spans="8:8">
      <c r="H363" s="11"/>
    </row>
    <row r="364" spans="8:8">
      <c r="H364" s="11"/>
    </row>
    <row r="365" spans="8:8">
      <c r="H365" s="11"/>
    </row>
    <row r="366" spans="8:8">
      <c r="H366" s="11"/>
    </row>
    <row r="367" spans="8:8">
      <c r="H367" s="11"/>
    </row>
    <row r="368" spans="8:8">
      <c r="H368" s="11"/>
    </row>
    <row r="369" spans="8:8">
      <c r="H369" s="11"/>
    </row>
    <row r="370" spans="8:8">
      <c r="H370" s="11"/>
    </row>
    <row r="371" spans="8:8">
      <c r="H371" s="11"/>
    </row>
    <row r="372" spans="8:8">
      <c r="H372" s="11"/>
    </row>
    <row r="373" spans="8:8">
      <c r="H373" s="11"/>
    </row>
    <row r="374" spans="8:8">
      <c r="H374" s="11"/>
    </row>
    <row r="375" spans="8:8">
      <c r="H375" s="11"/>
    </row>
    <row r="376" spans="8:8">
      <c r="H376" s="11"/>
    </row>
    <row r="377" spans="8:8">
      <c r="H377" s="11"/>
    </row>
    <row r="378" spans="8:8">
      <c r="H378" s="11"/>
    </row>
    <row r="379" spans="8:8">
      <c r="H379" s="11"/>
    </row>
    <row r="380" spans="8:8">
      <c r="H380" s="11"/>
    </row>
    <row r="381" spans="8:8">
      <c r="H381" s="11"/>
    </row>
    <row r="382" spans="8:8">
      <c r="H382" s="11"/>
    </row>
    <row r="383" spans="8:8">
      <c r="H383" s="11"/>
    </row>
    <row r="384" spans="8:8">
      <c r="H384" s="11"/>
    </row>
    <row r="385" spans="8:8">
      <c r="H385" s="11"/>
    </row>
    <row r="386" spans="8:8">
      <c r="H386" s="11"/>
    </row>
    <row r="387" spans="8:8">
      <c r="H387" s="11"/>
    </row>
    <row r="388" spans="8:8">
      <c r="H388" s="11"/>
    </row>
    <row r="389" spans="8:8">
      <c r="H389" s="11"/>
    </row>
    <row r="390" spans="8:8">
      <c r="H390" s="11"/>
    </row>
    <row r="391" spans="8:8">
      <c r="H391" s="11"/>
    </row>
    <row r="392" spans="8:8">
      <c r="H392" s="11"/>
    </row>
    <row r="393" spans="8:8">
      <c r="H393" s="11"/>
    </row>
    <row r="394" spans="8:8">
      <c r="H394" s="11"/>
    </row>
    <row r="395" spans="8:8">
      <c r="H395" s="11"/>
    </row>
    <row r="396" spans="8:8">
      <c r="H396" s="11"/>
    </row>
    <row r="397" spans="8:8">
      <c r="H397" s="11"/>
    </row>
    <row r="398" spans="8:8">
      <c r="H398" s="11"/>
    </row>
    <row r="399" spans="8:8">
      <c r="H399" s="11"/>
    </row>
    <row r="400" spans="8:8">
      <c r="H400" s="11"/>
    </row>
    <row r="401" spans="8:8">
      <c r="H401" s="11"/>
    </row>
    <row r="402" spans="8:8">
      <c r="H402" s="11"/>
    </row>
    <row r="403" spans="8:8">
      <c r="H403" s="11"/>
    </row>
    <row r="404" spans="8:8">
      <c r="H404" s="11"/>
    </row>
    <row r="405" spans="8:8">
      <c r="H405" s="11"/>
    </row>
    <row r="406" spans="8:8">
      <c r="H406" s="11"/>
    </row>
    <row r="407" spans="8:8">
      <c r="H407" s="11"/>
    </row>
    <row r="408" spans="8:8">
      <c r="H408" s="11"/>
    </row>
    <row r="409" spans="8:8">
      <c r="H409" s="11"/>
    </row>
    <row r="410" spans="8:8">
      <c r="H410" s="11"/>
    </row>
    <row r="411" spans="8:8">
      <c r="H411" s="11"/>
    </row>
    <row r="412" spans="8:8">
      <c r="H412" s="11"/>
    </row>
    <row r="413" spans="8:8">
      <c r="H413" s="11"/>
    </row>
    <row r="414" spans="8:8">
      <c r="H414" s="11"/>
    </row>
    <row r="415" spans="8:8">
      <c r="H415" s="11"/>
    </row>
    <row r="416" spans="8:8">
      <c r="H416" s="11"/>
    </row>
    <row r="417" spans="8:8">
      <c r="H417" s="11"/>
    </row>
    <row r="418" spans="8:8">
      <c r="H418" s="11"/>
    </row>
    <row r="419" spans="8:8">
      <c r="H419" s="11"/>
    </row>
    <row r="420" spans="8:8">
      <c r="H420" s="11"/>
    </row>
    <row r="421" spans="8:8">
      <c r="H421" s="11"/>
    </row>
    <row r="422" spans="8:8">
      <c r="H422" s="11"/>
    </row>
    <row r="423" spans="8:8">
      <c r="H423" s="11"/>
    </row>
    <row r="424" spans="8:8">
      <c r="H424" s="11"/>
    </row>
    <row r="425" spans="8:8">
      <c r="H425" s="11"/>
    </row>
    <row r="426" spans="8:8">
      <c r="H426" s="11"/>
    </row>
    <row r="427" spans="8:8">
      <c r="H427" s="11"/>
    </row>
    <row r="428" spans="8:8">
      <c r="H428" s="11"/>
    </row>
    <row r="429" spans="8:8">
      <c r="H429" s="11"/>
    </row>
    <row r="430" spans="8:8">
      <c r="H430" s="11"/>
    </row>
    <row r="431" spans="8:8">
      <c r="H431" s="11"/>
    </row>
    <row r="432" spans="8:8">
      <c r="H432" s="11"/>
    </row>
    <row r="433" spans="8:8">
      <c r="H433" s="11"/>
    </row>
    <row r="434" spans="8:8">
      <c r="H434" s="11"/>
    </row>
    <row r="435" spans="8:8">
      <c r="H435" s="11"/>
    </row>
    <row r="436" spans="8:8">
      <c r="H436" s="11"/>
    </row>
    <row r="437" spans="8:8">
      <c r="H437" s="11"/>
    </row>
    <row r="438" spans="8:8">
      <c r="H438" s="11"/>
    </row>
    <row r="439" spans="8:8">
      <c r="H439" s="11"/>
    </row>
    <row r="440" spans="8:8">
      <c r="H440" s="11"/>
    </row>
    <row r="441" spans="8:8">
      <c r="H441" s="11"/>
    </row>
    <row r="442" spans="8:8">
      <c r="H442" s="11"/>
    </row>
    <row r="443" spans="8:8">
      <c r="H443" s="11"/>
    </row>
    <row r="444" spans="8:8">
      <c r="H444" s="11"/>
    </row>
    <row r="445" spans="8:8">
      <c r="H445" s="11"/>
    </row>
    <row r="446" spans="8:8">
      <c r="H446" s="11"/>
    </row>
    <row r="447" spans="8:8">
      <c r="H447" s="11"/>
    </row>
    <row r="448" spans="8:8">
      <c r="H448" s="11"/>
    </row>
    <row r="449" spans="8:8">
      <c r="H449" s="11"/>
    </row>
    <row r="450" spans="8:8">
      <c r="H450" s="11"/>
    </row>
    <row r="451" spans="8:8">
      <c r="H451" s="11"/>
    </row>
    <row r="452" spans="8:8">
      <c r="H452" s="11"/>
    </row>
    <row r="453" spans="8:8">
      <c r="H453" s="11"/>
    </row>
    <row r="454" spans="8:8">
      <c r="H454" s="11"/>
    </row>
    <row r="455" spans="8:8">
      <c r="H455" s="11"/>
    </row>
    <row r="456" spans="8:8">
      <c r="H456" s="11"/>
    </row>
    <row r="457" spans="8:8">
      <c r="H457" s="11"/>
    </row>
    <row r="458" spans="8:8">
      <c r="H458" s="11"/>
    </row>
    <row r="459" spans="8:8">
      <c r="H459" s="11"/>
    </row>
    <row r="460" spans="8:8">
      <c r="H460" s="11"/>
    </row>
    <row r="461" spans="8:8">
      <c r="H461" s="11"/>
    </row>
    <row r="462" spans="8:8">
      <c r="H462" s="11"/>
    </row>
    <row r="463" spans="8:8">
      <c r="H463" s="11"/>
    </row>
    <row r="464" spans="8:8">
      <c r="H464" s="11"/>
    </row>
    <row r="465" spans="8:8">
      <c r="H465" s="11"/>
    </row>
    <row r="466" spans="8:8">
      <c r="H466" s="11"/>
    </row>
    <row r="467" spans="8:8">
      <c r="H467" s="11"/>
    </row>
    <row r="468" spans="8:8">
      <c r="H468" s="11"/>
    </row>
    <row r="469" spans="8:8">
      <c r="H469" s="11"/>
    </row>
    <row r="470" spans="8:8">
      <c r="H470" s="11"/>
    </row>
    <row r="471" spans="8:8">
      <c r="H471" s="11"/>
    </row>
    <row r="472" spans="8:8">
      <c r="H472" s="11"/>
    </row>
    <row r="473" spans="8:8">
      <c r="H473" s="11"/>
    </row>
    <row r="474" spans="8:8">
      <c r="H474" s="11"/>
    </row>
    <row r="475" spans="8:8">
      <c r="H475" s="11"/>
    </row>
    <row r="476" spans="8:8">
      <c r="H476" s="11"/>
    </row>
    <row r="477" spans="8:8">
      <c r="H477" s="11"/>
    </row>
    <row r="478" spans="8:8">
      <c r="H478" s="11"/>
    </row>
    <row r="479" spans="8:8">
      <c r="H479" s="11"/>
    </row>
    <row r="480" spans="8:8">
      <c r="H480" s="11"/>
    </row>
    <row r="481" spans="8:8">
      <c r="H481" s="11"/>
    </row>
    <row r="482" spans="8:8">
      <c r="H482" s="11"/>
    </row>
    <row r="483" spans="8:8">
      <c r="H483" s="11"/>
    </row>
    <row r="484" spans="8:8">
      <c r="H484" s="11"/>
    </row>
    <row r="485" spans="8:8">
      <c r="H485" s="11"/>
    </row>
    <row r="486" spans="8:8">
      <c r="H486" s="11"/>
    </row>
    <row r="487" spans="8:8">
      <c r="H487" s="11"/>
    </row>
    <row r="488" spans="8:8">
      <c r="H488" s="11"/>
    </row>
    <row r="489" spans="8:8">
      <c r="H489" s="11"/>
    </row>
    <row r="490" spans="8:8">
      <c r="H490" s="11"/>
    </row>
    <row r="491" spans="8:8">
      <c r="H491" s="11"/>
    </row>
    <row r="492" spans="8:8">
      <c r="H492" s="11"/>
    </row>
    <row r="493" spans="8:8">
      <c r="H493" s="11"/>
    </row>
    <row r="494" spans="8:8">
      <c r="H494" s="11"/>
    </row>
    <row r="495" spans="8:8">
      <c r="H495" s="11"/>
    </row>
    <row r="496" spans="8:8">
      <c r="H496" s="11"/>
    </row>
    <row r="497" spans="8:8">
      <c r="H497" s="11"/>
    </row>
    <row r="498" spans="8:8">
      <c r="H498" s="11"/>
    </row>
    <row r="499" spans="8:8">
      <c r="H499" s="11"/>
    </row>
    <row r="500" spans="8:8">
      <c r="H500" s="11"/>
    </row>
    <row r="501" spans="8:8">
      <c r="H501" s="11"/>
    </row>
    <row r="502" spans="8:8">
      <c r="H502" s="11"/>
    </row>
    <row r="503" spans="8:8">
      <c r="H503" s="11"/>
    </row>
    <row r="504" spans="8:8">
      <c r="H504" s="11"/>
    </row>
    <row r="505" spans="8:8">
      <c r="H505" s="11"/>
    </row>
    <row r="506" spans="8:8">
      <c r="H506" s="11"/>
    </row>
    <row r="507" spans="8:8">
      <c r="H507" s="11"/>
    </row>
    <row r="508" spans="8:8">
      <c r="H508" s="11"/>
    </row>
    <row r="509" spans="8:8">
      <c r="H509" s="11"/>
    </row>
    <row r="510" spans="8:8">
      <c r="H510" s="11"/>
    </row>
    <row r="511" spans="8:8">
      <c r="H511" s="11"/>
    </row>
    <row r="512" spans="8:8">
      <c r="H512" s="11"/>
    </row>
    <row r="513" spans="8:8">
      <c r="H513" s="11"/>
    </row>
    <row r="514" spans="8:8">
      <c r="H514" s="11"/>
    </row>
    <row r="515" spans="8:8">
      <c r="H515" s="11"/>
    </row>
    <row r="516" spans="8:8">
      <c r="H516" s="11"/>
    </row>
    <row r="517" spans="8:8">
      <c r="H517" s="11"/>
    </row>
    <row r="518" spans="8:8">
      <c r="H518" s="11"/>
    </row>
    <row r="519" spans="8:8">
      <c r="H519" s="11"/>
    </row>
    <row r="520" spans="8:8">
      <c r="H520" s="11"/>
    </row>
    <row r="521" spans="8:8">
      <c r="H521" s="11"/>
    </row>
    <row r="522" spans="8:8">
      <c r="H522" s="11"/>
    </row>
    <row r="523" spans="8:8">
      <c r="H523" s="11"/>
    </row>
    <row r="524" spans="8:8">
      <c r="H524" s="11"/>
    </row>
    <row r="525" spans="8:8">
      <c r="H525" s="11"/>
    </row>
    <row r="526" spans="8:8">
      <c r="H526" s="11"/>
    </row>
    <row r="527" spans="8:8">
      <c r="H527" s="11"/>
    </row>
    <row r="528" spans="8:8">
      <c r="H528" s="11"/>
    </row>
    <row r="529" spans="8:8">
      <c r="H529" s="11"/>
    </row>
    <row r="530" spans="8:8">
      <c r="H530" s="11"/>
    </row>
    <row r="531" spans="8:8">
      <c r="H531" s="11"/>
    </row>
    <row r="532" spans="8:8">
      <c r="H532" s="11"/>
    </row>
    <row r="533" spans="8:8">
      <c r="H533" s="11"/>
    </row>
    <row r="534" spans="8:8">
      <c r="H534" s="11"/>
    </row>
    <row r="535" spans="8:8">
      <c r="H535" s="11"/>
    </row>
    <row r="536" spans="8:8">
      <c r="H536" s="11"/>
    </row>
    <row r="537" spans="8:8">
      <c r="H537" s="11"/>
    </row>
    <row r="538" spans="8:8">
      <c r="H538" s="11"/>
    </row>
    <row r="539" spans="8:8">
      <c r="H539" s="11"/>
    </row>
    <row r="540" spans="8:8">
      <c r="H540" s="11"/>
    </row>
    <row r="541" spans="8:8">
      <c r="H541" s="11"/>
    </row>
    <row r="542" spans="8:8">
      <c r="H542" s="11"/>
    </row>
    <row r="543" spans="8:8">
      <c r="H543" s="11"/>
    </row>
    <row r="544" spans="8:8">
      <c r="H544" s="11"/>
    </row>
    <row r="545" spans="8:8">
      <c r="H545" s="11"/>
    </row>
    <row r="546" spans="8:8">
      <c r="H546" s="11"/>
    </row>
    <row r="547" spans="8:8">
      <c r="H547" s="11"/>
    </row>
    <row r="548" spans="8:8">
      <c r="H548" s="11"/>
    </row>
    <row r="549" spans="8:8">
      <c r="H549" s="11"/>
    </row>
    <row r="550" spans="8:8">
      <c r="H550" s="11"/>
    </row>
    <row r="551" spans="8:8">
      <c r="H551" s="11"/>
    </row>
    <row r="552" spans="8:8">
      <c r="H552" s="11"/>
    </row>
    <row r="553" spans="8:8">
      <c r="H553" s="11"/>
    </row>
    <row r="554" spans="8:8">
      <c r="H554" s="11"/>
    </row>
    <row r="555" spans="8:8">
      <c r="H555" s="11"/>
    </row>
    <row r="556" spans="8:8">
      <c r="H556" s="11"/>
    </row>
    <row r="557" spans="8:8">
      <c r="H557" s="11"/>
    </row>
    <row r="558" spans="8:8">
      <c r="H558" s="11"/>
    </row>
    <row r="559" spans="8:8">
      <c r="H559" s="11"/>
    </row>
    <row r="560" spans="8:8">
      <c r="H560" s="11"/>
    </row>
    <row r="561" spans="8:8">
      <c r="H561" s="11"/>
    </row>
    <row r="562" spans="8:8">
      <c r="H562" s="11"/>
    </row>
    <row r="563" spans="8:8">
      <c r="H563" s="11"/>
    </row>
    <row r="564" spans="8:8">
      <c r="H564" s="11"/>
    </row>
    <row r="565" spans="8:8">
      <c r="H565" s="11"/>
    </row>
    <row r="566" spans="8:8">
      <c r="H566" s="11"/>
    </row>
    <row r="567" spans="8:8">
      <c r="H567" s="11"/>
    </row>
    <row r="568" spans="8:8">
      <c r="H568" s="11"/>
    </row>
    <row r="569" spans="8:8">
      <c r="H569" s="11"/>
    </row>
    <row r="570" spans="8:8">
      <c r="H570" s="11"/>
    </row>
    <row r="571" spans="8:8">
      <c r="H571" s="11"/>
    </row>
    <row r="572" spans="8:8">
      <c r="H572" s="11"/>
    </row>
    <row r="573" spans="8:8">
      <c r="H573" s="11"/>
    </row>
    <row r="574" spans="8:8">
      <c r="H574" s="11"/>
    </row>
    <row r="575" spans="8:8">
      <c r="H575" s="11"/>
    </row>
    <row r="576" spans="8:8">
      <c r="H576" s="11"/>
    </row>
    <row r="577" spans="8:8">
      <c r="H577" s="11"/>
    </row>
    <row r="578" spans="8:8">
      <c r="H578" s="11"/>
    </row>
    <row r="579" spans="8:8">
      <c r="H579" s="11"/>
    </row>
    <row r="580" spans="8:8">
      <c r="H580" s="11"/>
    </row>
    <row r="581" spans="8:8">
      <c r="H581" s="11"/>
    </row>
    <row r="582" spans="8:8">
      <c r="H582" s="11"/>
    </row>
    <row r="583" spans="8:8">
      <c r="H583" s="11"/>
    </row>
    <row r="584" spans="8:8">
      <c r="H584" s="11"/>
    </row>
    <row r="585" spans="8:8">
      <c r="H585" s="11"/>
    </row>
    <row r="586" spans="8:8">
      <c r="H586" s="11"/>
    </row>
    <row r="587" spans="8:8">
      <c r="H587" s="11"/>
    </row>
    <row r="588" spans="8:8">
      <c r="H588" s="11"/>
    </row>
    <row r="589" spans="8:8">
      <c r="H589" s="11"/>
    </row>
    <row r="590" spans="8:8">
      <c r="H590" s="11"/>
    </row>
    <row r="591" spans="8:8">
      <c r="H591" s="11"/>
    </row>
    <row r="592" spans="8:8">
      <c r="H592" s="11"/>
    </row>
    <row r="593" spans="8:8">
      <c r="H593" s="11"/>
    </row>
    <row r="594" spans="8:8">
      <c r="H594" s="11"/>
    </row>
    <row r="595" spans="8:8">
      <c r="H595" s="11"/>
    </row>
    <row r="596" spans="8:8">
      <c r="H596" s="11"/>
    </row>
    <row r="597" spans="8:8">
      <c r="H597" s="11"/>
    </row>
    <row r="598" spans="8:8">
      <c r="H598" s="11"/>
    </row>
    <row r="599" spans="8:8">
      <c r="H599" s="11"/>
    </row>
    <row r="600" spans="8:8">
      <c r="H600" s="11"/>
    </row>
    <row r="601" spans="8:8">
      <c r="H601" s="11"/>
    </row>
    <row r="602" spans="8:8">
      <c r="H602" s="11"/>
    </row>
    <row r="603" spans="8:8">
      <c r="H603" s="11"/>
    </row>
    <row r="604" spans="8:8">
      <c r="H604" s="11"/>
    </row>
    <row r="605" spans="8:8">
      <c r="H605" s="11"/>
    </row>
    <row r="606" spans="8:8">
      <c r="H606" s="11"/>
    </row>
    <row r="607" spans="8:8">
      <c r="H607" s="11"/>
    </row>
    <row r="608" spans="8:8">
      <c r="H608" s="11"/>
    </row>
    <row r="609" spans="8:8">
      <c r="H609" s="11"/>
    </row>
    <row r="610" spans="8:8">
      <c r="H610" s="11"/>
    </row>
    <row r="611" spans="8:8">
      <c r="H611" s="11"/>
    </row>
    <row r="612" spans="8:8">
      <c r="H612" s="11"/>
    </row>
    <row r="613" spans="8:8">
      <c r="H613" s="11"/>
    </row>
    <row r="614" spans="8:8">
      <c r="H614" s="11"/>
    </row>
    <row r="615" spans="8:8">
      <c r="H615" s="11"/>
    </row>
    <row r="616" spans="8:8">
      <c r="H616" s="11"/>
    </row>
    <row r="617" spans="8:8">
      <c r="H617" s="11"/>
    </row>
    <row r="618" spans="8:8">
      <c r="H618" s="11"/>
    </row>
    <row r="619" spans="8:8">
      <c r="H619" s="11"/>
    </row>
    <row r="620" spans="8:8">
      <c r="H620" s="11"/>
    </row>
    <row r="621" spans="8:8">
      <c r="H621" s="11"/>
    </row>
    <row r="622" spans="8:8">
      <c r="H622" s="11"/>
    </row>
    <row r="623" spans="8:8">
      <c r="H623" s="11"/>
    </row>
    <row r="624" spans="8:8">
      <c r="H624" s="11"/>
    </row>
    <row r="625" spans="8:8">
      <c r="H625" s="11"/>
    </row>
    <row r="626" spans="8:8">
      <c r="H626" s="11"/>
    </row>
    <row r="627" spans="8:8">
      <c r="H627" s="11"/>
    </row>
    <row r="628" spans="8:8">
      <c r="H628" s="11"/>
    </row>
    <row r="629" spans="8:8">
      <c r="H629" s="11"/>
    </row>
    <row r="630" spans="8:8">
      <c r="H630" s="11"/>
    </row>
    <row r="631" spans="8:8">
      <c r="H631" s="11"/>
    </row>
    <row r="632" spans="8:8">
      <c r="H632" s="11"/>
    </row>
    <row r="633" spans="8:8">
      <c r="H633" s="11"/>
    </row>
    <row r="634" spans="8:8">
      <c r="H634" s="11"/>
    </row>
    <row r="635" spans="8:8">
      <c r="H635" s="11"/>
    </row>
    <row r="636" spans="8:8">
      <c r="H636" s="11"/>
    </row>
    <row r="637" spans="8:8">
      <c r="H637" s="11"/>
    </row>
    <row r="638" spans="8:8">
      <c r="H638" s="11"/>
    </row>
    <row r="639" spans="8:8">
      <c r="H639" s="11"/>
    </row>
    <row r="640" spans="8:8">
      <c r="H640" s="11"/>
    </row>
    <row r="641" spans="8:8">
      <c r="H641" s="11"/>
    </row>
    <row r="642" spans="8:8">
      <c r="H642" s="11"/>
    </row>
    <row r="643" spans="8:8">
      <c r="H643" s="11"/>
    </row>
    <row r="644" spans="8:8">
      <c r="H644" s="11"/>
    </row>
    <row r="645" spans="8:8">
      <c r="H645" s="11"/>
    </row>
    <row r="646" spans="8:8">
      <c r="H646" s="11"/>
    </row>
    <row r="647" spans="8:8">
      <c r="H647" s="11"/>
    </row>
    <row r="648" spans="8:8">
      <c r="H648" s="11"/>
    </row>
    <row r="649" spans="8:8">
      <c r="H649" s="11"/>
    </row>
    <row r="650" spans="8:8">
      <c r="H650" s="11"/>
    </row>
    <row r="651" spans="8:8">
      <c r="H651" s="11"/>
    </row>
    <row r="652" spans="8:8">
      <c r="H652" s="11"/>
    </row>
    <row r="653" spans="8:8">
      <c r="H653" s="11"/>
    </row>
    <row r="654" spans="8:8">
      <c r="H654" s="11"/>
    </row>
    <row r="655" spans="8:8">
      <c r="H655" s="11"/>
    </row>
    <row r="656" spans="8:8">
      <c r="H656" s="11"/>
    </row>
    <row r="657" spans="8:8">
      <c r="H657" s="11"/>
    </row>
    <row r="658" spans="8:8">
      <c r="H658" s="11"/>
    </row>
    <row r="659" spans="8:8">
      <c r="H659" s="11"/>
    </row>
    <row r="660" spans="8:8">
      <c r="H660" s="11"/>
    </row>
    <row r="661" spans="8:8">
      <c r="H661" s="11"/>
    </row>
    <row r="662" spans="8:8">
      <c r="H662" s="11"/>
    </row>
    <row r="663" spans="8:8">
      <c r="H663" s="11"/>
    </row>
    <row r="664" spans="8:8">
      <c r="H664" s="11"/>
    </row>
    <row r="665" spans="8:8">
      <c r="H665" s="11"/>
    </row>
    <row r="666" spans="8:8">
      <c r="H666" s="11"/>
    </row>
    <row r="667" spans="8:8">
      <c r="H667" s="11"/>
    </row>
    <row r="668" spans="8:8">
      <c r="H668" s="11"/>
    </row>
    <row r="669" spans="8:8">
      <c r="H669" s="11"/>
    </row>
    <row r="670" spans="8:8">
      <c r="H670" s="11"/>
    </row>
    <row r="671" spans="8:8">
      <c r="H671" s="11"/>
    </row>
    <row r="672" spans="8:8">
      <c r="H672" s="11"/>
    </row>
    <row r="673" spans="8:8">
      <c r="H673" s="11"/>
    </row>
    <row r="674" spans="8:8">
      <c r="H674" s="11"/>
    </row>
    <row r="675" spans="8:8">
      <c r="H675" s="11"/>
    </row>
    <row r="676" spans="8:8">
      <c r="H676" s="11"/>
    </row>
    <row r="677" spans="8:8">
      <c r="H677" s="11"/>
    </row>
    <row r="678" spans="8:8">
      <c r="H678" s="11"/>
    </row>
    <row r="679" spans="8:8">
      <c r="H679" s="11"/>
    </row>
    <row r="680" spans="8:8">
      <c r="H680" s="11"/>
    </row>
    <row r="681" spans="8:8">
      <c r="H681" s="11"/>
    </row>
    <row r="682" spans="8:8">
      <c r="H682" s="11"/>
    </row>
    <row r="683" spans="8:8">
      <c r="H683" s="11"/>
    </row>
    <row r="684" spans="8:8">
      <c r="H684" s="11"/>
    </row>
    <row r="685" spans="8:8">
      <c r="H685" s="11"/>
    </row>
    <row r="686" spans="8:8">
      <c r="H686" s="11"/>
    </row>
    <row r="687" spans="8:8">
      <c r="H687" s="11"/>
    </row>
    <row r="688" spans="8:8">
      <c r="H688" s="11"/>
    </row>
    <row r="689" spans="8:8">
      <c r="H689" s="11"/>
    </row>
    <row r="690" spans="8:8">
      <c r="H690" s="11"/>
    </row>
    <row r="691" spans="8:8">
      <c r="H691" s="11"/>
    </row>
    <row r="692" spans="8:8">
      <c r="H692" s="11"/>
    </row>
    <row r="693" spans="8:8">
      <c r="H693" s="11"/>
    </row>
    <row r="694" spans="8:8">
      <c r="H694" s="11"/>
    </row>
    <row r="695" spans="8:8">
      <c r="H695" s="11"/>
    </row>
    <row r="696" spans="8:8">
      <c r="H696" s="11"/>
    </row>
    <row r="697" spans="8:8">
      <c r="H697" s="11"/>
    </row>
    <row r="698" spans="8:8">
      <c r="H698" s="11"/>
    </row>
    <row r="699" spans="8:8">
      <c r="H699" s="11"/>
    </row>
    <row r="700" spans="8:8">
      <c r="H700" s="11"/>
    </row>
    <row r="701" spans="8:8">
      <c r="H701" s="11"/>
    </row>
    <row r="702" spans="8:8">
      <c r="H702" s="11"/>
    </row>
    <row r="703" spans="8:8">
      <c r="H703" s="11"/>
    </row>
    <row r="704" spans="8:8">
      <c r="H704" s="11"/>
    </row>
    <row r="705" spans="8:8">
      <c r="H705" s="11"/>
    </row>
    <row r="706" spans="8:8">
      <c r="H706" s="11"/>
    </row>
    <row r="707" spans="8:8">
      <c r="H707" s="11"/>
    </row>
    <row r="708" spans="8:8">
      <c r="H708" s="11"/>
    </row>
    <row r="709" spans="8:8">
      <c r="H709" s="11"/>
    </row>
    <row r="710" spans="8:8">
      <c r="H710" s="11"/>
    </row>
    <row r="711" spans="8:8">
      <c r="H711" s="11"/>
    </row>
    <row r="712" spans="8:8">
      <c r="H712" s="11"/>
    </row>
    <row r="713" spans="8:8">
      <c r="H713" s="11"/>
    </row>
    <row r="714" spans="8:8">
      <c r="H714" s="11"/>
    </row>
    <row r="715" spans="8:8">
      <c r="H715" s="11"/>
    </row>
    <row r="716" spans="8:8">
      <c r="H716" s="11"/>
    </row>
    <row r="717" spans="8:8">
      <c r="H717" s="11"/>
    </row>
    <row r="718" spans="8:8">
      <c r="H718" s="11"/>
    </row>
    <row r="719" spans="8:8">
      <c r="H719" s="11"/>
    </row>
    <row r="720" spans="8:8">
      <c r="H720" s="11"/>
    </row>
    <row r="721" spans="8:8">
      <c r="H721" s="11"/>
    </row>
    <row r="722" spans="8:8">
      <c r="H722" s="11"/>
    </row>
    <row r="723" spans="8:8">
      <c r="H723" s="11"/>
    </row>
    <row r="724" spans="8:8">
      <c r="H724" s="11"/>
    </row>
    <row r="725" spans="8:8">
      <c r="H725" s="11"/>
    </row>
    <row r="726" spans="8:8">
      <c r="H726" s="11"/>
    </row>
    <row r="727" spans="8:8">
      <c r="H727" s="11"/>
    </row>
    <row r="728" spans="8:8">
      <c r="H728" s="11"/>
    </row>
    <row r="729" spans="8:8">
      <c r="H729" s="11"/>
    </row>
    <row r="730" spans="8:8">
      <c r="H730" s="11"/>
    </row>
    <row r="731" spans="8:8">
      <c r="H731" s="11"/>
    </row>
    <row r="732" spans="8:8">
      <c r="H732" s="11"/>
    </row>
    <row r="733" spans="8:8">
      <c r="H733" s="11"/>
    </row>
    <row r="734" spans="8:8">
      <c r="H734" s="11"/>
    </row>
    <row r="735" spans="8:8">
      <c r="H735" s="11"/>
    </row>
    <row r="736" spans="8:8">
      <c r="H736" s="11"/>
    </row>
    <row r="737" spans="8:8">
      <c r="H737" s="11"/>
    </row>
    <row r="738" spans="8:8">
      <c r="H738" s="11"/>
    </row>
    <row r="739" spans="8:8">
      <c r="H739" s="11"/>
    </row>
    <row r="740" spans="8:8">
      <c r="H740" s="11"/>
    </row>
    <row r="741" spans="8:8">
      <c r="H741" s="11"/>
    </row>
    <row r="742" spans="8:8">
      <c r="H742" s="11"/>
    </row>
    <row r="743" spans="8:8">
      <c r="H743" s="11"/>
    </row>
    <row r="744" spans="8:8">
      <c r="H744" s="11"/>
    </row>
    <row r="745" spans="8:8">
      <c r="H745" s="11"/>
    </row>
    <row r="746" spans="8:8">
      <c r="H746" s="11"/>
    </row>
    <row r="747" spans="8:8">
      <c r="H747" s="11"/>
    </row>
    <row r="748" spans="8:8">
      <c r="H748" s="11"/>
    </row>
    <row r="749" spans="8:8">
      <c r="H749" s="11"/>
    </row>
    <row r="750" spans="8:8">
      <c r="H750" s="11"/>
    </row>
    <row r="751" spans="8:8">
      <c r="H751" s="11"/>
    </row>
    <row r="752" spans="8:8">
      <c r="H752" s="11"/>
    </row>
    <row r="753" spans="8:8">
      <c r="H753" s="11"/>
    </row>
    <row r="754" spans="8:8">
      <c r="H754" s="11"/>
    </row>
    <row r="755" spans="8:8">
      <c r="H755" s="11"/>
    </row>
    <row r="756" spans="8:8">
      <c r="H756" s="11"/>
    </row>
    <row r="757" spans="8:8">
      <c r="H757" s="11"/>
    </row>
    <row r="758" spans="8:8">
      <c r="H758" s="11"/>
    </row>
    <row r="759" spans="8:8">
      <c r="H759" s="11"/>
    </row>
    <row r="760" spans="8:8">
      <c r="H760" s="11"/>
    </row>
    <row r="761" spans="8:8">
      <c r="H761" s="11"/>
    </row>
    <row r="762" spans="8:8">
      <c r="H762" s="11"/>
    </row>
    <row r="763" spans="8:8">
      <c r="H763" s="11"/>
    </row>
    <row r="764" spans="8:8">
      <c r="H764" s="11"/>
    </row>
    <row r="765" spans="8:8">
      <c r="H765" s="11"/>
    </row>
    <row r="766" spans="8:8">
      <c r="H766" s="11"/>
    </row>
    <row r="767" spans="8:8">
      <c r="H767" s="11"/>
    </row>
    <row r="768" spans="8:8">
      <c r="H768" s="11"/>
    </row>
    <row r="769" spans="8:8">
      <c r="H769" s="11"/>
    </row>
    <row r="770" spans="8:8">
      <c r="H770" s="11"/>
    </row>
    <row r="771" spans="8:8">
      <c r="H771" s="11"/>
    </row>
    <row r="772" spans="8:8">
      <c r="H772" s="11"/>
    </row>
    <row r="773" spans="8:8">
      <c r="H773" s="11"/>
    </row>
    <row r="774" spans="8:8">
      <c r="H774" s="11"/>
    </row>
    <row r="775" spans="8:8">
      <c r="H775" s="11"/>
    </row>
    <row r="776" spans="8:8">
      <c r="H776" s="11"/>
    </row>
    <row r="777" spans="8:8">
      <c r="H777" s="11"/>
    </row>
    <row r="778" spans="8:8">
      <c r="H778" s="11"/>
    </row>
    <row r="779" spans="8:8">
      <c r="H779" s="11"/>
    </row>
    <row r="780" spans="8:8">
      <c r="H780" s="11"/>
    </row>
    <row r="781" spans="8:8">
      <c r="H781" s="11"/>
    </row>
    <row r="782" spans="8:8">
      <c r="H782" s="11"/>
    </row>
    <row r="783" spans="8:8">
      <c r="H783" s="11"/>
    </row>
    <row r="784" spans="8:8">
      <c r="H784" s="11"/>
    </row>
    <row r="785" spans="8:8">
      <c r="H785" s="11"/>
    </row>
    <row r="786" spans="8:8">
      <c r="H786" s="11"/>
    </row>
    <row r="787" spans="8:8">
      <c r="H787" s="11"/>
    </row>
    <row r="788" spans="8:8">
      <c r="H788" s="11"/>
    </row>
    <row r="789" spans="8:8">
      <c r="H789" s="11"/>
    </row>
    <row r="790" spans="8:8">
      <c r="H790" s="11"/>
    </row>
    <row r="791" spans="8:8">
      <c r="H791" s="11"/>
    </row>
    <row r="792" spans="8:8">
      <c r="H792" s="11"/>
    </row>
    <row r="793" spans="8:8">
      <c r="H793" s="11"/>
    </row>
    <row r="794" spans="8:8">
      <c r="H794" s="11"/>
    </row>
    <row r="795" spans="8:8">
      <c r="H795" s="11"/>
    </row>
    <row r="796" spans="8:8">
      <c r="H796" s="11"/>
    </row>
    <row r="797" spans="8:8">
      <c r="H797" s="11"/>
    </row>
    <row r="798" spans="8:8">
      <c r="H798" s="11"/>
    </row>
    <row r="799" spans="8:8">
      <c r="H799" s="11"/>
    </row>
    <row r="800" spans="8:8">
      <c r="H800" s="11"/>
    </row>
    <row r="801" spans="8:8">
      <c r="H801" s="11"/>
    </row>
    <row r="802" spans="8:8">
      <c r="H802" s="11"/>
    </row>
    <row r="803" spans="8:8">
      <c r="H803" s="11"/>
    </row>
    <row r="804" spans="8:8">
      <c r="H804" s="11"/>
    </row>
    <row r="805" spans="8:8">
      <c r="H805" s="11"/>
    </row>
    <row r="806" spans="8:8">
      <c r="H806" s="11"/>
    </row>
    <row r="807" spans="8:8">
      <c r="H807" s="11"/>
    </row>
    <row r="808" spans="8:8">
      <c r="H808" s="11"/>
    </row>
    <row r="809" spans="8:8">
      <c r="H809" s="11"/>
    </row>
    <row r="810" spans="8:8">
      <c r="H810" s="11"/>
    </row>
    <row r="811" spans="8:8">
      <c r="H811" s="11"/>
    </row>
    <row r="812" spans="8:8">
      <c r="H812" s="11"/>
    </row>
    <row r="813" spans="8:8">
      <c r="H813" s="11"/>
    </row>
    <row r="814" spans="8:8">
      <c r="H814" s="11"/>
    </row>
    <row r="815" spans="8:8">
      <c r="H815" s="11"/>
    </row>
    <row r="816" spans="8:8">
      <c r="H816" s="11"/>
    </row>
    <row r="817" spans="8:8">
      <c r="H817" s="11"/>
    </row>
    <row r="818" spans="8:8">
      <c r="H818" s="11"/>
    </row>
    <row r="819" spans="8:8">
      <c r="H819" s="11"/>
    </row>
    <row r="820" spans="8:8">
      <c r="H820" s="11"/>
    </row>
    <row r="821" spans="8:8">
      <c r="H821" s="11"/>
    </row>
    <row r="822" spans="8:8">
      <c r="H822" s="11"/>
    </row>
    <row r="823" spans="8:8">
      <c r="H823" s="11"/>
    </row>
    <row r="824" spans="8:8">
      <c r="H824" s="11"/>
    </row>
    <row r="825" spans="8:8">
      <c r="H825" s="11"/>
    </row>
    <row r="826" spans="8:8">
      <c r="H826" s="11"/>
    </row>
    <row r="827" spans="8:8">
      <c r="H827" s="11"/>
    </row>
    <row r="828" spans="8:8">
      <c r="H828" s="11"/>
    </row>
    <row r="829" spans="8:8">
      <c r="H829" s="11"/>
    </row>
    <row r="830" spans="8:8">
      <c r="H830" s="11"/>
    </row>
    <row r="831" spans="8:8">
      <c r="H831" s="11"/>
    </row>
    <row r="832" spans="8:8">
      <c r="H832" s="11"/>
    </row>
    <row r="833" spans="8:8">
      <c r="H833" s="11"/>
    </row>
    <row r="834" spans="8:8">
      <c r="H834" s="11"/>
    </row>
    <row r="835" spans="8:8">
      <c r="H835" s="11"/>
    </row>
    <row r="836" spans="8:8">
      <c r="H836" s="11"/>
    </row>
    <row r="837" spans="8:8">
      <c r="H837" s="11"/>
    </row>
    <row r="838" spans="8:8">
      <c r="H838" s="11"/>
    </row>
    <row r="839" spans="8:8">
      <c r="H839" s="11"/>
    </row>
    <row r="840" spans="8:8">
      <c r="H840" s="11"/>
    </row>
    <row r="841" spans="8:8">
      <c r="H841" s="11"/>
    </row>
    <row r="842" spans="8:8">
      <c r="H842" s="11"/>
    </row>
    <row r="843" spans="8:8">
      <c r="H843" s="11"/>
    </row>
    <row r="844" spans="8:8">
      <c r="H844" s="11"/>
    </row>
    <row r="845" spans="8:8">
      <c r="H845" s="11"/>
    </row>
    <row r="846" spans="8:8">
      <c r="H846" s="11"/>
    </row>
    <row r="847" spans="8:8">
      <c r="H847" s="11"/>
    </row>
    <row r="848" spans="8:8">
      <c r="H848" s="11"/>
    </row>
    <row r="849" spans="8:8">
      <c r="H849" s="11"/>
    </row>
    <row r="850" spans="8:8">
      <c r="H850" s="11"/>
    </row>
    <row r="851" spans="8:8">
      <c r="H851" s="11"/>
    </row>
    <row r="852" spans="8:8">
      <c r="H852" s="11"/>
    </row>
    <row r="853" spans="8:8">
      <c r="H853" s="11"/>
    </row>
    <row r="854" spans="8:8">
      <c r="H854" s="11"/>
    </row>
    <row r="855" spans="8:8">
      <c r="H855" s="11"/>
    </row>
    <row r="856" spans="8:8">
      <c r="H856" s="11"/>
    </row>
    <row r="857" spans="8:8">
      <c r="H857" s="11"/>
    </row>
    <row r="858" spans="8:8">
      <c r="H858" s="11"/>
    </row>
    <row r="859" spans="8:8">
      <c r="H859" s="11"/>
    </row>
    <row r="860" spans="8:8">
      <c r="H860" s="11"/>
    </row>
    <row r="861" spans="8:8">
      <c r="H861" s="11"/>
    </row>
    <row r="862" spans="8:8">
      <c r="H862" s="11"/>
    </row>
    <row r="863" spans="8:8">
      <c r="H863" s="11"/>
    </row>
    <row r="864" spans="8:8">
      <c r="H864" s="11"/>
    </row>
    <row r="865" spans="8:8">
      <c r="H865" s="11"/>
    </row>
    <row r="866" spans="8:8">
      <c r="H866" s="11"/>
    </row>
    <row r="867" spans="8:8">
      <c r="H867" s="11"/>
    </row>
    <row r="868" spans="8:8">
      <c r="H868" s="11"/>
    </row>
    <row r="869" spans="8:8">
      <c r="H869" s="11"/>
    </row>
    <row r="870" spans="8:8">
      <c r="H870" s="11"/>
    </row>
    <row r="871" spans="8:8">
      <c r="H871" s="11"/>
    </row>
    <row r="872" spans="8:8">
      <c r="H872" s="11"/>
    </row>
    <row r="873" spans="8:8">
      <c r="H873" s="11"/>
    </row>
    <row r="874" spans="8:8">
      <c r="H874" s="11"/>
    </row>
    <row r="875" spans="8:8">
      <c r="H875" s="11"/>
    </row>
    <row r="876" spans="8:8">
      <c r="H876" s="11"/>
    </row>
    <row r="877" spans="8:8">
      <c r="H877" s="11"/>
    </row>
    <row r="878" spans="8:8">
      <c r="H878" s="11"/>
    </row>
    <row r="879" spans="8:8">
      <c r="H879" s="11"/>
    </row>
    <row r="880" spans="8:8">
      <c r="H880" s="11"/>
    </row>
    <row r="881" spans="8:8">
      <c r="H881" s="11"/>
    </row>
    <row r="882" spans="8:8">
      <c r="H882" s="11"/>
    </row>
    <row r="883" spans="8:8">
      <c r="H883" s="11"/>
    </row>
    <row r="884" spans="8:8">
      <c r="H884" s="11"/>
    </row>
    <row r="885" spans="8:8">
      <c r="H885" s="11"/>
    </row>
    <row r="886" spans="8:8">
      <c r="H886" s="11"/>
    </row>
    <row r="887" spans="8:8">
      <c r="H887" s="11"/>
    </row>
    <row r="888" spans="8:8">
      <c r="H888" s="11"/>
    </row>
    <row r="889" spans="8:8">
      <c r="H889" s="11"/>
    </row>
    <row r="890" spans="8:8">
      <c r="H890" s="11"/>
    </row>
    <row r="891" spans="8:8">
      <c r="H891" s="11"/>
    </row>
    <row r="892" spans="8:8">
      <c r="H892" s="11"/>
    </row>
    <row r="893" spans="8:8">
      <c r="H893" s="11"/>
    </row>
    <row r="894" spans="8:8">
      <c r="H894" s="11"/>
    </row>
    <row r="895" spans="8:8">
      <c r="H895" s="11"/>
    </row>
    <row r="896" spans="8:8">
      <c r="H896" s="11"/>
    </row>
    <row r="897" spans="8:8">
      <c r="H897" s="11"/>
    </row>
    <row r="898" spans="8:8">
      <c r="H898" s="11"/>
    </row>
    <row r="899" spans="8:8">
      <c r="H899" s="11"/>
    </row>
    <row r="900" spans="8:8">
      <c r="H900" s="11"/>
    </row>
    <row r="901" spans="8:8">
      <c r="H901" s="11"/>
    </row>
    <row r="902" spans="8:8">
      <c r="H902" s="11"/>
    </row>
    <row r="903" spans="8:8">
      <c r="H903" s="11"/>
    </row>
    <row r="904" spans="8:8">
      <c r="H904" s="11"/>
    </row>
    <row r="905" spans="8:8">
      <c r="H905" s="11"/>
    </row>
    <row r="906" spans="8:8">
      <c r="H906" s="11"/>
    </row>
    <row r="907" spans="8:8">
      <c r="H907" s="11"/>
    </row>
    <row r="908" spans="8:8">
      <c r="H908" s="11"/>
    </row>
    <row r="909" spans="8:8">
      <c r="H909" s="11"/>
    </row>
    <row r="910" spans="8:8">
      <c r="H910" s="11"/>
    </row>
    <row r="911" spans="8:8">
      <c r="H911" s="11"/>
    </row>
    <row r="912" spans="8:8">
      <c r="H912" s="11"/>
    </row>
    <row r="913" spans="8:8">
      <c r="H913" s="11"/>
    </row>
    <row r="914" spans="8:8">
      <c r="H914" s="11"/>
    </row>
    <row r="915" spans="8:8">
      <c r="H915" s="11"/>
    </row>
    <row r="916" spans="8:8">
      <c r="H916" s="11"/>
    </row>
    <row r="917" spans="8:8">
      <c r="H917" s="11"/>
    </row>
    <row r="918" spans="8:8">
      <c r="H918" s="11"/>
    </row>
    <row r="919" spans="8:8">
      <c r="H919" s="11"/>
    </row>
    <row r="920" spans="8:8">
      <c r="H920" s="11"/>
    </row>
    <row r="921" spans="8:8">
      <c r="H921" s="11"/>
    </row>
    <row r="922" spans="8:8">
      <c r="H922" s="11"/>
    </row>
    <row r="923" spans="8:8">
      <c r="H923" s="11"/>
    </row>
    <row r="924" spans="8:8">
      <c r="H924" s="11"/>
    </row>
    <row r="925" spans="8:8">
      <c r="H925" s="11"/>
    </row>
    <row r="926" spans="8:8">
      <c r="H926" s="11"/>
    </row>
    <row r="927" spans="8:8">
      <c r="H927" s="11"/>
    </row>
    <row r="928" spans="8:8">
      <c r="H928" s="11"/>
    </row>
    <row r="929" spans="8:8">
      <c r="H929" s="11"/>
    </row>
    <row r="930" spans="8:8">
      <c r="H930" s="11"/>
    </row>
    <row r="931" spans="8:8">
      <c r="H931" s="11"/>
    </row>
    <row r="932" spans="8:8">
      <c r="H932" s="11"/>
    </row>
    <row r="933" spans="8:8">
      <c r="H933" s="11"/>
    </row>
    <row r="934" spans="8:8">
      <c r="H934" s="11"/>
    </row>
    <row r="935" spans="8:8">
      <c r="H935" s="11"/>
    </row>
    <row r="936" spans="8:8">
      <c r="H936" s="11"/>
    </row>
    <row r="937" spans="8:8">
      <c r="H937" s="11"/>
    </row>
    <row r="938" spans="8:8">
      <c r="H938" s="11"/>
    </row>
    <row r="939" spans="8:8">
      <c r="H939" s="11"/>
    </row>
    <row r="940" spans="8:8">
      <c r="H940" s="11"/>
    </row>
    <row r="941" spans="8:8">
      <c r="H941" s="11"/>
    </row>
    <row r="942" spans="8:8">
      <c r="H942" s="11"/>
    </row>
    <row r="943" spans="8:8">
      <c r="H943" s="11"/>
    </row>
    <row r="944" spans="8:8">
      <c r="H944" s="11"/>
    </row>
    <row r="945" spans="8:8">
      <c r="H945" s="11"/>
    </row>
    <row r="946" spans="8:8">
      <c r="H946" s="11"/>
    </row>
    <row r="947" spans="8:8">
      <c r="H947" s="11"/>
    </row>
    <row r="948" spans="8:8">
      <c r="H948" s="11"/>
    </row>
    <row r="949" spans="8:8">
      <c r="H949" s="11"/>
    </row>
    <row r="950" spans="8:8">
      <c r="H950" s="11"/>
    </row>
    <row r="951" spans="8:8">
      <c r="H951" s="11"/>
    </row>
    <row r="952" spans="8:8">
      <c r="H952" s="11"/>
    </row>
    <row r="953" spans="8:8">
      <c r="H953" s="11"/>
    </row>
    <row r="954" spans="8:8">
      <c r="H954" s="11"/>
    </row>
    <row r="955" spans="8:8">
      <c r="H955" s="11"/>
    </row>
    <row r="956" spans="8:8">
      <c r="H956" s="11"/>
    </row>
    <row r="957" spans="8:8">
      <c r="H957" s="11"/>
    </row>
    <row r="958" spans="8:8">
      <c r="H958" s="11"/>
    </row>
    <row r="959" spans="8:8">
      <c r="H959" s="11"/>
    </row>
    <row r="960" spans="8:8">
      <c r="H960" s="11"/>
    </row>
    <row r="961" spans="8:8">
      <c r="H961" s="11"/>
    </row>
    <row r="962" spans="8:8">
      <c r="H962" s="11"/>
    </row>
    <row r="963" spans="8:8">
      <c r="H963" s="11"/>
    </row>
    <row r="964" spans="8:8">
      <c r="H964" s="11"/>
    </row>
    <row r="965" spans="8:8">
      <c r="H965" s="11"/>
    </row>
    <row r="966" spans="8:8">
      <c r="H966" s="11"/>
    </row>
    <row r="967" spans="8:8">
      <c r="H967" s="11"/>
    </row>
    <row r="968" spans="8:8">
      <c r="H968" s="11"/>
    </row>
    <row r="969" spans="8:8">
      <c r="H969" s="11"/>
    </row>
    <row r="970" spans="8:8">
      <c r="H970" s="11"/>
    </row>
    <row r="971" spans="8:8">
      <c r="H971" s="11"/>
    </row>
    <row r="972" spans="8:8">
      <c r="H972" s="11"/>
    </row>
    <row r="973" spans="8:8">
      <c r="H973" s="11"/>
    </row>
    <row r="974" spans="8:8">
      <c r="H974" s="11"/>
    </row>
    <row r="975" spans="8:8">
      <c r="H975" s="11"/>
    </row>
    <row r="976" spans="8:8">
      <c r="H976" s="11"/>
    </row>
    <row r="977" spans="8:8">
      <c r="H977" s="11"/>
    </row>
    <row r="978" spans="8:8">
      <c r="H978" s="11"/>
    </row>
    <row r="979" spans="8:8">
      <c r="H979" s="11"/>
    </row>
    <row r="980" spans="8:8">
      <c r="H980" s="11"/>
    </row>
    <row r="981" spans="8:8">
      <c r="H981" s="11"/>
    </row>
    <row r="982" spans="8:8">
      <c r="H982" s="11"/>
    </row>
    <row r="983" spans="8:8">
      <c r="H983" s="11"/>
    </row>
    <row r="984" spans="8:8">
      <c r="H984" s="11"/>
    </row>
    <row r="985" spans="8:8">
      <c r="H985" s="11"/>
    </row>
    <row r="986" spans="8:8">
      <c r="H986" s="11"/>
    </row>
    <row r="987" spans="8:8">
      <c r="H987" s="11"/>
    </row>
    <row r="988" spans="8:8">
      <c r="H988" s="11"/>
    </row>
    <row r="989" spans="8:8">
      <c r="H989" s="11"/>
    </row>
    <row r="990" spans="8:8">
      <c r="H990" s="11"/>
    </row>
    <row r="991" spans="8:8">
      <c r="H991" s="11"/>
    </row>
    <row r="992" spans="8:8">
      <c r="H992" s="11"/>
    </row>
    <row r="993" spans="8:8">
      <c r="H993" s="11"/>
    </row>
    <row r="994" spans="8:8">
      <c r="H994" s="11"/>
    </row>
    <row r="995" spans="8:8">
      <c r="H995" s="11"/>
    </row>
    <row r="996" spans="8:8">
      <c r="H996" s="11"/>
    </row>
    <row r="997" spans="8:8">
      <c r="H997" s="11"/>
    </row>
    <row r="998" spans="8:8">
      <c r="H998" s="11"/>
    </row>
    <row r="999" spans="8:8">
      <c r="H999" s="11"/>
    </row>
    <row r="1000" spans="8:8">
      <c r="H1000" s="11"/>
    </row>
  </sheetData>
  <autoFilter ref="A1:H146" xr:uid="{00000000-0001-0000-0300-000000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420-3A65-42D6-B42F-2769EEB96CF5}">
  <dimension ref="A1:O146"/>
  <sheetViews>
    <sheetView workbookViewId="0">
      <selection activeCell="A8" sqref="A8"/>
    </sheetView>
    <sheetView workbookViewId="1">
      <selection sqref="A1:H1"/>
    </sheetView>
  </sheetViews>
  <sheetFormatPr defaultRowHeight="12.75"/>
  <cols>
    <col min="1" max="1" width="4.42578125" bestFit="1" customWidth="1"/>
    <col min="2" max="2" width="12.28515625" bestFit="1" customWidth="1"/>
    <col min="3" max="3" width="51.42578125" bestFit="1" customWidth="1"/>
    <col min="4" max="4" width="30.42578125" bestFit="1" customWidth="1"/>
    <col min="5" max="5" width="23" bestFit="1" customWidth="1"/>
    <col min="6" max="6" width="35.28515625" bestFit="1" customWidth="1"/>
    <col min="7" max="7" width="36.28515625" bestFit="1" customWidth="1"/>
    <col min="8" max="8" width="23.42578125" bestFit="1" customWidth="1"/>
    <col min="9" max="9" width="49.140625" bestFit="1" customWidth="1"/>
    <col min="10" max="10" width="8.42578125" bestFit="1" customWidth="1"/>
    <col min="11" max="11" width="13.7109375" bestFit="1" customWidth="1"/>
    <col min="12" max="12" width="14.42578125" bestFit="1" customWidth="1"/>
    <col min="13" max="13" width="31.140625" bestFit="1" customWidth="1"/>
    <col min="14" max="14" width="10.7109375" bestFit="1" customWidth="1"/>
    <col min="15" max="15" width="7.28515625" bestFit="1" customWidth="1"/>
  </cols>
  <sheetData>
    <row r="1" spans="1:15">
      <c r="A1" s="3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</row>
    <row r="2" spans="1:15">
      <c r="A2" s="3" t="s">
        <v>49</v>
      </c>
      <c r="B2" t="s">
        <v>294</v>
      </c>
      <c r="C2" t="s">
        <v>293</v>
      </c>
      <c r="D2" t="s">
        <v>52</v>
      </c>
      <c r="E2" t="s">
        <v>53</v>
      </c>
      <c r="F2" t="s">
        <v>52</v>
      </c>
      <c r="G2" t="s">
        <v>110</v>
      </c>
      <c r="H2" t="s">
        <v>55</v>
      </c>
      <c r="I2" t="s">
        <v>542</v>
      </c>
      <c r="J2" t="s">
        <v>292</v>
      </c>
      <c r="K2" t="s">
        <v>543</v>
      </c>
      <c r="L2" t="s">
        <v>55</v>
      </c>
      <c r="M2" t="s">
        <v>52</v>
      </c>
      <c r="N2" t="s">
        <v>544</v>
      </c>
      <c r="O2" t="s">
        <v>60</v>
      </c>
    </row>
    <row r="3" spans="1:15">
      <c r="A3" s="3" t="s">
        <v>49</v>
      </c>
      <c r="B3" t="s">
        <v>299</v>
      </c>
      <c r="C3" t="s">
        <v>297</v>
      </c>
      <c r="D3" t="s">
        <v>52</v>
      </c>
      <c r="E3" t="s">
        <v>53</v>
      </c>
      <c r="F3" t="s">
        <v>52</v>
      </c>
      <c r="G3" t="s">
        <v>298</v>
      </c>
      <c r="H3" t="s">
        <v>55</v>
      </c>
      <c r="I3" t="s">
        <v>545</v>
      </c>
      <c r="J3" t="s">
        <v>296</v>
      </c>
      <c r="K3" t="s">
        <v>543</v>
      </c>
      <c r="L3" t="s">
        <v>55</v>
      </c>
      <c r="M3" t="s">
        <v>52</v>
      </c>
      <c r="N3" t="s">
        <v>544</v>
      </c>
      <c r="O3" t="s">
        <v>60</v>
      </c>
    </row>
    <row r="4" spans="1:15">
      <c r="A4" s="3" t="s">
        <v>49</v>
      </c>
      <c r="B4" t="s">
        <v>301</v>
      </c>
      <c r="C4" t="s">
        <v>300</v>
      </c>
      <c r="D4" t="s">
        <v>52</v>
      </c>
      <c r="E4" t="s">
        <v>53</v>
      </c>
      <c r="F4" t="s">
        <v>52</v>
      </c>
      <c r="G4" t="s">
        <v>110</v>
      </c>
      <c r="H4" t="s">
        <v>55</v>
      </c>
      <c r="I4" t="s">
        <v>546</v>
      </c>
      <c r="J4" t="s">
        <v>292</v>
      </c>
      <c r="K4" t="s">
        <v>543</v>
      </c>
      <c r="L4" t="s">
        <v>55</v>
      </c>
      <c r="M4" t="s">
        <v>52</v>
      </c>
      <c r="N4" t="s">
        <v>544</v>
      </c>
      <c r="O4" t="s">
        <v>60</v>
      </c>
    </row>
    <row r="5" spans="1:15">
      <c r="A5" s="3" t="s">
        <v>49</v>
      </c>
      <c r="B5" t="s">
        <v>304</v>
      </c>
      <c r="C5" t="s">
        <v>303</v>
      </c>
      <c r="D5" t="s">
        <v>52</v>
      </c>
      <c r="E5" t="s">
        <v>53</v>
      </c>
      <c r="F5" t="s">
        <v>52</v>
      </c>
      <c r="G5" t="s">
        <v>54</v>
      </c>
      <c r="H5" t="s">
        <v>55</v>
      </c>
      <c r="I5" t="s">
        <v>547</v>
      </c>
      <c r="J5" t="s">
        <v>302</v>
      </c>
      <c r="K5" t="s">
        <v>543</v>
      </c>
      <c r="L5" t="s">
        <v>55</v>
      </c>
      <c r="M5" t="s">
        <v>52</v>
      </c>
      <c r="N5" t="s">
        <v>544</v>
      </c>
      <c r="O5" t="s">
        <v>60</v>
      </c>
    </row>
    <row r="6" spans="1:15">
      <c r="A6" s="3" t="s">
        <v>49</v>
      </c>
      <c r="B6" t="s">
        <v>307</v>
      </c>
      <c r="C6" t="s">
        <v>306</v>
      </c>
      <c r="D6" t="s">
        <v>52</v>
      </c>
      <c r="E6" t="s">
        <v>53</v>
      </c>
      <c r="F6" t="s">
        <v>52</v>
      </c>
      <c r="G6" t="s">
        <v>54</v>
      </c>
      <c r="H6" t="s">
        <v>55</v>
      </c>
      <c r="I6" t="s">
        <v>181</v>
      </c>
      <c r="J6" t="s">
        <v>305</v>
      </c>
      <c r="K6" t="s">
        <v>543</v>
      </c>
      <c r="L6" t="s">
        <v>55</v>
      </c>
      <c r="M6" t="s">
        <v>52</v>
      </c>
      <c r="N6" t="s">
        <v>544</v>
      </c>
      <c r="O6" t="s">
        <v>60</v>
      </c>
    </row>
    <row r="7" spans="1:15">
      <c r="A7" s="3" t="s">
        <v>49</v>
      </c>
      <c r="B7" t="s">
        <v>50</v>
      </c>
      <c r="C7" t="s">
        <v>51</v>
      </c>
      <c r="D7" t="s">
        <v>52</v>
      </c>
      <c r="E7" t="s">
        <v>53</v>
      </c>
      <c r="F7" t="s">
        <v>52</v>
      </c>
      <c r="G7" t="s">
        <v>54</v>
      </c>
      <c r="H7" t="s">
        <v>55</v>
      </c>
      <c r="I7" t="s">
        <v>56</v>
      </c>
      <c r="J7" t="s">
        <v>57</v>
      </c>
      <c r="K7" t="s">
        <v>38</v>
      </c>
      <c r="L7" t="s">
        <v>52</v>
      </c>
      <c r="M7" t="s">
        <v>58</v>
      </c>
      <c r="N7" t="s">
        <v>59</v>
      </c>
      <c r="O7" t="s">
        <v>60</v>
      </c>
    </row>
    <row r="8" spans="1:15">
      <c r="A8" s="3" t="s">
        <v>49</v>
      </c>
      <c r="B8" t="s">
        <v>310</v>
      </c>
      <c r="C8" t="s">
        <v>309</v>
      </c>
      <c r="D8" t="s">
        <v>52</v>
      </c>
      <c r="E8" t="s">
        <v>53</v>
      </c>
      <c r="F8" t="s">
        <v>52</v>
      </c>
      <c r="G8" t="s">
        <v>110</v>
      </c>
      <c r="H8" t="s">
        <v>55</v>
      </c>
      <c r="I8" t="s">
        <v>548</v>
      </c>
      <c r="J8" t="s">
        <v>308</v>
      </c>
      <c r="K8" t="s">
        <v>543</v>
      </c>
      <c r="L8" t="s">
        <v>55</v>
      </c>
      <c r="M8" t="s">
        <v>52</v>
      </c>
      <c r="N8" t="s">
        <v>544</v>
      </c>
      <c r="O8" t="s">
        <v>60</v>
      </c>
    </row>
    <row r="9" spans="1:15">
      <c r="A9" s="3" t="s">
        <v>49</v>
      </c>
      <c r="B9" t="s">
        <v>488</v>
      </c>
      <c r="C9" t="s">
        <v>486</v>
      </c>
      <c r="D9" t="s">
        <v>52</v>
      </c>
      <c r="E9" t="s">
        <v>53</v>
      </c>
      <c r="F9" t="s">
        <v>52</v>
      </c>
      <c r="G9" t="s">
        <v>487</v>
      </c>
    </row>
    <row r="10" spans="1:15">
      <c r="A10" s="3" t="s">
        <v>49</v>
      </c>
      <c r="B10" t="s">
        <v>61</v>
      </c>
      <c r="C10" t="s">
        <v>62</v>
      </c>
      <c r="D10" t="s">
        <v>52</v>
      </c>
      <c r="E10" t="s">
        <v>53</v>
      </c>
      <c r="F10" t="s">
        <v>52</v>
      </c>
      <c r="G10" t="s">
        <v>54</v>
      </c>
      <c r="H10" t="s">
        <v>55</v>
      </c>
      <c r="I10" t="s">
        <v>63</v>
      </c>
      <c r="J10" t="s">
        <v>64</v>
      </c>
      <c r="K10" t="s">
        <v>38</v>
      </c>
      <c r="L10" t="s">
        <v>52</v>
      </c>
      <c r="M10" t="s">
        <v>65</v>
      </c>
      <c r="N10" t="s">
        <v>66</v>
      </c>
      <c r="O10" t="s">
        <v>60</v>
      </c>
    </row>
    <row r="11" spans="1:15">
      <c r="A11" s="3" t="s">
        <v>49</v>
      </c>
      <c r="B11" t="s">
        <v>67</v>
      </c>
      <c r="C11" t="s">
        <v>68</v>
      </c>
      <c r="D11" t="s">
        <v>52</v>
      </c>
      <c r="E11" t="s">
        <v>53</v>
      </c>
      <c r="F11" t="s">
        <v>69</v>
      </c>
      <c r="G11" t="s">
        <v>70</v>
      </c>
      <c r="H11" t="s">
        <v>55</v>
      </c>
      <c r="I11" t="s">
        <v>55</v>
      </c>
      <c r="J11" t="s">
        <v>71</v>
      </c>
      <c r="K11" t="s">
        <v>38</v>
      </c>
      <c r="L11" t="s">
        <v>52</v>
      </c>
      <c r="M11" t="s">
        <v>72</v>
      </c>
      <c r="N11" t="s">
        <v>73</v>
      </c>
      <c r="O11" t="s">
        <v>60</v>
      </c>
    </row>
    <row r="12" spans="1:15">
      <c r="A12" s="3" t="s">
        <v>49</v>
      </c>
      <c r="B12" t="s">
        <v>74</v>
      </c>
      <c r="C12" t="s">
        <v>75</v>
      </c>
      <c r="D12" t="s">
        <v>52</v>
      </c>
      <c r="E12" t="s">
        <v>53</v>
      </c>
      <c r="F12" t="s">
        <v>52</v>
      </c>
      <c r="G12" t="s">
        <v>76</v>
      </c>
      <c r="H12" t="s">
        <v>55</v>
      </c>
      <c r="I12" t="s">
        <v>77</v>
      </c>
      <c r="J12" t="s">
        <v>78</v>
      </c>
      <c r="K12" t="s">
        <v>38</v>
      </c>
      <c r="L12" t="s">
        <v>52</v>
      </c>
      <c r="M12" t="s">
        <v>58</v>
      </c>
      <c r="N12" t="s">
        <v>59</v>
      </c>
      <c r="O12" t="s">
        <v>60</v>
      </c>
    </row>
    <row r="13" spans="1:15">
      <c r="A13" s="3" t="s">
        <v>49</v>
      </c>
      <c r="B13" t="s">
        <v>79</v>
      </c>
      <c r="C13" t="s">
        <v>80</v>
      </c>
      <c r="D13" t="s">
        <v>52</v>
      </c>
      <c r="E13" t="s">
        <v>53</v>
      </c>
      <c r="F13" t="s">
        <v>52</v>
      </c>
      <c r="G13" t="s">
        <v>54</v>
      </c>
      <c r="H13" t="s">
        <v>55</v>
      </c>
      <c r="I13" t="s">
        <v>81</v>
      </c>
      <c r="J13" t="s">
        <v>82</v>
      </c>
      <c r="K13" t="s">
        <v>38</v>
      </c>
      <c r="L13" t="s">
        <v>52</v>
      </c>
      <c r="M13" t="s">
        <v>58</v>
      </c>
      <c r="N13" t="s">
        <v>59</v>
      </c>
      <c r="O13" t="s">
        <v>60</v>
      </c>
    </row>
    <row r="14" spans="1:15">
      <c r="A14" s="3" t="s">
        <v>49</v>
      </c>
      <c r="B14" t="s">
        <v>313</v>
      </c>
      <c r="C14" t="s">
        <v>312</v>
      </c>
      <c r="D14" t="s">
        <v>52</v>
      </c>
      <c r="E14" t="s">
        <v>53</v>
      </c>
      <c r="F14" t="s">
        <v>52</v>
      </c>
      <c r="G14" t="s">
        <v>110</v>
      </c>
      <c r="H14" t="s">
        <v>55</v>
      </c>
      <c r="I14" t="s">
        <v>549</v>
      </c>
      <c r="J14" t="s">
        <v>311</v>
      </c>
      <c r="K14" t="s">
        <v>543</v>
      </c>
      <c r="L14" t="s">
        <v>55</v>
      </c>
      <c r="M14" t="s">
        <v>52</v>
      </c>
      <c r="N14" t="s">
        <v>544</v>
      </c>
      <c r="O14" t="s">
        <v>60</v>
      </c>
    </row>
    <row r="15" spans="1:15">
      <c r="A15" s="3" t="s">
        <v>49</v>
      </c>
      <c r="B15" t="s">
        <v>316</v>
      </c>
      <c r="C15" t="s">
        <v>315</v>
      </c>
      <c r="D15" t="s">
        <v>52</v>
      </c>
      <c r="E15" t="s">
        <v>53</v>
      </c>
      <c r="F15" t="s">
        <v>52</v>
      </c>
      <c r="G15" t="s">
        <v>110</v>
      </c>
      <c r="H15" t="s">
        <v>55</v>
      </c>
      <c r="I15" t="s">
        <v>550</v>
      </c>
      <c r="J15" t="s">
        <v>314</v>
      </c>
      <c r="K15" t="s">
        <v>543</v>
      </c>
      <c r="L15" t="s">
        <v>55</v>
      </c>
      <c r="M15" t="s">
        <v>52</v>
      </c>
      <c r="N15" t="s">
        <v>544</v>
      </c>
      <c r="O15" t="s">
        <v>60</v>
      </c>
    </row>
    <row r="16" spans="1:15">
      <c r="A16" s="3" t="s">
        <v>49</v>
      </c>
      <c r="B16" t="s">
        <v>83</v>
      </c>
      <c r="C16" t="s">
        <v>84</v>
      </c>
      <c r="D16" t="s">
        <v>52</v>
      </c>
      <c r="E16" t="s">
        <v>53</v>
      </c>
      <c r="F16" t="s">
        <v>52</v>
      </c>
      <c r="G16" t="s">
        <v>85</v>
      </c>
      <c r="H16" t="s">
        <v>55</v>
      </c>
      <c r="I16" t="s">
        <v>86</v>
      </c>
      <c r="J16" t="s">
        <v>87</v>
      </c>
      <c r="K16" t="s">
        <v>38</v>
      </c>
      <c r="L16" t="s">
        <v>52</v>
      </c>
      <c r="M16" t="s">
        <v>88</v>
      </c>
      <c r="N16" t="s">
        <v>89</v>
      </c>
      <c r="O16" t="s">
        <v>60</v>
      </c>
    </row>
    <row r="17" spans="1:15">
      <c r="A17" s="3" t="s">
        <v>49</v>
      </c>
      <c r="B17" t="s">
        <v>319</v>
      </c>
      <c r="C17" t="s">
        <v>318</v>
      </c>
      <c r="D17" t="s">
        <v>52</v>
      </c>
      <c r="E17" t="s">
        <v>53</v>
      </c>
      <c r="F17" t="s">
        <v>52</v>
      </c>
      <c r="G17" t="s">
        <v>110</v>
      </c>
      <c r="H17" t="s">
        <v>55</v>
      </c>
      <c r="I17" t="s">
        <v>551</v>
      </c>
      <c r="J17" t="s">
        <v>317</v>
      </c>
      <c r="K17" t="s">
        <v>543</v>
      </c>
      <c r="L17" t="s">
        <v>55</v>
      </c>
      <c r="M17" t="s">
        <v>52</v>
      </c>
      <c r="N17" t="s">
        <v>544</v>
      </c>
      <c r="O17" t="s">
        <v>60</v>
      </c>
    </row>
    <row r="18" spans="1:15">
      <c r="A18" s="3" t="s">
        <v>49</v>
      </c>
      <c r="B18" t="s">
        <v>90</v>
      </c>
      <c r="C18" t="s">
        <v>91</v>
      </c>
      <c r="D18" t="s">
        <v>52</v>
      </c>
      <c r="E18" t="s">
        <v>53</v>
      </c>
      <c r="F18" t="s">
        <v>52</v>
      </c>
      <c r="G18" t="s">
        <v>54</v>
      </c>
      <c r="H18" t="s">
        <v>55</v>
      </c>
      <c r="I18" t="s">
        <v>92</v>
      </c>
      <c r="J18" t="s">
        <v>93</v>
      </c>
      <c r="K18" t="s">
        <v>38</v>
      </c>
      <c r="L18" t="s">
        <v>52</v>
      </c>
      <c r="M18" t="s">
        <v>94</v>
      </c>
      <c r="N18" t="s">
        <v>95</v>
      </c>
      <c r="O18" t="s">
        <v>60</v>
      </c>
    </row>
    <row r="19" spans="1:15">
      <c r="A19" s="3" t="s">
        <v>49</v>
      </c>
      <c r="B19" t="s">
        <v>323</v>
      </c>
      <c r="C19" t="s">
        <v>321</v>
      </c>
      <c r="D19" t="s">
        <v>52</v>
      </c>
      <c r="E19" t="s">
        <v>53</v>
      </c>
      <c r="F19" t="s">
        <v>85</v>
      </c>
      <c r="G19" t="s">
        <v>322</v>
      </c>
      <c r="H19" t="s">
        <v>55</v>
      </c>
      <c r="I19" t="s">
        <v>552</v>
      </c>
      <c r="J19" t="s">
        <v>320</v>
      </c>
      <c r="K19" t="s">
        <v>543</v>
      </c>
      <c r="L19" t="s">
        <v>55</v>
      </c>
      <c r="M19" t="s">
        <v>52</v>
      </c>
      <c r="N19" t="s">
        <v>544</v>
      </c>
      <c r="O19" t="s">
        <v>60</v>
      </c>
    </row>
    <row r="20" spans="1:15">
      <c r="A20" s="3" t="s">
        <v>49</v>
      </c>
      <c r="B20" t="s">
        <v>96</v>
      </c>
      <c r="C20" t="s">
        <v>97</v>
      </c>
      <c r="D20" t="s">
        <v>52</v>
      </c>
      <c r="E20" t="s">
        <v>53</v>
      </c>
      <c r="F20" t="s">
        <v>52</v>
      </c>
      <c r="G20" t="s">
        <v>54</v>
      </c>
      <c r="H20" t="s">
        <v>55</v>
      </c>
      <c r="I20" t="s">
        <v>98</v>
      </c>
      <c r="J20" t="s">
        <v>99</v>
      </c>
      <c r="K20" t="s">
        <v>38</v>
      </c>
      <c r="L20" t="s">
        <v>52</v>
      </c>
      <c r="M20" t="s">
        <v>100</v>
      </c>
      <c r="N20" t="s">
        <v>101</v>
      </c>
      <c r="O20" t="s">
        <v>60</v>
      </c>
    </row>
    <row r="21" spans="1:15">
      <c r="A21" s="3" t="s">
        <v>49</v>
      </c>
      <c r="B21" t="s">
        <v>102</v>
      </c>
      <c r="C21" t="s">
        <v>103</v>
      </c>
      <c r="D21" t="s">
        <v>52</v>
      </c>
      <c r="E21" t="s">
        <v>53</v>
      </c>
      <c r="F21" t="s">
        <v>52</v>
      </c>
      <c r="G21" t="s">
        <v>54</v>
      </c>
      <c r="H21" t="s">
        <v>55</v>
      </c>
      <c r="I21" t="s">
        <v>104</v>
      </c>
      <c r="J21" t="s">
        <v>105</v>
      </c>
      <c r="K21" t="s">
        <v>38</v>
      </c>
      <c r="L21" t="s">
        <v>52</v>
      </c>
      <c r="M21" t="s">
        <v>106</v>
      </c>
      <c r="N21" t="s">
        <v>107</v>
      </c>
      <c r="O21" t="s">
        <v>60</v>
      </c>
    </row>
    <row r="22" spans="1:15">
      <c r="A22" s="3" t="s">
        <v>49</v>
      </c>
      <c r="B22" t="s">
        <v>491</v>
      </c>
      <c r="C22" t="s">
        <v>489</v>
      </c>
      <c r="D22" t="s">
        <v>52</v>
      </c>
      <c r="E22" t="s">
        <v>53</v>
      </c>
      <c r="F22" t="s">
        <v>54</v>
      </c>
      <c r="G22" t="s">
        <v>490</v>
      </c>
    </row>
    <row r="23" spans="1:15">
      <c r="A23" s="3" t="s">
        <v>49</v>
      </c>
      <c r="B23" t="s">
        <v>325</v>
      </c>
      <c r="C23" t="s">
        <v>324</v>
      </c>
      <c r="D23" t="s">
        <v>52</v>
      </c>
      <c r="E23" t="s">
        <v>53</v>
      </c>
      <c r="F23" t="s">
        <v>52</v>
      </c>
      <c r="G23" t="s">
        <v>110</v>
      </c>
      <c r="H23" t="s">
        <v>55</v>
      </c>
      <c r="I23" t="s">
        <v>553</v>
      </c>
      <c r="J23" t="s">
        <v>122</v>
      </c>
      <c r="K23" t="s">
        <v>543</v>
      </c>
      <c r="L23" t="s">
        <v>55</v>
      </c>
      <c r="M23" t="s">
        <v>52</v>
      </c>
      <c r="N23" t="s">
        <v>544</v>
      </c>
      <c r="O23" t="s">
        <v>60</v>
      </c>
    </row>
    <row r="24" spans="1:15">
      <c r="A24" s="3" t="s">
        <v>49</v>
      </c>
      <c r="B24" t="s">
        <v>108</v>
      </c>
      <c r="C24" t="s">
        <v>109</v>
      </c>
      <c r="D24" t="s">
        <v>52</v>
      </c>
      <c r="E24" t="s">
        <v>53</v>
      </c>
      <c r="F24" t="s">
        <v>52</v>
      </c>
      <c r="G24" t="s">
        <v>110</v>
      </c>
      <c r="H24" t="s">
        <v>55</v>
      </c>
      <c r="I24" t="s">
        <v>111</v>
      </c>
      <c r="J24" t="s">
        <v>112</v>
      </c>
      <c r="K24" t="s">
        <v>38</v>
      </c>
      <c r="L24" t="s">
        <v>52</v>
      </c>
      <c r="M24" t="s">
        <v>113</v>
      </c>
      <c r="N24" t="s">
        <v>114</v>
      </c>
      <c r="O24" t="s">
        <v>60</v>
      </c>
    </row>
    <row r="25" spans="1:15">
      <c r="A25" s="3" t="s">
        <v>49</v>
      </c>
      <c r="B25" t="s">
        <v>115</v>
      </c>
      <c r="C25" t="s">
        <v>116</v>
      </c>
      <c r="D25" t="s">
        <v>52</v>
      </c>
      <c r="E25" t="s">
        <v>53</v>
      </c>
      <c r="F25" t="s">
        <v>52</v>
      </c>
      <c r="G25" t="s">
        <v>54</v>
      </c>
      <c r="H25" t="s">
        <v>55</v>
      </c>
      <c r="I25" t="s">
        <v>117</v>
      </c>
      <c r="J25" t="s">
        <v>118</v>
      </c>
      <c r="K25" t="s">
        <v>38</v>
      </c>
      <c r="L25" t="s">
        <v>52</v>
      </c>
      <c r="M25" t="s">
        <v>58</v>
      </c>
      <c r="N25" t="s">
        <v>59</v>
      </c>
      <c r="O25" t="s">
        <v>60</v>
      </c>
    </row>
    <row r="26" spans="1:15">
      <c r="A26" s="3" t="s">
        <v>49</v>
      </c>
      <c r="B26" t="s">
        <v>119</v>
      </c>
      <c r="C26" t="s">
        <v>120</v>
      </c>
      <c r="D26" t="s">
        <v>52</v>
      </c>
      <c r="E26" t="s">
        <v>53</v>
      </c>
      <c r="F26" t="s">
        <v>52</v>
      </c>
      <c r="G26" t="s">
        <v>110</v>
      </c>
      <c r="H26" t="s">
        <v>55</v>
      </c>
      <c r="I26" t="s">
        <v>121</v>
      </c>
      <c r="J26" t="s">
        <v>122</v>
      </c>
      <c r="K26" t="s">
        <v>38</v>
      </c>
      <c r="L26" t="s">
        <v>52</v>
      </c>
      <c r="M26" t="s">
        <v>123</v>
      </c>
      <c r="N26" t="s">
        <v>124</v>
      </c>
      <c r="O26" t="s">
        <v>60</v>
      </c>
    </row>
    <row r="27" spans="1:15">
      <c r="A27" s="3" t="s">
        <v>49</v>
      </c>
      <c r="B27" t="s">
        <v>125</v>
      </c>
      <c r="C27" t="s">
        <v>126</v>
      </c>
      <c r="D27" t="s">
        <v>52</v>
      </c>
      <c r="E27" t="s">
        <v>53</v>
      </c>
      <c r="F27" t="s">
        <v>52</v>
      </c>
      <c r="G27" t="s">
        <v>54</v>
      </c>
      <c r="H27" t="s">
        <v>55</v>
      </c>
      <c r="I27" t="s">
        <v>127</v>
      </c>
      <c r="J27" t="s">
        <v>128</v>
      </c>
      <c r="K27" t="s">
        <v>38</v>
      </c>
      <c r="L27" t="s">
        <v>52</v>
      </c>
      <c r="M27" t="s">
        <v>58</v>
      </c>
      <c r="N27" t="s">
        <v>59</v>
      </c>
      <c r="O27" t="s">
        <v>60</v>
      </c>
    </row>
    <row r="28" spans="1:15">
      <c r="A28" s="3" t="s">
        <v>49</v>
      </c>
      <c r="B28" t="s">
        <v>327</v>
      </c>
      <c r="C28" t="s">
        <v>326</v>
      </c>
      <c r="D28" t="s">
        <v>52</v>
      </c>
      <c r="E28" t="s">
        <v>53</v>
      </c>
      <c r="F28" t="s">
        <v>52</v>
      </c>
      <c r="G28" t="s">
        <v>110</v>
      </c>
      <c r="H28" t="s">
        <v>55</v>
      </c>
      <c r="I28" t="s">
        <v>554</v>
      </c>
      <c r="J28" t="s">
        <v>223</v>
      </c>
      <c r="K28" t="s">
        <v>543</v>
      </c>
      <c r="L28" t="s">
        <v>55</v>
      </c>
      <c r="M28" t="s">
        <v>52</v>
      </c>
      <c r="N28" t="s">
        <v>544</v>
      </c>
      <c r="O28" t="s">
        <v>60</v>
      </c>
    </row>
    <row r="29" spans="1:15">
      <c r="A29" s="3" t="s">
        <v>49</v>
      </c>
      <c r="B29" t="s">
        <v>129</v>
      </c>
      <c r="C29" t="s">
        <v>130</v>
      </c>
      <c r="D29" t="s">
        <v>52</v>
      </c>
      <c r="E29" t="s">
        <v>53</v>
      </c>
      <c r="F29" t="s">
        <v>52</v>
      </c>
      <c r="G29" t="s">
        <v>110</v>
      </c>
      <c r="H29" t="s">
        <v>55</v>
      </c>
      <c r="I29" t="s">
        <v>131</v>
      </c>
      <c r="J29" t="s">
        <v>132</v>
      </c>
      <c r="K29" t="s">
        <v>38</v>
      </c>
      <c r="L29" t="s">
        <v>52</v>
      </c>
      <c r="M29" t="s">
        <v>113</v>
      </c>
      <c r="N29" t="s">
        <v>114</v>
      </c>
      <c r="O29" t="s">
        <v>60</v>
      </c>
    </row>
    <row r="30" spans="1:15">
      <c r="A30" s="3" t="s">
        <v>49</v>
      </c>
      <c r="B30" t="s">
        <v>133</v>
      </c>
      <c r="C30" t="s">
        <v>134</v>
      </c>
      <c r="D30" t="s">
        <v>52</v>
      </c>
      <c r="E30" t="s">
        <v>53</v>
      </c>
      <c r="F30" t="s">
        <v>52</v>
      </c>
      <c r="G30" t="s">
        <v>110</v>
      </c>
      <c r="H30" t="s">
        <v>55</v>
      </c>
      <c r="I30" t="s">
        <v>135</v>
      </c>
      <c r="J30" t="s">
        <v>136</v>
      </c>
      <c r="K30" t="s">
        <v>38</v>
      </c>
      <c r="L30" t="s">
        <v>52</v>
      </c>
      <c r="M30" t="s">
        <v>137</v>
      </c>
      <c r="N30" t="s">
        <v>138</v>
      </c>
      <c r="O30" t="s">
        <v>60</v>
      </c>
    </row>
    <row r="31" spans="1:15">
      <c r="A31" s="3" t="s">
        <v>49</v>
      </c>
      <c r="B31" t="s">
        <v>329</v>
      </c>
      <c r="C31" t="s">
        <v>328</v>
      </c>
      <c r="D31" t="s">
        <v>52</v>
      </c>
      <c r="E31" t="s">
        <v>53</v>
      </c>
      <c r="F31" t="s">
        <v>52</v>
      </c>
      <c r="G31" t="s">
        <v>298</v>
      </c>
      <c r="H31" t="s">
        <v>55</v>
      </c>
      <c r="I31" t="s">
        <v>545</v>
      </c>
      <c r="J31" t="s">
        <v>296</v>
      </c>
      <c r="K31" t="s">
        <v>543</v>
      </c>
      <c r="L31" t="s">
        <v>55</v>
      </c>
      <c r="M31" t="s">
        <v>52</v>
      </c>
      <c r="N31" t="s">
        <v>544</v>
      </c>
      <c r="O31" t="s">
        <v>60</v>
      </c>
    </row>
    <row r="32" spans="1:15">
      <c r="A32" s="3" t="s">
        <v>49</v>
      </c>
      <c r="B32" t="s">
        <v>139</v>
      </c>
      <c r="C32" t="s">
        <v>140</v>
      </c>
      <c r="D32" t="s">
        <v>52</v>
      </c>
      <c r="E32" t="s">
        <v>53</v>
      </c>
      <c r="F32" t="s">
        <v>52</v>
      </c>
      <c r="G32" t="s">
        <v>54</v>
      </c>
      <c r="H32" t="s">
        <v>55</v>
      </c>
      <c r="I32" t="s">
        <v>141</v>
      </c>
      <c r="J32" t="s">
        <v>142</v>
      </c>
      <c r="K32" t="s">
        <v>38</v>
      </c>
      <c r="L32" t="s">
        <v>52</v>
      </c>
      <c r="M32" t="s">
        <v>58</v>
      </c>
      <c r="N32" t="s">
        <v>59</v>
      </c>
      <c r="O32" t="s">
        <v>60</v>
      </c>
    </row>
    <row r="33" spans="1:15">
      <c r="A33" s="3" t="s">
        <v>49</v>
      </c>
      <c r="B33" t="s">
        <v>332</v>
      </c>
      <c r="C33" t="s">
        <v>331</v>
      </c>
      <c r="D33" t="s">
        <v>52</v>
      </c>
      <c r="E33" t="s">
        <v>53</v>
      </c>
      <c r="F33" t="s">
        <v>52</v>
      </c>
      <c r="G33" t="s">
        <v>298</v>
      </c>
      <c r="H33" t="s">
        <v>55</v>
      </c>
      <c r="I33" t="s">
        <v>545</v>
      </c>
      <c r="J33" t="s">
        <v>330</v>
      </c>
      <c r="K33" t="s">
        <v>543</v>
      </c>
      <c r="L33" t="s">
        <v>55</v>
      </c>
      <c r="M33" t="s">
        <v>52</v>
      </c>
      <c r="N33" t="s">
        <v>544</v>
      </c>
      <c r="O33" t="s">
        <v>60</v>
      </c>
    </row>
    <row r="34" spans="1:15">
      <c r="A34" s="3" t="s">
        <v>49</v>
      </c>
      <c r="B34" t="s">
        <v>335</v>
      </c>
      <c r="C34" t="s">
        <v>334</v>
      </c>
      <c r="D34" t="s">
        <v>52</v>
      </c>
      <c r="E34" t="s">
        <v>53</v>
      </c>
      <c r="F34" t="s">
        <v>52</v>
      </c>
      <c r="G34" t="s">
        <v>85</v>
      </c>
      <c r="H34" t="s">
        <v>55</v>
      </c>
      <c r="I34" t="s">
        <v>555</v>
      </c>
      <c r="J34" t="s">
        <v>333</v>
      </c>
      <c r="K34" t="s">
        <v>543</v>
      </c>
      <c r="L34" t="s">
        <v>55</v>
      </c>
      <c r="M34" t="s">
        <v>52</v>
      </c>
      <c r="N34" t="s">
        <v>544</v>
      </c>
      <c r="O34" t="s">
        <v>60</v>
      </c>
    </row>
    <row r="35" spans="1:15">
      <c r="A35" s="3" t="s">
        <v>49</v>
      </c>
      <c r="B35" t="s">
        <v>493</v>
      </c>
      <c r="C35" t="s">
        <v>492</v>
      </c>
      <c r="D35" t="s">
        <v>52</v>
      </c>
      <c r="E35" t="s">
        <v>53</v>
      </c>
      <c r="F35" t="s">
        <v>52</v>
      </c>
      <c r="G35" t="s">
        <v>487</v>
      </c>
    </row>
    <row r="36" spans="1:15">
      <c r="A36" s="3" t="s">
        <v>49</v>
      </c>
      <c r="B36" t="s">
        <v>495</v>
      </c>
      <c r="C36" t="s">
        <v>494</v>
      </c>
      <c r="D36" t="s">
        <v>52</v>
      </c>
      <c r="E36" t="s">
        <v>53</v>
      </c>
      <c r="F36" t="s">
        <v>52</v>
      </c>
      <c r="G36" t="s">
        <v>487</v>
      </c>
    </row>
    <row r="37" spans="1:15">
      <c r="A37" s="3" t="s">
        <v>49</v>
      </c>
      <c r="B37" t="s">
        <v>338</v>
      </c>
      <c r="C37" t="s">
        <v>337</v>
      </c>
      <c r="D37" t="s">
        <v>52</v>
      </c>
      <c r="E37" t="s">
        <v>53</v>
      </c>
      <c r="F37" t="s">
        <v>52</v>
      </c>
      <c r="G37" t="s">
        <v>54</v>
      </c>
      <c r="H37" t="s">
        <v>55</v>
      </c>
      <c r="I37" t="s">
        <v>556</v>
      </c>
      <c r="J37" t="s">
        <v>336</v>
      </c>
      <c r="K37" t="s">
        <v>543</v>
      </c>
      <c r="L37" t="s">
        <v>55</v>
      </c>
      <c r="M37" t="s">
        <v>52</v>
      </c>
      <c r="N37" t="s">
        <v>544</v>
      </c>
      <c r="O37" t="s">
        <v>60</v>
      </c>
    </row>
    <row r="38" spans="1:15">
      <c r="A38" s="3" t="s">
        <v>49</v>
      </c>
      <c r="B38" t="s">
        <v>143</v>
      </c>
      <c r="C38" t="s">
        <v>144</v>
      </c>
      <c r="D38" t="s">
        <v>52</v>
      </c>
      <c r="E38" t="s">
        <v>53</v>
      </c>
      <c r="F38" t="s">
        <v>52</v>
      </c>
      <c r="G38" t="s">
        <v>76</v>
      </c>
      <c r="H38" t="s">
        <v>55</v>
      </c>
      <c r="I38" t="s">
        <v>145</v>
      </c>
      <c r="J38" t="s">
        <v>82</v>
      </c>
      <c r="K38" t="s">
        <v>38</v>
      </c>
      <c r="L38" t="s">
        <v>52</v>
      </c>
      <c r="M38" t="s">
        <v>58</v>
      </c>
      <c r="N38" t="s">
        <v>59</v>
      </c>
      <c r="O38" t="s">
        <v>60</v>
      </c>
    </row>
    <row r="39" spans="1:15">
      <c r="A39" s="3" t="s">
        <v>49</v>
      </c>
      <c r="B39" t="s">
        <v>146</v>
      </c>
      <c r="C39" t="s">
        <v>147</v>
      </c>
      <c r="D39" t="s">
        <v>52</v>
      </c>
      <c r="E39" t="s">
        <v>53</v>
      </c>
      <c r="F39" t="s">
        <v>52</v>
      </c>
      <c r="G39" t="s">
        <v>85</v>
      </c>
      <c r="H39" t="s">
        <v>55</v>
      </c>
      <c r="I39" t="s">
        <v>148</v>
      </c>
      <c r="J39" t="s">
        <v>149</v>
      </c>
      <c r="K39" t="s">
        <v>38</v>
      </c>
      <c r="L39" t="s">
        <v>52</v>
      </c>
      <c r="M39" t="s">
        <v>88</v>
      </c>
      <c r="N39" t="s">
        <v>89</v>
      </c>
      <c r="O39" t="s">
        <v>60</v>
      </c>
    </row>
    <row r="40" spans="1:15">
      <c r="A40" s="3" t="s">
        <v>49</v>
      </c>
      <c r="B40" t="s">
        <v>497</v>
      </c>
      <c r="C40" t="s">
        <v>496</v>
      </c>
      <c r="D40" t="s">
        <v>52</v>
      </c>
      <c r="E40" t="s">
        <v>53</v>
      </c>
      <c r="F40" t="s">
        <v>52</v>
      </c>
      <c r="G40" t="s">
        <v>487</v>
      </c>
    </row>
    <row r="41" spans="1:15">
      <c r="A41" s="3" t="s">
        <v>49</v>
      </c>
      <c r="B41" t="s">
        <v>150</v>
      </c>
      <c r="C41" t="s">
        <v>151</v>
      </c>
      <c r="D41" t="s">
        <v>52</v>
      </c>
      <c r="E41" t="s">
        <v>53</v>
      </c>
      <c r="F41" t="s">
        <v>52</v>
      </c>
      <c r="G41" t="s">
        <v>54</v>
      </c>
      <c r="H41" t="s">
        <v>55</v>
      </c>
      <c r="I41" t="s">
        <v>152</v>
      </c>
      <c r="J41" t="s">
        <v>132</v>
      </c>
      <c r="K41" t="s">
        <v>38</v>
      </c>
      <c r="L41" t="s">
        <v>52</v>
      </c>
      <c r="M41" t="s">
        <v>113</v>
      </c>
      <c r="N41" t="s">
        <v>114</v>
      </c>
      <c r="O41" t="s">
        <v>60</v>
      </c>
    </row>
    <row r="42" spans="1:15">
      <c r="A42" s="3" t="s">
        <v>49</v>
      </c>
      <c r="B42" t="s">
        <v>153</v>
      </c>
      <c r="C42" t="s">
        <v>154</v>
      </c>
      <c r="D42" t="s">
        <v>52</v>
      </c>
      <c r="E42" t="s">
        <v>53</v>
      </c>
      <c r="F42" t="s">
        <v>52</v>
      </c>
      <c r="G42" t="s">
        <v>54</v>
      </c>
      <c r="H42" t="s">
        <v>55</v>
      </c>
      <c r="I42" t="s">
        <v>155</v>
      </c>
      <c r="J42" t="s">
        <v>156</v>
      </c>
      <c r="K42" t="s">
        <v>38</v>
      </c>
      <c r="L42" t="s">
        <v>52</v>
      </c>
      <c r="M42" t="s">
        <v>157</v>
      </c>
      <c r="N42" t="s">
        <v>158</v>
      </c>
      <c r="O42" t="s">
        <v>60</v>
      </c>
    </row>
    <row r="43" spans="1:15">
      <c r="A43" s="3" t="s">
        <v>49</v>
      </c>
      <c r="B43" t="s">
        <v>340</v>
      </c>
      <c r="C43" t="s">
        <v>339</v>
      </c>
      <c r="D43" t="s">
        <v>52</v>
      </c>
      <c r="E43" t="s">
        <v>53</v>
      </c>
      <c r="F43" t="s">
        <v>52</v>
      </c>
      <c r="G43" t="s">
        <v>110</v>
      </c>
      <c r="H43" t="s">
        <v>55</v>
      </c>
      <c r="I43" t="s">
        <v>557</v>
      </c>
      <c r="J43" t="s">
        <v>253</v>
      </c>
      <c r="K43" t="s">
        <v>543</v>
      </c>
      <c r="L43" t="s">
        <v>55</v>
      </c>
      <c r="M43" t="s">
        <v>52</v>
      </c>
      <c r="N43" t="s">
        <v>544</v>
      </c>
      <c r="O43" t="s">
        <v>60</v>
      </c>
    </row>
    <row r="44" spans="1:15">
      <c r="A44" s="3" t="s">
        <v>49</v>
      </c>
      <c r="B44" t="s">
        <v>343</v>
      </c>
      <c r="C44" t="s">
        <v>342</v>
      </c>
      <c r="D44" t="s">
        <v>52</v>
      </c>
      <c r="E44" t="s">
        <v>53</v>
      </c>
      <c r="F44" t="s">
        <v>52</v>
      </c>
      <c r="G44" t="s">
        <v>298</v>
      </c>
      <c r="H44" t="s">
        <v>55</v>
      </c>
      <c r="I44" t="s">
        <v>558</v>
      </c>
      <c r="J44" t="s">
        <v>341</v>
      </c>
      <c r="K44" t="s">
        <v>543</v>
      </c>
      <c r="L44" t="s">
        <v>55</v>
      </c>
      <c r="M44" t="s">
        <v>52</v>
      </c>
      <c r="N44" t="s">
        <v>544</v>
      </c>
      <c r="O44" t="s">
        <v>60</v>
      </c>
    </row>
    <row r="45" spans="1:15">
      <c r="A45" s="3" t="s">
        <v>49</v>
      </c>
      <c r="B45" t="s">
        <v>159</v>
      </c>
      <c r="C45" t="s">
        <v>160</v>
      </c>
      <c r="D45" t="s">
        <v>52</v>
      </c>
      <c r="E45" t="s">
        <v>53</v>
      </c>
      <c r="F45" t="s">
        <v>52</v>
      </c>
      <c r="G45" t="s">
        <v>110</v>
      </c>
      <c r="H45" t="s">
        <v>55</v>
      </c>
      <c r="I45" t="s">
        <v>161</v>
      </c>
      <c r="J45" t="s">
        <v>162</v>
      </c>
      <c r="K45" t="s">
        <v>38</v>
      </c>
      <c r="L45" t="s">
        <v>52</v>
      </c>
      <c r="M45" t="s">
        <v>113</v>
      </c>
      <c r="N45" t="s">
        <v>114</v>
      </c>
      <c r="O45" t="s">
        <v>60</v>
      </c>
    </row>
    <row r="46" spans="1:15">
      <c r="A46" s="3" t="s">
        <v>49</v>
      </c>
      <c r="B46" t="s">
        <v>346</v>
      </c>
      <c r="C46" t="s">
        <v>345</v>
      </c>
      <c r="D46" t="s">
        <v>52</v>
      </c>
      <c r="E46" t="s">
        <v>53</v>
      </c>
      <c r="F46" t="s">
        <v>52</v>
      </c>
      <c r="G46" t="s">
        <v>85</v>
      </c>
      <c r="H46" t="s">
        <v>55</v>
      </c>
      <c r="I46" t="s">
        <v>555</v>
      </c>
      <c r="J46" t="s">
        <v>344</v>
      </c>
      <c r="K46" t="s">
        <v>543</v>
      </c>
      <c r="L46" t="s">
        <v>55</v>
      </c>
      <c r="M46" t="s">
        <v>52</v>
      </c>
      <c r="N46" t="s">
        <v>544</v>
      </c>
      <c r="O46" t="s">
        <v>60</v>
      </c>
    </row>
    <row r="47" spans="1:15">
      <c r="A47" s="3" t="s">
        <v>49</v>
      </c>
      <c r="B47" t="s">
        <v>349</v>
      </c>
      <c r="C47" t="s">
        <v>348</v>
      </c>
      <c r="D47" t="s">
        <v>52</v>
      </c>
      <c r="E47" t="s">
        <v>53</v>
      </c>
      <c r="F47" t="s">
        <v>52</v>
      </c>
      <c r="G47" t="s">
        <v>110</v>
      </c>
      <c r="H47" t="s">
        <v>55</v>
      </c>
      <c r="I47" t="s">
        <v>554</v>
      </c>
      <c r="J47" t="s">
        <v>347</v>
      </c>
      <c r="K47" t="s">
        <v>543</v>
      </c>
      <c r="L47" t="s">
        <v>55</v>
      </c>
      <c r="M47" t="s">
        <v>52</v>
      </c>
      <c r="N47" t="s">
        <v>544</v>
      </c>
      <c r="O47" t="s">
        <v>60</v>
      </c>
    </row>
    <row r="48" spans="1:15">
      <c r="A48" s="3" t="s">
        <v>49</v>
      </c>
      <c r="B48" t="s">
        <v>352</v>
      </c>
      <c r="C48" t="s">
        <v>351</v>
      </c>
      <c r="D48" t="s">
        <v>52</v>
      </c>
      <c r="E48" t="s">
        <v>53</v>
      </c>
      <c r="F48" t="s">
        <v>52</v>
      </c>
      <c r="G48" t="s">
        <v>110</v>
      </c>
      <c r="H48" t="s">
        <v>55</v>
      </c>
      <c r="I48" t="s">
        <v>559</v>
      </c>
      <c r="J48" t="s">
        <v>350</v>
      </c>
      <c r="K48" t="s">
        <v>543</v>
      </c>
      <c r="L48" t="s">
        <v>55</v>
      </c>
      <c r="M48" t="s">
        <v>52</v>
      </c>
      <c r="N48" t="s">
        <v>544</v>
      </c>
      <c r="O48" t="s">
        <v>60</v>
      </c>
    </row>
    <row r="49" spans="1:15">
      <c r="A49" s="3" t="s">
        <v>49</v>
      </c>
      <c r="B49" t="s">
        <v>355</v>
      </c>
      <c r="C49" t="s">
        <v>354</v>
      </c>
      <c r="D49" t="s">
        <v>52</v>
      </c>
      <c r="E49" t="s">
        <v>53</v>
      </c>
      <c r="F49" t="s">
        <v>52</v>
      </c>
      <c r="G49" t="s">
        <v>110</v>
      </c>
      <c r="H49" t="s">
        <v>55</v>
      </c>
      <c r="I49" t="s">
        <v>560</v>
      </c>
      <c r="J49" t="s">
        <v>353</v>
      </c>
      <c r="K49" t="s">
        <v>543</v>
      </c>
      <c r="L49" t="s">
        <v>55</v>
      </c>
      <c r="M49" t="s">
        <v>52</v>
      </c>
      <c r="N49" t="s">
        <v>544</v>
      </c>
      <c r="O49" t="s">
        <v>60</v>
      </c>
    </row>
    <row r="50" spans="1:15">
      <c r="A50" s="3" t="s">
        <v>49</v>
      </c>
      <c r="B50" t="s">
        <v>358</v>
      </c>
      <c r="C50" t="s">
        <v>357</v>
      </c>
      <c r="D50" t="s">
        <v>52</v>
      </c>
      <c r="E50" t="s">
        <v>53</v>
      </c>
      <c r="F50" t="s">
        <v>52</v>
      </c>
      <c r="G50" t="s">
        <v>54</v>
      </c>
      <c r="H50" t="s">
        <v>55</v>
      </c>
      <c r="I50" t="s">
        <v>556</v>
      </c>
      <c r="J50" t="s">
        <v>356</v>
      </c>
      <c r="K50" t="s">
        <v>543</v>
      </c>
      <c r="L50" t="s">
        <v>55</v>
      </c>
      <c r="M50" t="s">
        <v>52</v>
      </c>
      <c r="N50" t="s">
        <v>544</v>
      </c>
      <c r="O50" t="s">
        <v>60</v>
      </c>
    </row>
    <row r="51" spans="1:15">
      <c r="A51" s="3" t="s">
        <v>49</v>
      </c>
      <c r="B51" t="s">
        <v>360</v>
      </c>
      <c r="C51" t="s">
        <v>359</v>
      </c>
      <c r="D51" t="s">
        <v>52</v>
      </c>
      <c r="E51" t="s">
        <v>53</v>
      </c>
      <c r="F51" t="s">
        <v>52</v>
      </c>
      <c r="G51" t="s">
        <v>110</v>
      </c>
      <c r="H51" t="s">
        <v>55</v>
      </c>
      <c r="I51" t="s">
        <v>542</v>
      </c>
      <c r="J51" t="s">
        <v>311</v>
      </c>
      <c r="K51" t="s">
        <v>543</v>
      </c>
      <c r="L51" t="s">
        <v>55</v>
      </c>
      <c r="M51" t="s">
        <v>52</v>
      </c>
      <c r="N51" t="s">
        <v>544</v>
      </c>
      <c r="O51" t="s">
        <v>60</v>
      </c>
    </row>
    <row r="52" spans="1:15">
      <c r="A52" s="3" t="s">
        <v>49</v>
      </c>
      <c r="B52" t="s">
        <v>362</v>
      </c>
      <c r="C52" t="s">
        <v>361</v>
      </c>
      <c r="D52" t="s">
        <v>52</v>
      </c>
      <c r="E52" t="s">
        <v>53</v>
      </c>
      <c r="F52" t="s">
        <v>52</v>
      </c>
      <c r="G52" t="s">
        <v>110</v>
      </c>
      <c r="H52" t="s">
        <v>55</v>
      </c>
      <c r="I52" t="s">
        <v>561</v>
      </c>
      <c r="J52" t="s">
        <v>234</v>
      </c>
      <c r="K52" t="s">
        <v>543</v>
      </c>
      <c r="L52" t="s">
        <v>55</v>
      </c>
      <c r="M52" t="s">
        <v>52</v>
      </c>
      <c r="N52" t="s">
        <v>544</v>
      </c>
      <c r="O52" t="s">
        <v>60</v>
      </c>
    </row>
    <row r="53" spans="1:15">
      <c r="A53" s="3" t="s">
        <v>49</v>
      </c>
      <c r="B53" t="s">
        <v>364</v>
      </c>
      <c r="C53" t="s">
        <v>363</v>
      </c>
      <c r="D53" t="s">
        <v>52</v>
      </c>
      <c r="E53" t="s">
        <v>53</v>
      </c>
      <c r="F53" t="s">
        <v>52</v>
      </c>
      <c r="G53" t="s">
        <v>298</v>
      </c>
      <c r="H53" t="s">
        <v>55</v>
      </c>
      <c r="I53" t="s">
        <v>558</v>
      </c>
      <c r="J53" t="s">
        <v>341</v>
      </c>
      <c r="K53" t="s">
        <v>543</v>
      </c>
      <c r="L53" t="s">
        <v>55</v>
      </c>
      <c r="M53" t="s">
        <v>52</v>
      </c>
      <c r="N53" t="s">
        <v>544</v>
      </c>
      <c r="O53" t="s">
        <v>60</v>
      </c>
    </row>
    <row r="54" spans="1:15">
      <c r="A54" s="3" t="s">
        <v>49</v>
      </c>
      <c r="B54" t="s">
        <v>499</v>
      </c>
      <c r="C54" t="s">
        <v>498</v>
      </c>
      <c r="D54" t="s">
        <v>52</v>
      </c>
      <c r="E54" t="s">
        <v>53</v>
      </c>
      <c r="F54" t="s">
        <v>54</v>
      </c>
      <c r="G54" t="s">
        <v>490</v>
      </c>
    </row>
    <row r="55" spans="1:15">
      <c r="A55" s="3" t="s">
        <v>49</v>
      </c>
      <c r="B55" t="s">
        <v>367</v>
      </c>
      <c r="C55" t="s">
        <v>366</v>
      </c>
      <c r="D55" t="s">
        <v>52</v>
      </c>
      <c r="E55" t="s">
        <v>53</v>
      </c>
      <c r="F55" t="s">
        <v>52</v>
      </c>
      <c r="G55" t="s">
        <v>110</v>
      </c>
      <c r="H55" t="s">
        <v>55</v>
      </c>
      <c r="I55" t="s">
        <v>562</v>
      </c>
      <c r="J55" t="s">
        <v>365</v>
      </c>
      <c r="K55" t="s">
        <v>543</v>
      </c>
      <c r="L55" t="s">
        <v>55</v>
      </c>
      <c r="M55" t="s">
        <v>52</v>
      </c>
      <c r="N55" t="s">
        <v>544</v>
      </c>
      <c r="O55" t="s">
        <v>60</v>
      </c>
    </row>
    <row r="56" spans="1:15">
      <c r="A56" s="3" t="s">
        <v>49</v>
      </c>
      <c r="B56" t="s">
        <v>384</v>
      </c>
      <c r="C56" t="s">
        <v>383</v>
      </c>
      <c r="D56" t="s">
        <v>52</v>
      </c>
      <c r="E56" t="s">
        <v>53</v>
      </c>
      <c r="F56" t="s">
        <v>54</v>
      </c>
      <c r="G56" t="s">
        <v>186</v>
      </c>
      <c r="H56" t="s">
        <v>55</v>
      </c>
      <c r="I56" t="s">
        <v>563</v>
      </c>
      <c r="J56" t="s">
        <v>382</v>
      </c>
      <c r="K56" t="s">
        <v>38</v>
      </c>
      <c r="L56" t="s">
        <v>52</v>
      </c>
      <c r="M56" t="s">
        <v>564</v>
      </c>
      <c r="N56" t="s">
        <v>565</v>
      </c>
      <c r="O56" t="s">
        <v>60</v>
      </c>
    </row>
    <row r="57" spans="1:15">
      <c r="A57" s="3" t="s">
        <v>49</v>
      </c>
      <c r="B57" t="s">
        <v>370</v>
      </c>
      <c r="C57" t="s">
        <v>369</v>
      </c>
      <c r="D57" t="s">
        <v>52</v>
      </c>
      <c r="E57" t="s">
        <v>53</v>
      </c>
      <c r="F57" t="s">
        <v>52</v>
      </c>
      <c r="G57" t="s">
        <v>110</v>
      </c>
      <c r="H57" t="s">
        <v>55</v>
      </c>
      <c r="I57" t="s">
        <v>566</v>
      </c>
      <c r="J57" t="s">
        <v>368</v>
      </c>
      <c r="K57" t="s">
        <v>543</v>
      </c>
      <c r="L57" t="s">
        <v>55</v>
      </c>
      <c r="M57" t="s">
        <v>52</v>
      </c>
      <c r="N57" t="s">
        <v>544</v>
      </c>
      <c r="O57" t="s">
        <v>60</v>
      </c>
    </row>
    <row r="58" spans="1:15">
      <c r="A58" s="3" t="s">
        <v>49</v>
      </c>
      <c r="B58" t="s">
        <v>501</v>
      </c>
      <c r="C58" t="s">
        <v>500</v>
      </c>
      <c r="D58" t="s">
        <v>52</v>
      </c>
      <c r="E58" t="s">
        <v>53</v>
      </c>
      <c r="F58" t="s">
        <v>52</v>
      </c>
      <c r="G58" t="s">
        <v>487</v>
      </c>
    </row>
    <row r="59" spans="1:15">
      <c r="A59" s="3" t="s">
        <v>49</v>
      </c>
      <c r="B59" t="s">
        <v>372</v>
      </c>
      <c r="C59" t="s">
        <v>371</v>
      </c>
      <c r="D59" t="s">
        <v>52</v>
      </c>
      <c r="E59" t="s">
        <v>53</v>
      </c>
      <c r="F59" t="s">
        <v>52</v>
      </c>
      <c r="G59" t="s">
        <v>298</v>
      </c>
      <c r="H59" t="s">
        <v>55</v>
      </c>
      <c r="I59" t="s">
        <v>545</v>
      </c>
      <c r="J59" t="s">
        <v>296</v>
      </c>
      <c r="K59" t="s">
        <v>543</v>
      </c>
      <c r="L59" t="s">
        <v>55</v>
      </c>
      <c r="M59" t="s">
        <v>52</v>
      </c>
      <c r="N59" t="s">
        <v>544</v>
      </c>
      <c r="O59" t="s">
        <v>60</v>
      </c>
    </row>
    <row r="60" spans="1:15">
      <c r="A60" s="3" t="s">
        <v>49</v>
      </c>
      <c r="B60" t="s">
        <v>374</v>
      </c>
      <c r="C60" t="s">
        <v>373</v>
      </c>
      <c r="D60" t="s">
        <v>52</v>
      </c>
      <c r="E60" t="s">
        <v>53</v>
      </c>
      <c r="F60" t="s">
        <v>52</v>
      </c>
      <c r="G60" t="s">
        <v>110</v>
      </c>
      <c r="H60" t="s">
        <v>55</v>
      </c>
      <c r="I60" t="s">
        <v>567</v>
      </c>
      <c r="J60" t="s">
        <v>311</v>
      </c>
      <c r="K60" t="s">
        <v>543</v>
      </c>
      <c r="L60" t="s">
        <v>55</v>
      </c>
      <c r="M60" t="s">
        <v>52</v>
      </c>
      <c r="N60" t="s">
        <v>544</v>
      </c>
      <c r="O60" t="s">
        <v>60</v>
      </c>
    </row>
    <row r="61" spans="1:15">
      <c r="A61" s="3" t="s">
        <v>49</v>
      </c>
      <c r="B61" t="s">
        <v>163</v>
      </c>
      <c r="C61" t="s">
        <v>164</v>
      </c>
      <c r="D61" t="s">
        <v>52</v>
      </c>
      <c r="E61" t="s">
        <v>53</v>
      </c>
      <c r="F61" t="s">
        <v>52</v>
      </c>
      <c r="G61" t="s">
        <v>54</v>
      </c>
      <c r="H61" t="s">
        <v>55</v>
      </c>
      <c r="I61" t="s">
        <v>165</v>
      </c>
      <c r="J61" t="s">
        <v>166</v>
      </c>
      <c r="K61" t="s">
        <v>38</v>
      </c>
      <c r="L61" t="s">
        <v>52</v>
      </c>
      <c r="M61" t="s">
        <v>167</v>
      </c>
      <c r="N61" t="s">
        <v>168</v>
      </c>
      <c r="O61" t="s">
        <v>60</v>
      </c>
    </row>
    <row r="62" spans="1:15">
      <c r="A62" s="3" t="s">
        <v>49</v>
      </c>
      <c r="B62" t="s">
        <v>376</v>
      </c>
      <c r="C62" t="s">
        <v>375</v>
      </c>
      <c r="D62" t="s">
        <v>52</v>
      </c>
      <c r="E62" t="s">
        <v>53</v>
      </c>
      <c r="F62" t="s">
        <v>52</v>
      </c>
      <c r="G62" t="s">
        <v>110</v>
      </c>
      <c r="H62" t="s">
        <v>55</v>
      </c>
      <c r="I62" t="s">
        <v>568</v>
      </c>
      <c r="J62" t="s">
        <v>223</v>
      </c>
      <c r="K62" t="s">
        <v>543</v>
      </c>
      <c r="L62" t="s">
        <v>55</v>
      </c>
      <c r="M62" t="s">
        <v>52</v>
      </c>
      <c r="N62" t="s">
        <v>544</v>
      </c>
      <c r="O62" t="s">
        <v>60</v>
      </c>
    </row>
    <row r="63" spans="1:15">
      <c r="A63" s="3" t="s">
        <v>49</v>
      </c>
      <c r="B63" t="s">
        <v>379</v>
      </c>
      <c r="C63" t="s">
        <v>378</v>
      </c>
      <c r="D63" t="s">
        <v>52</v>
      </c>
      <c r="E63" t="s">
        <v>53</v>
      </c>
      <c r="F63" t="s">
        <v>52</v>
      </c>
      <c r="G63" t="s">
        <v>110</v>
      </c>
      <c r="H63" t="s">
        <v>55</v>
      </c>
      <c r="I63" t="s">
        <v>569</v>
      </c>
      <c r="J63" t="s">
        <v>377</v>
      </c>
      <c r="K63" t="s">
        <v>543</v>
      </c>
      <c r="L63" t="s">
        <v>55</v>
      </c>
      <c r="M63" t="s">
        <v>52</v>
      </c>
      <c r="N63" t="s">
        <v>544</v>
      </c>
      <c r="O63" t="s">
        <v>60</v>
      </c>
    </row>
    <row r="64" spans="1:15">
      <c r="A64" s="3" t="s">
        <v>49</v>
      </c>
      <c r="B64" t="s">
        <v>381</v>
      </c>
      <c r="C64" t="s">
        <v>380</v>
      </c>
      <c r="D64" t="s">
        <v>52</v>
      </c>
      <c r="E64" t="s">
        <v>53</v>
      </c>
      <c r="F64" t="s">
        <v>52</v>
      </c>
      <c r="G64" t="s">
        <v>110</v>
      </c>
      <c r="H64" t="s">
        <v>55</v>
      </c>
      <c r="I64" t="s">
        <v>542</v>
      </c>
      <c r="J64" t="s">
        <v>292</v>
      </c>
      <c r="K64" t="s">
        <v>543</v>
      </c>
      <c r="L64" t="s">
        <v>55</v>
      </c>
      <c r="M64" t="s">
        <v>52</v>
      </c>
      <c r="N64" t="s">
        <v>544</v>
      </c>
      <c r="O64" t="s">
        <v>60</v>
      </c>
    </row>
    <row r="65" spans="1:15">
      <c r="A65" s="3" t="s">
        <v>49</v>
      </c>
      <c r="B65" t="s">
        <v>404</v>
      </c>
      <c r="C65" t="s">
        <v>403</v>
      </c>
      <c r="D65" t="s">
        <v>52</v>
      </c>
      <c r="E65" t="s">
        <v>53</v>
      </c>
      <c r="F65" t="s">
        <v>54</v>
      </c>
      <c r="G65" t="s">
        <v>186</v>
      </c>
      <c r="H65" t="s">
        <v>55</v>
      </c>
      <c r="I65" t="s">
        <v>570</v>
      </c>
      <c r="J65" t="s">
        <v>402</v>
      </c>
      <c r="K65" t="s">
        <v>38</v>
      </c>
      <c r="L65" t="s">
        <v>52</v>
      </c>
      <c r="M65" t="s">
        <v>564</v>
      </c>
      <c r="N65" t="s">
        <v>565</v>
      </c>
      <c r="O65" t="s">
        <v>60</v>
      </c>
    </row>
    <row r="66" spans="1:15">
      <c r="A66" s="3" t="s">
        <v>49</v>
      </c>
      <c r="B66" t="s">
        <v>387</v>
      </c>
      <c r="C66" t="s">
        <v>386</v>
      </c>
      <c r="D66" t="s">
        <v>52</v>
      </c>
      <c r="E66" t="s">
        <v>53</v>
      </c>
      <c r="F66" t="s">
        <v>52</v>
      </c>
      <c r="G66" t="s">
        <v>110</v>
      </c>
      <c r="H66" t="s">
        <v>55</v>
      </c>
      <c r="I66" t="s">
        <v>571</v>
      </c>
      <c r="J66" t="s">
        <v>385</v>
      </c>
      <c r="K66" t="s">
        <v>543</v>
      </c>
      <c r="L66" t="s">
        <v>55</v>
      </c>
      <c r="M66" t="s">
        <v>52</v>
      </c>
      <c r="N66" t="s">
        <v>544</v>
      </c>
      <c r="O66" t="s">
        <v>60</v>
      </c>
    </row>
    <row r="67" spans="1:15">
      <c r="A67" s="3" t="s">
        <v>49</v>
      </c>
      <c r="B67" t="s">
        <v>389</v>
      </c>
      <c r="C67" t="s">
        <v>388</v>
      </c>
      <c r="D67" t="s">
        <v>52</v>
      </c>
      <c r="E67" t="s">
        <v>53</v>
      </c>
      <c r="F67" t="s">
        <v>52</v>
      </c>
      <c r="G67" t="s">
        <v>85</v>
      </c>
      <c r="H67" t="s">
        <v>55</v>
      </c>
      <c r="I67" t="s">
        <v>555</v>
      </c>
      <c r="J67" t="s">
        <v>333</v>
      </c>
      <c r="K67" t="s">
        <v>543</v>
      </c>
      <c r="L67" t="s">
        <v>55</v>
      </c>
      <c r="M67" t="s">
        <v>52</v>
      </c>
      <c r="N67" t="s">
        <v>544</v>
      </c>
      <c r="O67" t="s">
        <v>60</v>
      </c>
    </row>
    <row r="68" spans="1:15">
      <c r="A68" s="3" t="s">
        <v>49</v>
      </c>
      <c r="B68" t="s">
        <v>169</v>
      </c>
      <c r="C68" t="s">
        <v>170</v>
      </c>
      <c r="D68" t="s">
        <v>52</v>
      </c>
      <c r="E68" t="s">
        <v>53</v>
      </c>
      <c r="F68" t="s">
        <v>52</v>
      </c>
      <c r="G68" t="s">
        <v>110</v>
      </c>
      <c r="H68" t="s">
        <v>55</v>
      </c>
      <c r="I68" t="s">
        <v>171</v>
      </c>
      <c r="J68" t="s">
        <v>172</v>
      </c>
      <c r="K68" t="s">
        <v>38</v>
      </c>
      <c r="L68" t="s">
        <v>52</v>
      </c>
      <c r="M68" t="s">
        <v>173</v>
      </c>
      <c r="N68" t="s">
        <v>124</v>
      </c>
      <c r="O68" t="s">
        <v>60</v>
      </c>
    </row>
    <row r="69" spans="1:15">
      <c r="A69" s="3" t="s">
        <v>49</v>
      </c>
      <c r="B69" t="s">
        <v>391</v>
      </c>
      <c r="C69" t="s">
        <v>390</v>
      </c>
      <c r="D69" t="s">
        <v>52</v>
      </c>
      <c r="E69" t="s">
        <v>53</v>
      </c>
      <c r="F69" t="s">
        <v>52</v>
      </c>
      <c r="G69" t="s">
        <v>110</v>
      </c>
      <c r="H69" t="s">
        <v>55</v>
      </c>
      <c r="I69" t="s">
        <v>562</v>
      </c>
      <c r="J69" t="s">
        <v>311</v>
      </c>
      <c r="K69" t="s">
        <v>543</v>
      </c>
      <c r="L69" t="s">
        <v>55</v>
      </c>
      <c r="M69" t="s">
        <v>52</v>
      </c>
      <c r="N69" t="s">
        <v>544</v>
      </c>
      <c r="O69" t="s">
        <v>60</v>
      </c>
    </row>
    <row r="70" spans="1:15">
      <c r="A70" s="3" t="s">
        <v>49</v>
      </c>
      <c r="B70" t="s">
        <v>174</v>
      </c>
      <c r="C70" t="s">
        <v>175</v>
      </c>
      <c r="D70" t="s">
        <v>52</v>
      </c>
      <c r="E70" t="s">
        <v>53</v>
      </c>
      <c r="F70" t="s">
        <v>54</v>
      </c>
      <c r="G70" t="s">
        <v>176</v>
      </c>
      <c r="H70" t="s">
        <v>55</v>
      </c>
      <c r="I70" t="s">
        <v>177</v>
      </c>
      <c r="J70" t="s">
        <v>178</v>
      </c>
      <c r="K70" t="s">
        <v>38</v>
      </c>
      <c r="L70" t="s">
        <v>52</v>
      </c>
      <c r="M70" t="s">
        <v>167</v>
      </c>
      <c r="N70" t="s">
        <v>168</v>
      </c>
      <c r="O70" t="s">
        <v>60</v>
      </c>
    </row>
    <row r="71" spans="1:15">
      <c r="A71" s="3" t="s">
        <v>49</v>
      </c>
      <c r="B71" t="s">
        <v>393</v>
      </c>
      <c r="C71" t="s">
        <v>392</v>
      </c>
      <c r="D71" t="s">
        <v>52</v>
      </c>
      <c r="E71" t="s">
        <v>53</v>
      </c>
      <c r="F71" t="s">
        <v>52</v>
      </c>
      <c r="G71" t="s">
        <v>110</v>
      </c>
      <c r="H71" t="s">
        <v>55</v>
      </c>
      <c r="I71" t="s">
        <v>560</v>
      </c>
      <c r="J71" t="s">
        <v>311</v>
      </c>
      <c r="K71" t="s">
        <v>543</v>
      </c>
      <c r="L71" t="s">
        <v>55</v>
      </c>
      <c r="M71" t="s">
        <v>52</v>
      </c>
      <c r="N71" t="s">
        <v>544</v>
      </c>
      <c r="O71" t="s">
        <v>60</v>
      </c>
    </row>
    <row r="72" spans="1:15">
      <c r="A72" s="3" t="s">
        <v>49</v>
      </c>
      <c r="B72" t="s">
        <v>396</v>
      </c>
      <c r="C72" t="s">
        <v>395</v>
      </c>
      <c r="D72" t="s">
        <v>52</v>
      </c>
      <c r="E72" t="s">
        <v>53</v>
      </c>
      <c r="F72" t="s">
        <v>52</v>
      </c>
      <c r="G72" t="s">
        <v>76</v>
      </c>
      <c r="H72" t="s">
        <v>55</v>
      </c>
      <c r="I72" t="s">
        <v>572</v>
      </c>
      <c r="J72" t="s">
        <v>394</v>
      </c>
      <c r="K72" t="s">
        <v>543</v>
      </c>
      <c r="L72" t="s">
        <v>55</v>
      </c>
      <c r="M72" t="s">
        <v>52</v>
      </c>
      <c r="N72" t="s">
        <v>544</v>
      </c>
      <c r="O72" t="s">
        <v>60</v>
      </c>
    </row>
    <row r="73" spans="1:15">
      <c r="A73" s="3" t="s">
        <v>49</v>
      </c>
      <c r="B73" t="s">
        <v>399</v>
      </c>
      <c r="C73" t="s">
        <v>398</v>
      </c>
      <c r="D73" t="s">
        <v>52</v>
      </c>
      <c r="E73" t="s">
        <v>53</v>
      </c>
      <c r="F73" t="s">
        <v>52</v>
      </c>
      <c r="G73" t="s">
        <v>110</v>
      </c>
      <c r="H73" t="s">
        <v>55</v>
      </c>
      <c r="I73" t="s">
        <v>573</v>
      </c>
      <c r="J73" t="s">
        <v>397</v>
      </c>
      <c r="K73" t="s">
        <v>543</v>
      </c>
      <c r="L73" t="s">
        <v>55</v>
      </c>
      <c r="M73" t="s">
        <v>52</v>
      </c>
      <c r="N73" t="s">
        <v>544</v>
      </c>
      <c r="O73" t="s">
        <v>60</v>
      </c>
    </row>
    <row r="74" spans="1:15">
      <c r="A74" s="3" t="s">
        <v>49</v>
      </c>
      <c r="B74" t="s">
        <v>401</v>
      </c>
      <c r="C74" t="s">
        <v>400</v>
      </c>
      <c r="D74" t="s">
        <v>52</v>
      </c>
      <c r="E74" t="s">
        <v>53</v>
      </c>
      <c r="F74" t="s">
        <v>52</v>
      </c>
      <c r="G74" t="s">
        <v>298</v>
      </c>
      <c r="H74" t="s">
        <v>55</v>
      </c>
      <c r="I74" t="s">
        <v>545</v>
      </c>
      <c r="J74" t="s">
        <v>296</v>
      </c>
      <c r="K74" t="s">
        <v>543</v>
      </c>
      <c r="L74" t="s">
        <v>55</v>
      </c>
      <c r="M74" t="s">
        <v>52</v>
      </c>
      <c r="N74" t="s">
        <v>544</v>
      </c>
      <c r="O74" t="s">
        <v>60</v>
      </c>
    </row>
    <row r="75" spans="1:15">
      <c r="A75" s="3" t="s">
        <v>49</v>
      </c>
      <c r="B75" t="s">
        <v>179</v>
      </c>
      <c r="C75" t="s">
        <v>180</v>
      </c>
      <c r="D75" t="s">
        <v>52</v>
      </c>
      <c r="E75" t="s">
        <v>53</v>
      </c>
      <c r="F75" t="s">
        <v>52</v>
      </c>
      <c r="G75" t="s">
        <v>54</v>
      </c>
      <c r="H75" t="s">
        <v>55</v>
      </c>
      <c r="I75" t="s">
        <v>181</v>
      </c>
      <c r="J75" t="s">
        <v>132</v>
      </c>
      <c r="K75" t="s">
        <v>38</v>
      </c>
      <c r="L75" t="s">
        <v>52</v>
      </c>
      <c r="M75" t="s">
        <v>182</v>
      </c>
      <c r="N75" t="s">
        <v>183</v>
      </c>
      <c r="O75" t="s">
        <v>60</v>
      </c>
    </row>
    <row r="76" spans="1:15">
      <c r="A76" s="3" t="s">
        <v>49</v>
      </c>
      <c r="B76" t="s">
        <v>406</v>
      </c>
      <c r="C76" t="s">
        <v>405</v>
      </c>
      <c r="D76" t="s">
        <v>52</v>
      </c>
      <c r="E76" t="s">
        <v>53</v>
      </c>
      <c r="F76" t="s">
        <v>52</v>
      </c>
      <c r="G76" t="s">
        <v>110</v>
      </c>
      <c r="H76" t="s">
        <v>55</v>
      </c>
      <c r="I76" t="s">
        <v>542</v>
      </c>
      <c r="J76" t="s">
        <v>311</v>
      </c>
      <c r="K76" t="s">
        <v>543</v>
      </c>
      <c r="L76" t="s">
        <v>55</v>
      </c>
      <c r="M76" t="s">
        <v>52</v>
      </c>
      <c r="N76" t="s">
        <v>544</v>
      </c>
      <c r="O76" t="s">
        <v>60</v>
      </c>
    </row>
    <row r="77" spans="1:15">
      <c r="A77" s="3" t="s">
        <v>49</v>
      </c>
      <c r="B77" t="s">
        <v>184</v>
      </c>
      <c r="C77" t="s">
        <v>185</v>
      </c>
      <c r="D77" t="s">
        <v>52</v>
      </c>
      <c r="E77" t="s">
        <v>53</v>
      </c>
      <c r="F77" t="s">
        <v>54</v>
      </c>
      <c r="G77" t="s">
        <v>186</v>
      </c>
      <c r="H77" t="s">
        <v>55</v>
      </c>
      <c r="I77" t="s">
        <v>187</v>
      </c>
      <c r="J77" t="s">
        <v>118</v>
      </c>
      <c r="K77" t="s">
        <v>38</v>
      </c>
      <c r="L77" t="s">
        <v>52</v>
      </c>
      <c r="M77" t="s">
        <v>188</v>
      </c>
      <c r="N77" t="s">
        <v>189</v>
      </c>
      <c r="O77" t="s">
        <v>60</v>
      </c>
    </row>
    <row r="78" spans="1:15">
      <c r="A78" s="3" t="s">
        <v>49</v>
      </c>
      <c r="B78" t="s">
        <v>408</v>
      </c>
      <c r="C78" t="s">
        <v>407</v>
      </c>
      <c r="D78" t="s">
        <v>52</v>
      </c>
      <c r="E78" t="s">
        <v>53</v>
      </c>
      <c r="F78" t="s">
        <v>52</v>
      </c>
      <c r="G78" t="s">
        <v>110</v>
      </c>
      <c r="H78" t="s">
        <v>55</v>
      </c>
      <c r="I78" t="s">
        <v>560</v>
      </c>
      <c r="J78" t="s">
        <v>311</v>
      </c>
      <c r="K78" t="s">
        <v>543</v>
      </c>
      <c r="L78" t="s">
        <v>55</v>
      </c>
      <c r="M78" t="s">
        <v>52</v>
      </c>
      <c r="N78" t="s">
        <v>544</v>
      </c>
      <c r="O78" t="s">
        <v>60</v>
      </c>
    </row>
    <row r="79" spans="1:15">
      <c r="A79" s="3" t="s">
        <v>49</v>
      </c>
      <c r="B79" t="s">
        <v>410</v>
      </c>
      <c r="C79" t="s">
        <v>409</v>
      </c>
      <c r="D79" t="s">
        <v>52</v>
      </c>
      <c r="E79" t="s">
        <v>53</v>
      </c>
      <c r="F79" t="s">
        <v>52</v>
      </c>
      <c r="G79" t="s">
        <v>54</v>
      </c>
      <c r="H79" t="s">
        <v>55</v>
      </c>
      <c r="I79" t="s">
        <v>574</v>
      </c>
      <c r="J79" t="s">
        <v>397</v>
      </c>
      <c r="K79" t="s">
        <v>543</v>
      </c>
      <c r="L79" t="s">
        <v>55</v>
      </c>
      <c r="M79" t="s">
        <v>52</v>
      </c>
      <c r="N79" t="s">
        <v>544</v>
      </c>
      <c r="O79" t="s">
        <v>60</v>
      </c>
    </row>
    <row r="80" spans="1:15">
      <c r="A80" s="3" t="s">
        <v>49</v>
      </c>
      <c r="B80" t="s">
        <v>503</v>
      </c>
      <c r="C80" t="s">
        <v>502</v>
      </c>
      <c r="D80" t="s">
        <v>52</v>
      </c>
      <c r="E80" t="s">
        <v>53</v>
      </c>
      <c r="F80" t="s">
        <v>52</v>
      </c>
      <c r="G80" t="s">
        <v>487</v>
      </c>
    </row>
    <row r="81" spans="1:15">
      <c r="A81" s="3" t="s">
        <v>49</v>
      </c>
      <c r="B81" t="s">
        <v>412</v>
      </c>
      <c r="C81" t="s">
        <v>411</v>
      </c>
      <c r="D81" t="s">
        <v>52</v>
      </c>
      <c r="E81" t="s">
        <v>53</v>
      </c>
      <c r="F81" t="s">
        <v>52</v>
      </c>
      <c r="G81" t="s">
        <v>298</v>
      </c>
      <c r="H81" t="s">
        <v>55</v>
      </c>
      <c r="I81" t="s">
        <v>545</v>
      </c>
      <c r="J81" t="s">
        <v>341</v>
      </c>
      <c r="K81" t="s">
        <v>543</v>
      </c>
      <c r="L81" t="s">
        <v>55</v>
      </c>
      <c r="M81" t="s">
        <v>52</v>
      </c>
      <c r="N81" t="s">
        <v>544</v>
      </c>
      <c r="O81" t="s">
        <v>60</v>
      </c>
    </row>
    <row r="82" spans="1:15">
      <c r="A82" s="3" t="s">
        <v>49</v>
      </c>
      <c r="B82" t="s">
        <v>414</v>
      </c>
      <c r="C82" t="s">
        <v>413</v>
      </c>
      <c r="D82" t="s">
        <v>52</v>
      </c>
      <c r="E82" t="s">
        <v>53</v>
      </c>
      <c r="F82" t="s">
        <v>52</v>
      </c>
      <c r="G82" t="s">
        <v>85</v>
      </c>
      <c r="H82" t="s">
        <v>55</v>
      </c>
      <c r="I82" t="s">
        <v>555</v>
      </c>
      <c r="J82" t="s">
        <v>311</v>
      </c>
      <c r="K82" t="s">
        <v>543</v>
      </c>
      <c r="L82" t="s">
        <v>55</v>
      </c>
      <c r="M82" t="s">
        <v>52</v>
      </c>
      <c r="N82" t="s">
        <v>544</v>
      </c>
      <c r="O82" t="s">
        <v>60</v>
      </c>
    </row>
    <row r="83" spans="1:15">
      <c r="A83" s="3" t="s">
        <v>49</v>
      </c>
      <c r="B83" t="s">
        <v>505</v>
      </c>
      <c r="C83" t="s">
        <v>504</v>
      </c>
      <c r="D83" t="s">
        <v>52</v>
      </c>
      <c r="E83" t="s">
        <v>53</v>
      </c>
      <c r="F83" t="s">
        <v>54</v>
      </c>
      <c r="G83" t="s">
        <v>490</v>
      </c>
    </row>
    <row r="84" spans="1:15">
      <c r="A84" s="3" t="s">
        <v>49</v>
      </c>
      <c r="B84" t="s">
        <v>416</v>
      </c>
      <c r="C84" t="s">
        <v>415</v>
      </c>
      <c r="D84" t="s">
        <v>52</v>
      </c>
      <c r="E84" t="s">
        <v>53</v>
      </c>
      <c r="F84" t="s">
        <v>52</v>
      </c>
      <c r="G84" t="s">
        <v>110</v>
      </c>
      <c r="H84" t="s">
        <v>55</v>
      </c>
      <c r="I84" t="s">
        <v>575</v>
      </c>
      <c r="J84" t="s">
        <v>314</v>
      </c>
      <c r="K84" t="s">
        <v>543</v>
      </c>
      <c r="L84" t="s">
        <v>55</v>
      </c>
      <c r="M84" t="s">
        <v>52</v>
      </c>
      <c r="N84" t="s">
        <v>544</v>
      </c>
      <c r="O84" t="s">
        <v>60</v>
      </c>
    </row>
    <row r="85" spans="1:15">
      <c r="A85" s="3" t="s">
        <v>49</v>
      </c>
      <c r="B85" t="s">
        <v>190</v>
      </c>
      <c r="C85" t="s">
        <v>191</v>
      </c>
      <c r="D85" t="s">
        <v>52</v>
      </c>
      <c r="E85" t="s">
        <v>53</v>
      </c>
      <c r="F85" t="s">
        <v>110</v>
      </c>
      <c r="G85" t="s">
        <v>192</v>
      </c>
      <c r="H85" t="s">
        <v>55</v>
      </c>
      <c r="I85" t="s">
        <v>193</v>
      </c>
      <c r="J85" t="s">
        <v>194</v>
      </c>
      <c r="K85" t="s">
        <v>38</v>
      </c>
      <c r="L85" t="s">
        <v>52</v>
      </c>
      <c r="M85" t="s">
        <v>195</v>
      </c>
      <c r="N85" t="s">
        <v>124</v>
      </c>
      <c r="O85" t="s">
        <v>60</v>
      </c>
    </row>
    <row r="86" spans="1:15">
      <c r="A86" s="3" t="s">
        <v>49</v>
      </c>
      <c r="B86" t="s">
        <v>196</v>
      </c>
      <c r="C86" t="s">
        <v>197</v>
      </c>
      <c r="D86" t="s">
        <v>52</v>
      </c>
      <c r="E86" t="s">
        <v>53</v>
      </c>
      <c r="F86" t="s">
        <v>52</v>
      </c>
      <c r="G86" t="s">
        <v>76</v>
      </c>
      <c r="H86" t="s">
        <v>55</v>
      </c>
      <c r="I86" t="s">
        <v>198</v>
      </c>
      <c r="J86" t="s">
        <v>199</v>
      </c>
      <c r="K86" t="s">
        <v>38</v>
      </c>
      <c r="L86" t="s">
        <v>52</v>
      </c>
      <c r="M86" t="s">
        <v>58</v>
      </c>
      <c r="N86" t="s">
        <v>59</v>
      </c>
      <c r="O86" t="s">
        <v>60</v>
      </c>
    </row>
    <row r="87" spans="1:15">
      <c r="A87" s="3" t="s">
        <v>49</v>
      </c>
      <c r="B87" t="s">
        <v>507</v>
      </c>
      <c r="C87" t="s">
        <v>506</v>
      </c>
      <c r="D87" t="s">
        <v>52</v>
      </c>
      <c r="E87" t="s">
        <v>53</v>
      </c>
      <c r="F87" t="s">
        <v>54</v>
      </c>
      <c r="G87" t="s">
        <v>490</v>
      </c>
    </row>
    <row r="88" spans="1:15">
      <c r="A88" s="3" t="s">
        <v>49</v>
      </c>
      <c r="B88" t="s">
        <v>509</v>
      </c>
      <c r="C88" t="s">
        <v>508</v>
      </c>
      <c r="D88" t="s">
        <v>52</v>
      </c>
      <c r="E88" t="s">
        <v>53</v>
      </c>
      <c r="F88" t="s">
        <v>52</v>
      </c>
      <c r="G88" t="s">
        <v>54</v>
      </c>
      <c r="H88" t="s">
        <v>55</v>
      </c>
      <c r="I88" t="s">
        <v>576</v>
      </c>
    </row>
    <row r="89" spans="1:15">
      <c r="A89" s="3" t="s">
        <v>49</v>
      </c>
      <c r="B89" t="s">
        <v>418</v>
      </c>
      <c r="C89" t="s">
        <v>417</v>
      </c>
      <c r="D89" t="s">
        <v>52</v>
      </c>
      <c r="E89" t="s">
        <v>53</v>
      </c>
      <c r="F89" t="s">
        <v>52</v>
      </c>
      <c r="G89" t="s">
        <v>110</v>
      </c>
      <c r="H89" t="s">
        <v>55</v>
      </c>
      <c r="I89" t="s">
        <v>577</v>
      </c>
      <c r="J89" t="s">
        <v>234</v>
      </c>
      <c r="K89" t="s">
        <v>543</v>
      </c>
      <c r="L89" t="s">
        <v>55</v>
      </c>
      <c r="M89" t="s">
        <v>52</v>
      </c>
      <c r="N89" t="s">
        <v>544</v>
      </c>
      <c r="O89" t="s">
        <v>60</v>
      </c>
    </row>
    <row r="90" spans="1:15">
      <c r="A90" s="3" t="s">
        <v>49</v>
      </c>
      <c r="B90" t="s">
        <v>513</v>
      </c>
      <c r="C90" t="s">
        <v>512</v>
      </c>
      <c r="D90" t="s">
        <v>52</v>
      </c>
      <c r="E90" t="s">
        <v>53</v>
      </c>
      <c r="F90" t="s">
        <v>52</v>
      </c>
      <c r="G90" t="s">
        <v>110</v>
      </c>
      <c r="H90" t="s">
        <v>55</v>
      </c>
      <c r="I90" t="s">
        <v>578</v>
      </c>
    </row>
    <row r="91" spans="1:15">
      <c r="A91" s="3" t="s">
        <v>49</v>
      </c>
      <c r="B91" t="s">
        <v>515</v>
      </c>
      <c r="C91" t="s">
        <v>514</v>
      </c>
      <c r="D91" t="s">
        <v>52</v>
      </c>
      <c r="E91" t="s">
        <v>53</v>
      </c>
      <c r="F91" t="s">
        <v>54</v>
      </c>
      <c r="G91" t="s">
        <v>490</v>
      </c>
    </row>
    <row r="92" spans="1:15">
      <c r="A92" s="3" t="s">
        <v>49</v>
      </c>
      <c r="B92" t="s">
        <v>517</v>
      </c>
      <c r="C92" t="s">
        <v>516</v>
      </c>
      <c r="D92" t="s">
        <v>52</v>
      </c>
      <c r="E92" t="s">
        <v>53</v>
      </c>
      <c r="F92" t="s">
        <v>52</v>
      </c>
      <c r="G92" t="s">
        <v>487</v>
      </c>
    </row>
    <row r="93" spans="1:15">
      <c r="A93" s="3" t="s">
        <v>49</v>
      </c>
      <c r="B93" t="s">
        <v>457</v>
      </c>
      <c r="C93" t="s">
        <v>456</v>
      </c>
      <c r="D93" t="s">
        <v>52</v>
      </c>
      <c r="E93" t="s">
        <v>53</v>
      </c>
      <c r="F93" t="s">
        <v>54</v>
      </c>
      <c r="G93" t="s">
        <v>186</v>
      </c>
      <c r="H93" t="s">
        <v>55</v>
      </c>
      <c r="I93" t="s">
        <v>579</v>
      </c>
      <c r="J93" t="s">
        <v>455</v>
      </c>
      <c r="K93" t="s">
        <v>38</v>
      </c>
      <c r="L93" t="s">
        <v>52</v>
      </c>
      <c r="M93" t="s">
        <v>564</v>
      </c>
      <c r="N93" t="s">
        <v>565</v>
      </c>
      <c r="O93" t="s">
        <v>60</v>
      </c>
    </row>
    <row r="94" spans="1:15">
      <c r="A94" s="3" t="s">
        <v>49</v>
      </c>
      <c r="B94" t="s">
        <v>420</v>
      </c>
      <c r="C94" t="s">
        <v>419</v>
      </c>
      <c r="D94" t="s">
        <v>52</v>
      </c>
      <c r="E94" t="s">
        <v>53</v>
      </c>
      <c r="F94" t="s">
        <v>52</v>
      </c>
      <c r="G94" t="s">
        <v>298</v>
      </c>
      <c r="H94" t="s">
        <v>55</v>
      </c>
      <c r="I94" t="s">
        <v>545</v>
      </c>
      <c r="J94" t="s">
        <v>296</v>
      </c>
      <c r="K94" t="s">
        <v>543</v>
      </c>
      <c r="L94" t="s">
        <v>55</v>
      </c>
      <c r="M94" t="s">
        <v>52</v>
      </c>
      <c r="N94" t="s">
        <v>544</v>
      </c>
      <c r="O94" t="s">
        <v>60</v>
      </c>
    </row>
    <row r="95" spans="1:15">
      <c r="A95" s="3" t="s">
        <v>49</v>
      </c>
      <c r="B95" t="s">
        <v>422</v>
      </c>
      <c r="C95" t="s">
        <v>421</v>
      </c>
      <c r="D95" t="s">
        <v>52</v>
      </c>
      <c r="E95" t="s">
        <v>53</v>
      </c>
      <c r="F95" t="s">
        <v>52</v>
      </c>
      <c r="G95" t="s">
        <v>110</v>
      </c>
      <c r="H95" t="s">
        <v>55</v>
      </c>
      <c r="I95" t="s">
        <v>542</v>
      </c>
      <c r="J95" t="s">
        <v>292</v>
      </c>
      <c r="K95" t="s">
        <v>543</v>
      </c>
      <c r="L95" t="s">
        <v>55</v>
      </c>
      <c r="M95" t="s">
        <v>52</v>
      </c>
      <c r="N95" t="s">
        <v>544</v>
      </c>
      <c r="O95" t="s">
        <v>60</v>
      </c>
    </row>
    <row r="96" spans="1:15">
      <c r="A96" s="3" t="s">
        <v>49</v>
      </c>
      <c r="B96" t="s">
        <v>519</v>
      </c>
      <c r="C96" t="s">
        <v>518</v>
      </c>
      <c r="D96" t="s">
        <v>52</v>
      </c>
      <c r="E96" t="s">
        <v>53</v>
      </c>
      <c r="F96" t="s">
        <v>52</v>
      </c>
      <c r="G96" t="s">
        <v>487</v>
      </c>
    </row>
    <row r="97" spans="1:15">
      <c r="A97" s="3" t="s">
        <v>49</v>
      </c>
      <c r="B97" t="s">
        <v>425</v>
      </c>
      <c r="C97" t="s">
        <v>424</v>
      </c>
      <c r="D97" t="s">
        <v>52</v>
      </c>
      <c r="E97" t="s">
        <v>53</v>
      </c>
      <c r="F97" t="s">
        <v>52</v>
      </c>
      <c r="G97" t="s">
        <v>110</v>
      </c>
      <c r="H97" t="s">
        <v>55</v>
      </c>
      <c r="I97" t="s">
        <v>575</v>
      </c>
      <c r="J97" t="s">
        <v>423</v>
      </c>
      <c r="K97" t="s">
        <v>543</v>
      </c>
      <c r="L97" t="s">
        <v>55</v>
      </c>
      <c r="M97" t="s">
        <v>52</v>
      </c>
      <c r="N97" t="s">
        <v>544</v>
      </c>
      <c r="O97" t="s">
        <v>60</v>
      </c>
    </row>
    <row r="98" spans="1:15">
      <c r="A98" s="3" t="s">
        <v>49</v>
      </c>
      <c r="B98" t="s">
        <v>200</v>
      </c>
      <c r="C98" t="s">
        <v>201</v>
      </c>
      <c r="D98" t="s">
        <v>52</v>
      </c>
      <c r="E98" t="s">
        <v>53</v>
      </c>
      <c r="F98" t="s">
        <v>52</v>
      </c>
      <c r="G98" t="s">
        <v>54</v>
      </c>
      <c r="H98" t="s">
        <v>55</v>
      </c>
      <c r="I98" t="s">
        <v>202</v>
      </c>
      <c r="J98" t="s">
        <v>178</v>
      </c>
      <c r="K98" t="s">
        <v>38</v>
      </c>
      <c r="L98" t="s">
        <v>52</v>
      </c>
      <c r="M98" t="s">
        <v>58</v>
      </c>
      <c r="N98" t="s">
        <v>59</v>
      </c>
      <c r="O98" t="s">
        <v>60</v>
      </c>
    </row>
    <row r="99" spans="1:15">
      <c r="A99" s="3" t="s">
        <v>49</v>
      </c>
      <c r="B99" t="s">
        <v>428</v>
      </c>
      <c r="C99" t="s">
        <v>427</v>
      </c>
      <c r="D99" t="s">
        <v>52</v>
      </c>
      <c r="E99" t="s">
        <v>53</v>
      </c>
      <c r="F99" t="s">
        <v>52</v>
      </c>
      <c r="G99" t="s">
        <v>110</v>
      </c>
      <c r="H99" t="s">
        <v>55</v>
      </c>
      <c r="I99" t="s">
        <v>580</v>
      </c>
      <c r="J99" t="s">
        <v>426</v>
      </c>
      <c r="K99" t="s">
        <v>543</v>
      </c>
      <c r="L99" t="s">
        <v>55</v>
      </c>
      <c r="M99" t="s">
        <v>52</v>
      </c>
      <c r="N99" t="s">
        <v>544</v>
      </c>
      <c r="O99" t="s">
        <v>60</v>
      </c>
    </row>
    <row r="100" spans="1:15">
      <c r="A100" s="3" t="s">
        <v>49</v>
      </c>
      <c r="B100" t="s">
        <v>521</v>
      </c>
      <c r="C100" t="s">
        <v>520</v>
      </c>
      <c r="D100" t="s">
        <v>52</v>
      </c>
      <c r="E100" t="s">
        <v>53</v>
      </c>
      <c r="F100" t="s">
        <v>52</v>
      </c>
      <c r="G100" t="s">
        <v>487</v>
      </c>
    </row>
    <row r="101" spans="1:15">
      <c r="A101" s="3" t="s">
        <v>49</v>
      </c>
      <c r="B101" t="s">
        <v>523</v>
      </c>
      <c r="C101" t="s">
        <v>522</v>
      </c>
      <c r="D101" t="s">
        <v>52</v>
      </c>
      <c r="E101" t="s">
        <v>53</v>
      </c>
      <c r="F101" t="s">
        <v>52</v>
      </c>
      <c r="G101" t="s">
        <v>487</v>
      </c>
    </row>
    <row r="102" spans="1:15">
      <c r="A102" s="3" t="s">
        <v>49</v>
      </c>
      <c r="B102" t="s">
        <v>430</v>
      </c>
      <c r="C102" t="s">
        <v>429</v>
      </c>
      <c r="D102" t="s">
        <v>52</v>
      </c>
      <c r="E102" t="s">
        <v>53</v>
      </c>
      <c r="F102" t="s">
        <v>52</v>
      </c>
      <c r="G102" t="s">
        <v>110</v>
      </c>
      <c r="H102" t="s">
        <v>55</v>
      </c>
      <c r="I102" t="s">
        <v>581</v>
      </c>
      <c r="J102" t="s">
        <v>311</v>
      </c>
      <c r="K102" t="s">
        <v>543</v>
      </c>
      <c r="L102" t="s">
        <v>55</v>
      </c>
      <c r="M102" t="s">
        <v>52</v>
      </c>
      <c r="N102" t="s">
        <v>544</v>
      </c>
      <c r="O102" t="s">
        <v>60</v>
      </c>
    </row>
    <row r="103" spans="1:15">
      <c r="A103" s="3" t="s">
        <v>49</v>
      </c>
      <c r="B103" t="s">
        <v>203</v>
      </c>
      <c r="C103" t="s">
        <v>204</v>
      </c>
      <c r="D103" t="s">
        <v>52</v>
      </c>
      <c r="E103" t="s">
        <v>53</v>
      </c>
      <c r="F103" t="s">
        <v>52</v>
      </c>
      <c r="G103" t="s">
        <v>54</v>
      </c>
      <c r="H103" t="s">
        <v>55</v>
      </c>
      <c r="I103" t="s">
        <v>205</v>
      </c>
      <c r="J103" t="s">
        <v>132</v>
      </c>
      <c r="K103" t="s">
        <v>38</v>
      </c>
      <c r="L103" t="s">
        <v>52</v>
      </c>
      <c r="M103" t="s">
        <v>65</v>
      </c>
      <c r="N103" t="s">
        <v>66</v>
      </c>
      <c r="O103" t="s">
        <v>60</v>
      </c>
    </row>
    <row r="104" spans="1:15">
      <c r="A104" s="3" t="s">
        <v>49</v>
      </c>
      <c r="B104" t="s">
        <v>432</v>
      </c>
      <c r="C104" t="s">
        <v>431</v>
      </c>
      <c r="D104" t="s">
        <v>52</v>
      </c>
      <c r="E104" t="s">
        <v>53</v>
      </c>
      <c r="F104" t="s">
        <v>52</v>
      </c>
      <c r="G104" t="s">
        <v>110</v>
      </c>
      <c r="H104" t="s">
        <v>55</v>
      </c>
      <c r="I104" t="s">
        <v>582</v>
      </c>
      <c r="J104" t="s">
        <v>112</v>
      </c>
      <c r="K104" t="s">
        <v>543</v>
      </c>
      <c r="L104" t="s">
        <v>55</v>
      </c>
      <c r="M104" t="s">
        <v>52</v>
      </c>
      <c r="N104" t="s">
        <v>544</v>
      </c>
      <c r="O104" t="s">
        <v>60</v>
      </c>
    </row>
    <row r="105" spans="1:15">
      <c r="A105" s="3" t="s">
        <v>49</v>
      </c>
      <c r="B105" t="s">
        <v>206</v>
      </c>
      <c r="C105" t="s">
        <v>207</v>
      </c>
      <c r="D105" t="s">
        <v>52</v>
      </c>
      <c r="E105" t="s">
        <v>53</v>
      </c>
      <c r="F105" t="s">
        <v>52</v>
      </c>
      <c r="G105" t="s">
        <v>54</v>
      </c>
      <c r="H105" t="s">
        <v>55</v>
      </c>
      <c r="I105" t="s">
        <v>208</v>
      </c>
      <c r="J105" t="s">
        <v>209</v>
      </c>
      <c r="K105" t="s">
        <v>38</v>
      </c>
      <c r="L105" t="s">
        <v>52</v>
      </c>
      <c r="M105" t="s">
        <v>167</v>
      </c>
      <c r="N105" t="s">
        <v>210</v>
      </c>
      <c r="O105" t="s">
        <v>60</v>
      </c>
    </row>
    <row r="106" spans="1:15">
      <c r="A106" s="3" t="s">
        <v>49</v>
      </c>
      <c r="B106" t="s">
        <v>211</v>
      </c>
      <c r="C106" t="s">
        <v>212</v>
      </c>
      <c r="D106" t="s">
        <v>52</v>
      </c>
      <c r="E106" t="s">
        <v>53</v>
      </c>
      <c r="F106" t="s">
        <v>52</v>
      </c>
      <c r="G106" t="s">
        <v>213</v>
      </c>
      <c r="H106" t="s">
        <v>55</v>
      </c>
      <c r="I106" t="s">
        <v>214</v>
      </c>
      <c r="J106" t="s">
        <v>215</v>
      </c>
      <c r="K106" t="s">
        <v>38</v>
      </c>
      <c r="L106" t="s">
        <v>52</v>
      </c>
      <c r="M106" t="s">
        <v>216</v>
      </c>
      <c r="N106" t="s">
        <v>124</v>
      </c>
      <c r="O106" t="s">
        <v>60</v>
      </c>
    </row>
    <row r="107" spans="1:15">
      <c r="A107" s="3" t="s">
        <v>49</v>
      </c>
      <c r="B107" t="s">
        <v>435</v>
      </c>
      <c r="C107" t="s">
        <v>434</v>
      </c>
      <c r="D107" t="s">
        <v>52</v>
      </c>
      <c r="E107" t="s">
        <v>53</v>
      </c>
      <c r="F107" t="s">
        <v>52</v>
      </c>
      <c r="G107" t="s">
        <v>69</v>
      </c>
      <c r="H107" t="s">
        <v>55</v>
      </c>
      <c r="I107" t="s">
        <v>583</v>
      </c>
      <c r="J107" t="s">
        <v>433</v>
      </c>
      <c r="K107" t="s">
        <v>543</v>
      </c>
      <c r="L107" t="s">
        <v>55</v>
      </c>
      <c r="M107" t="s">
        <v>52</v>
      </c>
      <c r="N107" t="s">
        <v>544</v>
      </c>
      <c r="O107" t="s">
        <v>60</v>
      </c>
    </row>
    <row r="108" spans="1:15">
      <c r="A108" s="3" t="s">
        <v>49</v>
      </c>
      <c r="B108" t="s">
        <v>438</v>
      </c>
      <c r="C108" t="s">
        <v>437</v>
      </c>
      <c r="D108" t="s">
        <v>52</v>
      </c>
      <c r="E108" t="s">
        <v>53</v>
      </c>
      <c r="F108" t="s">
        <v>52</v>
      </c>
      <c r="G108" t="s">
        <v>54</v>
      </c>
      <c r="H108" t="s">
        <v>55</v>
      </c>
      <c r="I108" t="s">
        <v>181</v>
      </c>
      <c r="J108" t="s">
        <v>436</v>
      </c>
      <c r="K108" t="s">
        <v>543</v>
      </c>
      <c r="L108" t="s">
        <v>55</v>
      </c>
      <c r="M108" t="s">
        <v>52</v>
      </c>
      <c r="N108" t="s">
        <v>544</v>
      </c>
      <c r="O108" t="s">
        <v>60</v>
      </c>
    </row>
    <row r="109" spans="1:15">
      <c r="A109" s="3" t="s">
        <v>49</v>
      </c>
      <c r="B109" t="s">
        <v>217</v>
      </c>
      <c r="C109" t="s">
        <v>218</v>
      </c>
      <c r="D109" t="s">
        <v>52</v>
      </c>
      <c r="E109" t="s">
        <v>53</v>
      </c>
      <c r="F109" t="s">
        <v>52</v>
      </c>
      <c r="G109" t="s">
        <v>54</v>
      </c>
      <c r="H109" t="s">
        <v>55</v>
      </c>
      <c r="I109" t="s">
        <v>63</v>
      </c>
      <c r="J109" t="s">
        <v>219</v>
      </c>
      <c r="K109" t="s">
        <v>38</v>
      </c>
      <c r="L109" t="s">
        <v>52</v>
      </c>
      <c r="M109" t="s">
        <v>137</v>
      </c>
      <c r="N109" t="s">
        <v>138</v>
      </c>
      <c r="O109" t="s">
        <v>60</v>
      </c>
    </row>
    <row r="110" spans="1:15">
      <c r="A110" s="3" t="s">
        <v>49</v>
      </c>
      <c r="B110" t="s">
        <v>440</v>
      </c>
      <c r="C110" t="s">
        <v>439</v>
      </c>
      <c r="D110" t="s">
        <v>52</v>
      </c>
      <c r="E110" t="s">
        <v>53</v>
      </c>
      <c r="F110" t="s">
        <v>52</v>
      </c>
      <c r="G110" t="s">
        <v>110</v>
      </c>
      <c r="H110" t="s">
        <v>55</v>
      </c>
      <c r="I110" t="s">
        <v>584</v>
      </c>
      <c r="J110" t="s">
        <v>308</v>
      </c>
      <c r="K110" t="s">
        <v>543</v>
      </c>
      <c r="L110" t="s">
        <v>55</v>
      </c>
      <c r="M110" t="s">
        <v>52</v>
      </c>
      <c r="N110" t="s">
        <v>544</v>
      </c>
      <c r="O110" t="s">
        <v>60</v>
      </c>
    </row>
    <row r="111" spans="1:15">
      <c r="A111" s="3" t="s">
        <v>49</v>
      </c>
      <c r="B111" t="s">
        <v>220</v>
      </c>
      <c r="C111" t="s">
        <v>221</v>
      </c>
      <c r="D111" t="s">
        <v>52</v>
      </c>
      <c r="E111" t="s">
        <v>53</v>
      </c>
      <c r="F111" t="s">
        <v>52</v>
      </c>
      <c r="G111" t="s">
        <v>54</v>
      </c>
      <c r="H111" t="s">
        <v>55</v>
      </c>
      <c r="I111" t="s">
        <v>222</v>
      </c>
      <c r="J111" t="s">
        <v>223</v>
      </c>
      <c r="K111" t="s">
        <v>38</v>
      </c>
      <c r="L111" t="s">
        <v>52</v>
      </c>
      <c r="M111" t="s">
        <v>167</v>
      </c>
      <c r="N111" t="s">
        <v>168</v>
      </c>
      <c r="O111" t="s">
        <v>60</v>
      </c>
    </row>
    <row r="112" spans="1:15">
      <c r="A112" s="3" t="s">
        <v>49</v>
      </c>
      <c r="B112" t="s">
        <v>224</v>
      </c>
      <c r="C112" t="s">
        <v>225</v>
      </c>
      <c r="D112" t="s">
        <v>52</v>
      </c>
      <c r="E112" t="s">
        <v>53</v>
      </c>
      <c r="F112" t="s">
        <v>52</v>
      </c>
      <c r="G112" t="s">
        <v>54</v>
      </c>
      <c r="H112" t="s">
        <v>55</v>
      </c>
      <c r="I112" t="s">
        <v>226</v>
      </c>
      <c r="J112" t="s">
        <v>227</v>
      </c>
      <c r="K112" t="s">
        <v>38</v>
      </c>
      <c r="L112" t="s">
        <v>52</v>
      </c>
      <c r="M112" t="s">
        <v>167</v>
      </c>
      <c r="N112" t="s">
        <v>168</v>
      </c>
      <c r="O112" t="s">
        <v>60</v>
      </c>
    </row>
    <row r="113" spans="1:15">
      <c r="A113" s="3" t="s">
        <v>49</v>
      </c>
      <c r="B113" t="s">
        <v>443</v>
      </c>
      <c r="C113" t="s">
        <v>442</v>
      </c>
      <c r="D113" t="s">
        <v>52</v>
      </c>
      <c r="E113" t="s">
        <v>53</v>
      </c>
      <c r="F113" t="s">
        <v>52</v>
      </c>
      <c r="G113" t="s">
        <v>110</v>
      </c>
      <c r="H113" t="s">
        <v>55</v>
      </c>
      <c r="I113" t="s">
        <v>585</v>
      </c>
      <c r="J113" t="s">
        <v>441</v>
      </c>
      <c r="K113" t="s">
        <v>543</v>
      </c>
      <c r="L113" t="s">
        <v>55</v>
      </c>
      <c r="M113" t="s">
        <v>52</v>
      </c>
      <c r="N113" t="s">
        <v>544</v>
      </c>
      <c r="O113" t="s">
        <v>60</v>
      </c>
    </row>
    <row r="114" spans="1:15">
      <c r="A114" s="3" t="s">
        <v>49</v>
      </c>
      <c r="B114" t="s">
        <v>525</v>
      </c>
      <c r="C114" t="s">
        <v>524</v>
      </c>
      <c r="D114" t="s">
        <v>52</v>
      </c>
      <c r="E114" t="s">
        <v>53</v>
      </c>
      <c r="F114" t="s">
        <v>52</v>
      </c>
      <c r="G114" t="s">
        <v>487</v>
      </c>
    </row>
    <row r="115" spans="1:15">
      <c r="A115" s="3" t="s">
        <v>49</v>
      </c>
      <c r="B115" t="s">
        <v>446</v>
      </c>
      <c r="C115" t="s">
        <v>445</v>
      </c>
      <c r="D115" t="s">
        <v>52</v>
      </c>
      <c r="E115" t="s">
        <v>53</v>
      </c>
      <c r="F115" t="s">
        <v>52</v>
      </c>
      <c r="G115" t="s">
        <v>110</v>
      </c>
      <c r="H115" t="s">
        <v>55</v>
      </c>
      <c r="I115" t="s">
        <v>586</v>
      </c>
      <c r="J115" t="s">
        <v>444</v>
      </c>
      <c r="K115" t="s">
        <v>543</v>
      </c>
      <c r="L115" t="s">
        <v>55</v>
      </c>
      <c r="M115" t="s">
        <v>52</v>
      </c>
      <c r="N115" t="s">
        <v>544</v>
      </c>
      <c r="O115" t="s">
        <v>60</v>
      </c>
    </row>
    <row r="116" spans="1:15">
      <c r="A116" s="3" t="s">
        <v>49</v>
      </c>
      <c r="B116" t="s">
        <v>527</v>
      </c>
      <c r="C116" t="s">
        <v>526</v>
      </c>
      <c r="D116" t="s">
        <v>52</v>
      </c>
      <c r="E116" t="s">
        <v>53</v>
      </c>
      <c r="F116" t="s">
        <v>54</v>
      </c>
      <c r="G116" t="s">
        <v>490</v>
      </c>
    </row>
    <row r="117" spans="1:15">
      <c r="A117" s="3" t="s">
        <v>49</v>
      </c>
      <c r="B117" t="s">
        <v>449</v>
      </c>
      <c r="C117" t="s">
        <v>448</v>
      </c>
      <c r="D117" t="s">
        <v>52</v>
      </c>
      <c r="E117" t="s">
        <v>53</v>
      </c>
      <c r="F117" t="s">
        <v>54</v>
      </c>
      <c r="G117" t="s">
        <v>186</v>
      </c>
      <c r="H117" t="s">
        <v>55</v>
      </c>
      <c r="I117" t="s">
        <v>587</v>
      </c>
      <c r="J117" t="s">
        <v>447</v>
      </c>
      <c r="K117" t="s">
        <v>543</v>
      </c>
      <c r="L117" t="s">
        <v>55</v>
      </c>
      <c r="M117" t="s">
        <v>52</v>
      </c>
      <c r="N117" t="s">
        <v>544</v>
      </c>
      <c r="O117" t="s">
        <v>60</v>
      </c>
    </row>
    <row r="118" spans="1:15">
      <c r="A118" s="3" t="s">
        <v>49</v>
      </c>
      <c r="B118" t="s">
        <v>529</v>
      </c>
      <c r="C118" t="s">
        <v>528</v>
      </c>
      <c r="D118" t="s">
        <v>52</v>
      </c>
      <c r="E118" t="s">
        <v>53</v>
      </c>
      <c r="F118" t="s">
        <v>54</v>
      </c>
      <c r="G118" t="s">
        <v>490</v>
      </c>
    </row>
    <row r="119" spans="1:15">
      <c r="A119" s="3" t="s">
        <v>49</v>
      </c>
      <c r="B119" t="s">
        <v>451</v>
      </c>
      <c r="C119" t="s">
        <v>450</v>
      </c>
      <c r="D119" t="s">
        <v>52</v>
      </c>
      <c r="E119" t="s">
        <v>53</v>
      </c>
      <c r="F119" t="s">
        <v>52</v>
      </c>
      <c r="G119" t="s">
        <v>110</v>
      </c>
      <c r="H119" t="s">
        <v>55</v>
      </c>
      <c r="I119" t="s">
        <v>588</v>
      </c>
      <c r="J119" t="s">
        <v>311</v>
      </c>
      <c r="K119" t="s">
        <v>543</v>
      </c>
      <c r="L119" t="s">
        <v>55</v>
      </c>
      <c r="M119" t="s">
        <v>52</v>
      </c>
      <c r="N119" t="s">
        <v>544</v>
      </c>
      <c r="O119" t="s">
        <v>60</v>
      </c>
    </row>
    <row r="120" spans="1:15">
      <c r="A120" s="3" t="s">
        <v>49</v>
      </c>
      <c r="B120" t="s">
        <v>454</v>
      </c>
      <c r="C120" t="s">
        <v>453</v>
      </c>
      <c r="D120" t="s">
        <v>52</v>
      </c>
      <c r="E120" t="s">
        <v>53</v>
      </c>
      <c r="F120" t="s">
        <v>54</v>
      </c>
      <c r="G120" t="s">
        <v>186</v>
      </c>
      <c r="H120" t="s">
        <v>55</v>
      </c>
      <c r="I120" t="s">
        <v>589</v>
      </c>
      <c r="J120" t="s">
        <v>452</v>
      </c>
      <c r="K120" t="s">
        <v>543</v>
      </c>
      <c r="L120" t="s">
        <v>55</v>
      </c>
      <c r="M120" t="s">
        <v>52</v>
      </c>
      <c r="N120" t="s">
        <v>544</v>
      </c>
      <c r="O120" t="s">
        <v>60</v>
      </c>
    </row>
    <row r="121" spans="1:15">
      <c r="A121" s="3" t="s">
        <v>49</v>
      </c>
      <c r="B121" t="s">
        <v>228</v>
      </c>
      <c r="C121" t="s">
        <v>229</v>
      </c>
      <c r="D121" t="s">
        <v>52</v>
      </c>
      <c r="E121" t="s">
        <v>53</v>
      </c>
      <c r="F121" t="s">
        <v>54</v>
      </c>
      <c r="G121" t="s">
        <v>186</v>
      </c>
      <c r="H121" t="s">
        <v>55</v>
      </c>
      <c r="I121" t="s">
        <v>230</v>
      </c>
      <c r="J121" t="s">
        <v>231</v>
      </c>
      <c r="K121" t="s">
        <v>38</v>
      </c>
      <c r="L121" t="s">
        <v>52</v>
      </c>
      <c r="M121" t="s">
        <v>113</v>
      </c>
      <c r="N121" t="s">
        <v>114</v>
      </c>
      <c r="O121" t="s">
        <v>60</v>
      </c>
    </row>
    <row r="122" spans="1:15">
      <c r="A122" s="3" t="s">
        <v>49</v>
      </c>
      <c r="B122" t="s">
        <v>459</v>
      </c>
      <c r="C122" t="s">
        <v>458</v>
      </c>
      <c r="D122" t="s">
        <v>52</v>
      </c>
      <c r="E122" t="s">
        <v>53</v>
      </c>
      <c r="F122" t="s">
        <v>52</v>
      </c>
      <c r="G122" t="s">
        <v>54</v>
      </c>
      <c r="H122" t="s">
        <v>55</v>
      </c>
      <c r="I122" t="s">
        <v>181</v>
      </c>
      <c r="J122" t="s">
        <v>64</v>
      </c>
      <c r="K122" t="s">
        <v>543</v>
      </c>
      <c r="L122" t="s">
        <v>55</v>
      </c>
      <c r="M122" t="s">
        <v>52</v>
      </c>
      <c r="N122" t="s">
        <v>544</v>
      </c>
      <c r="O122" t="s">
        <v>60</v>
      </c>
    </row>
    <row r="123" spans="1:15">
      <c r="A123" s="3" t="s">
        <v>49</v>
      </c>
      <c r="B123" t="s">
        <v>232</v>
      </c>
      <c r="C123" t="s">
        <v>233</v>
      </c>
      <c r="D123" t="s">
        <v>52</v>
      </c>
      <c r="E123" t="s">
        <v>53</v>
      </c>
      <c r="F123" t="s">
        <v>52</v>
      </c>
      <c r="G123" t="s">
        <v>54</v>
      </c>
      <c r="H123" t="s">
        <v>55</v>
      </c>
      <c r="I123" t="s">
        <v>63</v>
      </c>
      <c r="J123" t="s">
        <v>234</v>
      </c>
      <c r="K123" t="s">
        <v>38</v>
      </c>
      <c r="L123" t="s">
        <v>52</v>
      </c>
      <c r="M123" t="s">
        <v>235</v>
      </c>
      <c r="N123" t="s">
        <v>236</v>
      </c>
      <c r="O123" t="s">
        <v>60</v>
      </c>
    </row>
    <row r="124" spans="1:15">
      <c r="A124" s="3" t="s">
        <v>49</v>
      </c>
      <c r="B124" t="s">
        <v>462</v>
      </c>
      <c r="C124" t="s">
        <v>461</v>
      </c>
      <c r="D124" t="s">
        <v>52</v>
      </c>
      <c r="E124" t="s">
        <v>53</v>
      </c>
      <c r="F124" t="s">
        <v>52</v>
      </c>
      <c r="G124" t="s">
        <v>110</v>
      </c>
      <c r="H124" t="s">
        <v>55</v>
      </c>
      <c r="I124" t="s">
        <v>542</v>
      </c>
      <c r="J124" t="s">
        <v>460</v>
      </c>
      <c r="K124" t="s">
        <v>543</v>
      </c>
      <c r="L124" t="s">
        <v>55</v>
      </c>
      <c r="M124" t="s">
        <v>52</v>
      </c>
      <c r="N124" t="s">
        <v>544</v>
      </c>
      <c r="O124" t="s">
        <v>60</v>
      </c>
    </row>
    <row r="125" spans="1:15">
      <c r="A125" s="3" t="s">
        <v>49</v>
      </c>
      <c r="B125" t="s">
        <v>511</v>
      </c>
      <c r="C125" t="s">
        <v>510</v>
      </c>
      <c r="D125" t="s">
        <v>52</v>
      </c>
      <c r="E125" t="s">
        <v>53</v>
      </c>
      <c r="F125" t="s">
        <v>54</v>
      </c>
      <c r="G125" t="s">
        <v>186</v>
      </c>
      <c r="H125" t="s">
        <v>55</v>
      </c>
      <c r="I125" t="s">
        <v>590</v>
      </c>
      <c r="J125" t="s">
        <v>209</v>
      </c>
      <c r="K125" t="s">
        <v>38</v>
      </c>
      <c r="L125" t="s">
        <v>52</v>
      </c>
      <c r="M125" t="s">
        <v>564</v>
      </c>
      <c r="N125" t="s">
        <v>591</v>
      </c>
      <c r="O125" t="s">
        <v>60</v>
      </c>
    </row>
    <row r="126" spans="1:15">
      <c r="A126" s="3" t="s">
        <v>49</v>
      </c>
      <c r="B126" t="s">
        <v>237</v>
      </c>
      <c r="C126" t="s">
        <v>238</v>
      </c>
      <c r="D126" t="s">
        <v>52</v>
      </c>
      <c r="E126" t="s">
        <v>53</v>
      </c>
      <c r="F126" t="s">
        <v>52</v>
      </c>
      <c r="G126" t="s">
        <v>110</v>
      </c>
      <c r="H126" t="s">
        <v>55</v>
      </c>
      <c r="I126" t="s">
        <v>239</v>
      </c>
      <c r="J126" t="s">
        <v>240</v>
      </c>
      <c r="K126" t="s">
        <v>38</v>
      </c>
      <c r="L126" t="s">
        <v>52</v>
      </c>
      <c r="M126" t="s">
        <v>113</v>
      </c>
      <c r="N126" t="s">
        <v>114</v>
      </c>
      <c r="O126" t="s">
        <v>60</v>
      </c>
    </row>
    <row r="127" spans="1:15">
      <c r="A127" s="3" t="s">
        <v>49</v>
      </c>
      <c r="B127" t="s">
        <v>531</v>
      </c>
      <c r="C127" t="s">
        <v>530</v>
      </c>
      <c r="D127" t="s">
        <v>52</v>
      </c>
      <c r="E127" t="s">
        <v>53</v>
      </c>
      <c r="F127" t="s">
        <v>52</v>
      </c>
      <c r="G127" t="s">
        <v>487</v>
      </c>
    </row>
    <row r="128" spans="1:15">
      <c r="A128" s="3" t="s">
        <v>49</v>
      </c>
      <c r="B128" t="s">
        <v>464</v>
      </c>
      <c r="C128" t="s">
        <v>463</v>
      </c>
      <c r="D128" t="s">
        <v>52</v>
      </c>
      <c r="E128" t="s">
        <v>53</v>
      </c>
      <c r="F128" t="s">
        <v>52</v>
      </c>
      <c r="G128" t="s">
        <v>110</v>
      </c>
      <c r="H128" t="s">
        <v>55</v>
      </c>
      <c r="I128" t="s">
        <v>592</v>
      </c>
      <c r="J128" t="s">
        <v>308</v>
      </c>
      <c r="K128" t="s">
        <v>543</v>
      </c>
      <c r="L128" t="s">
        <v>55</v>
      </c>
      <c r="M128" t="s">
        <v>52</v>
      </c>
      <c r="N128" t="s">
        <v>544</v>
      </c>
      <c r="O128" t="s">
        <v>60</v>
      </c>
    </row>
    <row r="129" spans="1:15">
      <c r="A129" s="3" t="s">
        <v>49</v>
      </c>
      <c r="B129" t="s">
        <v>241</v>
      </c>
      <c r="C129" t="s">
        <v>242</v>
      </c>
      <c r="D129" t="s">
        <v>52</v>
      </c>
      <c r="E129" t="s">
        <v>53</v>
      </c>
      <c r="F129" t="s">
        <v>52</v>
      </c>
      <c r="G129" t="s">
        <v>54</v>
      </c>
      <c r="H129" t="s">
        <v>55</v>
      </c>
      <c r="I129" t="s">
        <v>243</v>
      </c>
      <c r="J129" t="s">
        <v>244</v>
      </c>
      <c r="K129" t="s">
        <v>38</v>
      </c>
      <c r="L129" t="s">
        <v>52</v>
      </c>
      <c r="M129" t="s">
        <v>245</v>
      </c>
      <c r="N129" t="s">
        <v>101</v>
      </c>
      <c r="O129" t="s">
        <v>60</v>
      </c>
    </row>
    <row r="130" spans="1:15">
      <c r="A130" s="3" t="s">
        <v>49</v>
      </c>
      <c r="B130" t="s">
        <v>466</v>
      </c>
      <c r="C130" t="s">
        <v>465</v>
      </c>
      <c r="D130" t="s">
        <v>52</v>
      </c>
      <c r="E130" t="s">
        <v>53</v>
      </c>
      <c r="F130" t="s">
        <v>54</v>
      </c>
      <c r="G130" t="s">
        <v>186</v>
      </c>
      <c r="H130" t="s">
        <v>55</v>
      </c>
      <c r="I130" t="s">
        <v>593</v>
      </c>
      <c r="J130" t="s">
        <v>166</v>
      </c>
      <c r="K130" t="s">
        <v>543</v>
      </c>
      <c r="L130" t="s">
        <v>55</v>
      </c>
      <c r="M130" t="s">
        <v>52</v>
      </c>
      <c r="N130" t="s">
        <v>544</v>
      </c>
      <c r="O130" t="s">
        <v>60</v>
      </c>
    </row>
    <row r="131" spans="1:15">
      <c r="A131" s="3" t="s">
        <v>49</v>
      </c>
      <c r="B131" t="s">
        <v>469</v>
      </c>
      <c r="C131" t="s">
        <v>468</v>
      </c>
      <c r="D131" t="s">
        <v>52</v>
      </c>
      <c r="E131" t="s">
        <v>53</v>
      </c>
      <c r="F131" t="s">
        <v>52</v>
      </c>
      <c r="G131" t="s">
        <v>110</v>
      </c>
      <c r="H131" t="s">
        <v>55</v>
      </c>
      <c r="I131" t="s">
        <v>554</v>
      </c>
      <c r="J131" t="s">
        <v>467</v>
      </c>
      <c r="K131" t="s">
        <v>543</v>
      </c>
      <c r="L131" t="s">
        <v>55</v>
      </c>
      <c r="M131" t="s">
        <v>52</v>
      </c>
      <c r="N131" t="s">
        <v>544</v>
      </c>
      <c r="O131" t="s">
        <v>60</v>
      </c>
    </row>
    <row r="132" spans="1:15">
      <c r="A132" s="3" t="s">
        <v>49</v>
      </c>
      <c r="B132" t="s">
        <v>472</v>
      </c>
      <c r="C132" t="s">
        <v>471</v>
      </c>
      <c r="D132" t="s">
        <v>52</v>
      </c>
      <c r="E132" t="s">
        <v>53</v>
      </c>
      <c r="F132" t="s">
        <v>52</v>
      </c>
      <c r="G132" t="s">
        <v>110</v>
      </c>
      <c r="H132" t="s">
        <v>55</v>
      </c>
      <c r="I132" t="s">
        <v>594</v>
      </c>
      <c r="J132" t="s">
        <v>470</v>
      </c>
      <c r="K132" t="s">
        <v>543</v>
      </c>
      <c r="L132" t="s">
        <v>55</v>
      </c>
      <c r="M132" t="s">
        <v>52</v>
      </c>
      <c r="N132" t="s">
        <v>544</v>
      </c>
      <c r="O132" t="s">
        <v>60</v>
      </c>
    </row>
    <row r="133" spans="1:15">
      <c r="A133" s="3" t="s">
        <v>49</v>
      </c>
      <c r="B133" t="s">
        <v>246</v>
      </c>
      <c r="C133" t="s">
        <v>247</v>
      </c>
      <c r="D133" t="s">
        <v>52</v>
      </c>
      <c r="E133" t="s">
        <v>53</v>
      </c>
      <c r="F133" t="s">
        <v>52</v>
      </c>
      <c r="G133" t="s">
        <v>54</v>
      </c>
      <c r="H133" t="s">
        <v>55</v>
      </c>
      <c r="I133" t="s">
        <v>248</v>
      </c>
      <c r="J133" t="s">
        <v>249</v>
      </c>
      <c r="K133" t="s">
        <v>38</v>
      </c>
      <c r="L133" t="s">
        <v>52</v>
      </c>
      <c r="M133" t="s">
        <v>167</v>
      </c>
      <c r="N133" t="s">
        <v>210</v>
      </c>
      <c r="O133" t="s">
        <v>60</v>
      </c>
    </row>
    <row r="134" spans="1:15">
      <c r="A134" s="3" t="s">
        <v>49</v>
      </c>
      <c r="B134" t="s">
        <v>474</v>
      </c>
      <c r="C134" t="s">
        <v>473</v>
      </c>
      <c r="D134" t="s">
        <v>52</v>
      </c>
      <c r="E134" t="s">
        <v>53</v>
      </c>
      <c r="F134" t="s">
        <v>52</v>
      </c>
      <c r="G134" t="s">
        <v>54</v>
      </c>
      <c r="H134" t="s">
        <v>55</v>
      </c>
      <c r="I134" t="s">
        <v>595</v>
      </c>
      <c r="J134" t="s">
        <v>64</v>
      </c>
      <c r="K134" t="s">
        <v>543</v>
      </c>
      <c r="L134" t="s">
        <v>55</v>
      </c>
      <c r="M134" t="s">
        <v>52</v>
      </c>
      <c r="N134" t="s">
        <v>544</v>
      </c>
      <c r="O134" t="s">
        <v>60</v>
      </c>
    </row>
    <row r="135" spans="1:15">
      <c r="A135" s="3" t="s">
        <v>49</v>
      </c>
      <c r="B135" t="s">
        <v>477</v>
      </c>
      <c r="C135" t="s">
        <v>476</v>
      </c>
      <c r="D135" t="s">
        <v>52</v>
      </c>
      <c r="E135" t="s">
        <v>53</v>
      </c>
      <c r="F135" t="s">
        <v>52</v>
      </c>
      <c r="G135" t="s">
        <v>110</v>
      </c>
      <c r="H135" t="s">
        <v>55</v>
      </c>
      <c r="I135" t="s">
        <v>596</v>
      </c>
      <c r="J135" t="s">
        <v>475</v>
      </c>
      <c r="K135" t="s">
        <v>543</v>
      </c>
      <c r="L135" t="s">
        <v>55</v>
      </c>
      <c r="M135" t="s">
        <v>52</v>
      </c>
      <c r="N135" t="s">
        <v>544</v>
      </c>
      <c r="O135" t="s">
        <v>60</v>
      </c>
    </row>
    <row r="136" spans="1:15">
      <c r="A136" s="3" t="s">
        <v>49</v>
      </c>
      <c r="B136" t="s">
        <v>533</v>
      </c>
      <c r="C136" t="s">
        <v>532</v>
      </c>
      <c r="D136" t="s">
        <v>52</v>
      </c>
      <c r="E136" t="s">
        <v>53</v>
      </c>
      <c r="F136" t="s">
        <v>54</v>
      </c>
      <c r="G136" t="s">
        <v>490</v>
      </c>
    </row>
    <row r="137" spans="1:15">
      <c r="A137" s="3" t="s">
        <v>49</v>
      </c>
      <c r="B137" t="s">
        <v>250</v>
      </c>
      <c r="C137" t="s">
        <v>251</v>
      </c>
      <c r="D137" t="s">
        <v>52</v>
      </c>
      <c r="E137" t="s">
        <v>53</v>
      </c>
      <c r="F137" t="s">
        <v>54</v>
      </c>
      <c r="G137" t="s">
        <v>186</v>
      </c>
      <c r="H137" t="s">
        <v>55</v>
      </c>
      <c r="I137" t="s">
        <v>252</v>
      </c>
      <c r="J137" t="s">
        <v>253</v>
      </c>
      <c r="K137" t="s">
        <v>38</v>
      </c>
      <c r="L137" t="s">
        <v>52</v>
      </c>
      <c r="M137" t="s">
        <v>88</v>
      </c>
      <c r="N137" t="s">
        <v>89</v>
      </c>
      <c r="O137" t="s">
        <v>60</v>
      </c>
    </row>
    <row r="138" spans="1:15">
      <c r="A138" s="3" t="s">
        <v>49</v>
      </c>
      <c r="B138" t="s">
        <v>535</v>
      </c>
      <c r="C138" t="s">
        <v>534</v>
      </c>
      <c r="D138" t="s">
        <v>52</v>
      </c>
      <c r="E138" t="s">
        <v>53</v>
      </c>
      <c r="F138" t="s">
        <v>597</v>
      </c>
    </row>
    <row r="139" spans="1:15">
      <c r="A139" s="3" t="s">
        <v>49</v>
      </c>
      <c r="B139" t="s">
        <v>537</v>
      </c>
      <c r="C139" t="s">
        <v>536</v>
      </c>
      <c r="D139" t="s">
        <v>52</v>
      </c>
      <c r="E139" t="s">
        <v>53</v>
      </c>
      <c r="F139" t="s">
        <v>52</v>
      </c>
      <c r="G139" t="s">
        <v>487</v>
      </c>
    </row>
    <row r="140" spans="1:15">
      <c r="A140" s="3" t="s">
        <v>49</v>
      </c>
      <c r="B140" t="s">
        <v>539</v>
      </c>
      <c r="C140" t="s">
        <v>538</v>
      </c>
      <c r="D140" t="s">
        <v>52</v>
      </c>
      <c r="E140" t="s">
        <v>53</v>
      </c>
      <c r="F140" t="s">
        <v>54</v>
      </c>
      <c r="G140" t="s">
        <v>490</v>
      </c>
    </row>
    <row r="141" spans="1:15">
      <c r="A141" s="3" t="s">
        <v>49</v>
      </c>
      <c r="B141" t="s">
        <v>480</v>
      </c>
      <c r="C141" t="s">
        <v>479</v>
      </c>
      <c r="D141" t="s">
        <v>52</v>
      </c>
      <c r="E141" t="s">
        <v>53</v>
      </c>
      <c r="F141" t="s">
        <v>52</v>
      </c>
      <c r="G141" t="s">
        <v>110</v>
      </c>
      <c r="H141" t="s">
        <v>55</v>
      </c>
      <c r="I141" t="s">
        <v>594</v>
      </c>
      <c r="J141" t="s">
        <v>478</v>
      </c>
      <c r="K141" t="s">
        <v>543</v>
      </c>
      <c r="L141" t="s">
        <v>55</v>
      </c>
      <c r="M141" t="s">
        <v>52</v>
      </c>
      <c r="N141" t="s">
        <v>544</v>
      </c>
      <c r="O141" t="s">
        <v>60</v>
      </c>
    </row>
    <row r="142" spans="1:15">
      <c r="A142" s="3" t="s">
        <v>49</v>
      </c>
      <c r="B142" t="s">
        <v>254</v>
      </c>
      <c r="C142" t="s">
        <v>255</v>
      </c>
      <c r="D142" t="s">
        <v>52</v>
      </c>
      <c r="E142" t="s">
        <v>53</v>
      </c>
      <c r="F142" t="s">
        <v>52</v>
      </c>
      <c r="G142" t="s">
        <v>85</v>
      </c>
      <c r="H142" t="s">
        <v>55</v>
      </c>
      <c r="I142" t="s">
        <v>256</v>
      </c>
      <c r="J142" t="s">
        <v>149</v>
      </c>
      <c r="K142" t="s">
        <v>38</v>
      </c>
      <c r="L142" t="s">
        <v>52</v>
      </c>
      <c r="M142" t="s">
        <v>88</v>
      </c>
      <c r="N142" t="s">
        <v>89</v>
      </c>
      <c r="O142" t="s">
        <v>60</v>
      </c>
    </row>
    <row r="143" spans="1:15">
      <c r="A143" s="3" t="s">
        <v>49</v>
      </c>
      <c r="B143" t="s">
        <v>541</v>
      </c>
      <c r="C143" t="s">
        <v>540</v>
      </c>
      <c r="D143" t="s">
        <v>52</v>
      </c>
      <c r="E143" t="s">
        <v>53</v>
      </c>
      <c r="F143" t="s">
        <v>54</v>
      </c>
      <c r="G143" t="s">
        <v>490</v>
      </c>
    </row>
    <row r="144" spans="1:15">
      <c r="A144" s="3" t="s">
        <v>49</v>
      </c>
      <c r="B144" t="s">
        <v>483</v>
      </c>
      <c r="C144" t="s">
        <v>482</v>
      </c>
      <c r="D144" t="s">
        <v>52</v>
      </c>
      <c r="E144" t="s">
        <v>53</v>
      </c>
      <c r="F144" t="s">
        <v>52</v>
      </c>
      <c r="G144" t="s">
        <v>110</v>
      </c>
      <c r="H144" t="s">
        <v>55</v>
      </c>
      <c r="I144" t="s">
        <v>562</v>
      </c>
      <c r="J144" t="s">
        <v>481</v>
      </c>
      <c r="K144" t="s">
        <v>543</v>
      </c>
      <c r="L144" t="s">
        <v>55</v>
      </c>
      <c r="M144" t="s">
        <v>52</v>
      </c>
      <c r="N144" t="s">
        <v>544</v>
      </c>
      <c r="O144" t="s">
        <v>60</v>
      </c>
    </row>
    <row r="145" spans="1:15">
      <c r="A145" s="3" t="s">
        <v>49</v>
      </c>
      <c r="B145" t="s">
        <v>257</v>
      </c>
      <c r="C145" t="s">
        <v>258</v>
      </c>
      <c r="D145" t="s">
        <v>52</v>
      </c>
      <c r="E145" t="s">
        <v>53</v>
      </c>
      <c r="F145" t="s">
        <v>52</v>
      </c>
      <c r="G145" t="s">
        <v>54</v>
      </c>
      <c r="H145" t="s">
        <v>55</v>
      </c>
      <c r="I145" t="s">
        <v>259</v>
      </c>
      <c r="J145" t="s">
        <v>260</v>
      </c>
      <c r="K145" t="s">
        <v>38</v>
      </c>
      <c r="L145" t="s">
        <v>52</v>
      </c>
      <c r="M145" t="s">
        <v>58</v>
      </c>
      <c r="N145" t="s">
        <v>59</v>
      </c>
      <c r="O145" t="s">
        <v>60</v>
      </c>
    </row>
    <row r="146" spans="1:15">
      <c r="A146" s="3" t="s">
        <v>49</v>
      </c>
      <c r="B146" t="s">
        <v>485</v>
      </c>
      <c r="C146" t="s">
        <v>484</v>
      </c>
      <c r="D146" t="s">
        <v>52</v>
      </c>
      <c r="E146" t="s">
        <v>53</v>
      </c>
      <c r="F146" t="s">
        <v>52</v>
      </c>
      <c r="G146" t="s">
        <v>110</v>
      </c>
      <c r="H146" t="s">
        <v>55</v>
      </c>
      <c r="I146" t="s">
        <v>557</v>
      </c>
      <c r="J146" t="s">
        <v>444</v>
      </c>
      <c r="K146" t="s">
        <v>543</v>
      </c>
      <c r="L146" t="s">
        <v>55</v>
      </c>
      <c r="M146" t="s">
        <v>52</v>
      </c>
      <c r="N146" t="s">
        <v>544</v>
      </c>
      <c r="O146" t="s">
        <v>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Revvo</dc:creator>
  <cp:keywords/>
  <dc:description/>
  <cp:lastModifiedBy>Thayla Oliveira</cp:lastModifiedBy>
  <cp:revision/>
  <dcterms:created xsi:type="dcterms:W3CDTF">2024-06-26T20:45:16Z</dcterms:created>
  <dcterms:modified xsi:type="dcterms:W3CDTF">2025-07-05T16:59:46Z</dcterms:modified>
  <cp:category/>
  <cp:contentStatus/>
</cp:coreProperties>
</file>