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min\OneDrive\Documentos\2021.1\tabelas de sobrevivencia\tabela-multiplos-decrementos\"/>
    </mc:Choice>
  </mc:AlternateContent>
  <xr:revisionPtr revIDLastSave="0" documentId="13_ncr:1_{6C56E0FF-509A-4439-83C9-A5F4F65E4FF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masculino" sheetId="1" r:id="rId1"/>
    <sheet name="feminino" sheetId="2" r:id="rId2"/>
    <sheet name="MASCULINO.R" sheetId="3" r:id="rId3"/>
    <sheet name="FEMININO.R" sheetId="4" r:id="rId4"/>
  </sheets>
  <calcPr calcId="18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2" i="3"/>
  <c r="E13" i="4"/>
  <c r="E12" i="4"/>
  <c r="E11" i="4"/>
  <c r="E10" i="4"/>
  <c r="E9" i="4"/>
  <c r="E8" i="4"/>
  <c r="E7" i="4"/>
  <c r="E6" i="4"/>
  <c r="E5" i="4"/>
  <c r="E4" i="4"/>
  <c r="E3" i="4"/>
  <c r="E2" i="4"/>
  <c r="F23" i="2"/>
  <c r="G39" i="2" s="1"/>
  <c r="F24" i="2"/>
  <c r="G40" i="2" s="1"/>
  <c r="F25" i="2"/>
  <c r="G41" i="2" s="1"/>
  <c r="F26" i="2"/>
  <c r="F27" i="2"/>
  <c r="F28" i="2"/>
  <c r="G44" i="2" s="1"/>
  <c r="F29" i="2"/>
  <c r="F30" i="2"/>
  <c r="G46" i="2" s="1"/>
  <c r="F31" i="2"/>
  <c r="G47" i="2" s="1"/>
  <c r="F32" i="2"/>
  <c r="G48" i="2" s="1"/>
  <c r="F33" i="2"/>
  <c r="F34" i="2"/>
  <c r="G113" i="2"/>
  <c r="F22" i="2"/>
  <c r="F124" i="2"/>
  <c r="G100" i="2"/>
  <c r="G101" i="2" s="1"/>
  <c r="G102" i="2" s="1"/>
  <c r="G103" i="2" s="1"/>
  <c r="G104" i="2" s="1"/>
  <c r="G105" i="2" s="1"/>
  <c r="G106" i="2" s="1"/>
  <c r="G107" i="2" s="1"/>
  <c r="G108" i="2" s="1"/>
  <c r="G109" i="2" s="1"/>
  <c r="G99" i="2"/>
  <c r="G98" i="2"/>
  <c r="F109" i="2"/>
  <c r="G85" i="2"/>
  <c r="G86" i="2" s="1"/>
  <c r="G87" i="2" s="1"/>
  <c r="G88" i="2" s="1"/>
  <c r="G89" i="2" s="1"/>
  <c r="G90" i="2" s="1"/>
  <c r="G91" i="2" s="1"/>
  <c r="G92" i="2" s="1"/>
  <c r="G93" i="2" s="1"/>
  <c r="G94" i="2" s="1"/>
  <c r="G84" i="2"/>
  <c r="G83" i="2"/>
  <c r="F94" i="2"/>
  <c r="G70" i="2"/>
  <c r="G71" i="2" s="1"/>
  <c r="G72" i="2" s="1"/>
  <c r="G73" i="2" s="1"/>
  <c r="G74" i="2" s="1"/>
  <c r="G75" i="2" s="1"/>
  <c r="G76" i="2" s="1"/>
  <c r="G77" i="2" s="1"/>
  <c r="G78" i="2" s="1"/>
  <c r="G79" i="2" s="1"/>
  <c r="G69" i="2"/>
  <c r="G68" i="2"/>
  <c r="F79" i="2"/>
  <c r="G54" i="2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53" i="2"/>
  <c r="F64" i="2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D54" i="2"/>
  <c r="E54" i="2" s="1"/>
  <c r="F54" i="2" s="1"/>
  <c r="D53" i="2"/>
  <c r="E53" i="2" s="1"/>
  <c r="H53" i="2" s="1"/>
  <c r="G115" i="1"/>
  <c r="G116" i="1" s="1"/>
  <c r="G117" i="1" s="1"/>
  <c r="G118" i="1" s="1"/>
  <c r="G119" i="1" s="1"/>
  <c r="G120" i="1" s="1"/>
  <c r="G121" i="1" s="1"/>
  <c r="G122" i="1" s="1"/>
  <c r="G123" i="1" s="1"/>
  <c r="G124" i="1" s="1"/>
  <c r="G114" i="1"/>
  <c r="G113" i="1"/>
  <c r="F124" i="1"/>
  <c r="D123" i="1"/>
  <c r="E123" i="1" s="1"/>
  <c r="F123" i="1" s="1"/>
  <c r="D122" i="1"/>
  <c r="E122" i="1" s="1"/>
  <c r="F122" i="1" s="1"/>
  <c r="D121" i="1"/>
  <c r="E121" i="1" s="1"/>
  <c r="F121" i="1" s="1"/>
  <c r="D120" i="1"/>
  <c r="E120" i="1" s="1"/>
  <c r="F120" i="1" s="1"/>
  <c r="D119" i="1"/>
  <c r="E119" i="1" s="1"/>
  <c r="F119" i="1" s="1"/>
  <c r="D118" i="1"/>
  <c r="E118" i="1" s="1"/>
  <c r="F118" i="1" s="1"/>
  <c r="D117" i="1"/>
  <c r="E117" i="1" s="1"/>
  <c r="F117" i="1" s="1"/>
  <c r="D116" i="1"/>
  <c r="E116" i="1" s="1"/>
  <c r="F116" i="1" s="1"/>
  <c r="D115" i="1"/>
  <c r="E115" i="1" s="1"/>
  <c r="F115" i="1" s="1"/>
  <c r="D114" i="1"/>
  <c r="E114" i="1" s="1"/>
  <c r="F114" i="1" s="1"/>
  <c r="D113" i="1"/>
  <c r="E113" i="1" s="1"/>
  <c r="F113" i="1" s="1"/>
  <c r="G99" i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98" i="1"/>
  <c r="F109" i="1"/>
  <c r="D108" i="1"/>
  <c r="E108" i="1" s="1"/>
  <c r="F108" i="1" s="1"/>
  <c r="D107" i="1"/>
  <c r="E107" i="1" s="1"/>
  <c r="F107" i="1" s="1"/>
  <c r="D106" i="1"/>
  <c r="E106" i="1" s="1"/>
  <c r="F106" i="1" s="1"/>
  <c r="D105" i="1"/>
  <c r="E105" i="1" s="1"/>
  <c r="F105" i="1" s="1"/>
  <c r="D104" i="1"/>
  <c r="E104" i="1" s="1"/>
  <c r="F104" i="1" s="1"/>
  <c r="D103" i="1"/>
  <c r="E103" i="1" s="1"/>
  <c r="F103" i="1" s="1"/>
  <c r="D102" i="1"/>
  <c r="E102" i="1" s="1"/>
  <c r="F102" i="1" s="1"/>
  <c r="D101" i="1"/>
  <c r="E101" i="1" s="1"/>
  <c r="F101" i="1" s="1"/>
  <c r="D100" i="1"/>
  <c r="E100" i="1" s="1"/>
  <c r="F100" i="1" s="1"/>
  <c r="D99" i="1"/>
  <c r="E99" i="1" s="1"/>
  <c r="D98" i="1"/>
  <c r="E98" i="1" s="1"/>
  <c r="G84" i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83" i="1"/>
  <c r="F94" i="1"/>
  <c r="D93" i="1"/>
  <c r="E93" i="1" s="1"/>
  <c r="F93" i="1" s="1"/>
  <c r="D92" i="1"/>
  <c r="E92" i="1" s="1"/>
  <c r="F92" i="1" s="1"/>
  <c r="D91" i="1"/>
  <c r="E91" i="1" s="1"/>
  <c r="F91" i="1" s="1"/>
  <c r="D90" i="1"/>
  <c r="E90" i="1" s="1"/>
  <c r="F90" i="1" s="1"/>
  <c r="D89" i="1"/>
  <c r="E89" i="1" s="1"/>
  <c r="F89" i="1" s="1"/>
  <c r="D88" i="1"/>
  <c r="E88" i="1" s="1"/>
  <c r="F88" i="1" s="1"/>
  <c r="D87" i="1"/>
  <c r="E87" i="1" s="1"/>
  <c r="F87" i="1" s="1"/>
  <c r="D86" i="1"/>
  <c r="E86" i="1" s="1"/>
  <c r="F86" i="1" s="1"/>
  <c r="D85" i="1"/>
  <c r="E85" i="1" s="1"/>
  <c r="F85" i="1" s="1"/>
  <c r="D84" i="1"/>
  <c r="E84" i="1" s="1"/>
  <c r="F84" i="1" s="1"/>
  <c r="D83" i="1"/>
  <c r="E83" i="1" s="1"/>
  <c r="G69" i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68" i="1"/>
  <c r="F79" i="1"/>
  <c r="D78" i="1"/>
  <c r="E78" i="1" s="1"/>
  <c r="F78" i="1" s="1"/>
  <c r="D77" i="1"/>
  <c r="E77" i="1" s="1"/>
  <c r="F77" i="1" s="1"/>
  <c r="D76" i="1"/>
  <c r="E76" i="1" s="1"/>
  <c r="F76" i="1" s="1"/>
  <c r="D75" i="1"/>
  <c r="E75" i="1" s="1"/>
  <c r="F75" i="1" s="1"/>
  <c r="D74" i="1"/>
  <c r="E74" i="1" s="1"/>
  <c r="F74" i="1" s="1"/>
  <c r="D73" i="1"/>
  <c r="E73" i="1" s="1"/>
  <c r="F73" i="1" s="1"/>
  <c r="D72" i="1"/>
  <c r="E72" i="1" s="1"/>
  <c r="F72" i="1" s="1"/>
  <c r="D71" i="1"/>
  <c r="E71" i="1" s="1"/>
  <c r="F71" i="1" s="1"/>
  <c r="D70" i="1"/>
  <c r="E70" i="1" s="1"/>
  <c r="F70" i="1" s="1"/>
  <c r="D69" i="1"/>
  <c r="E69" i="1" s="1"/>
  <c r="F69" i="1" s="1"/>
  <c r="D68" i="1"/>
  <c r="E68" i="1" s="1"/>
  <c r="G55" i="1"/>
  <c r="G56" i="1" s="1"/>
  <c r="G57" i="1" s="1"/>
  <c r="G58" i="1" s="1"/>
  <c r="G59" i="1" s="1"/>
  <c r="G60" i="1" s="1"/>
  <c r="G61" i="1" s="1"/>
  <c r="G62" i="1" s="1"/>
  <c r="G63" i="1" s="1"/>
  <c r="G64" i="1" s="1"/>
  <c r="M39" i="1"/>
  <c r="G54" i="1"/>
  <c r="F64" i="1"/>
  <c r="D63" i="1"/>
  <c r="E63" i="1" s="1"/>
  <c r="F63" i="1" s="1"/>
  <c r="D62" i="1"/>
  <c r="E62" i="1" s="1"/>
  <c r="F62" i="1" s="1"/>
  <c r="D61" i="1"/>
  <c r="E61" i="1" s="1"/>
  <c r="F61" i="1" s="1"/>
  <c r="D60" i="1"/>
  <c r="E60" i="1" s="1"/>
  <c r="F60" i="1" s="1"/>
  <c r="D59" i="1"/>
  <c r="E59" i="1" s="1"/>
  <c r="F59" i="1" s="1"/>
  <c r="D58" i="1"/>
  <c r="E58" i="1" s="1"/>
  <c r="F58" i="1" s="1"/>
  <c r="D57" i="1"/>
  <c r="E57" i="1" s="1"/>
  <c r="F57" i="1" s="1"/>
  <c r="D56" i="1"/>
  <c r="E56" i="1" s="1"/>
  <c r="F56" i="1" s="1"/>
  <c r="D55" i="1"/>
  <c r="E55" i="1" s="1"/>
  <c r="F55" i="1" s="1"/>
  <c r="D54" i="1"/>
  <c r="E54" i="1" s="1"/>
  <c r="F54" i="1" s="1"/>
  <c r="D53" i="1"/>
  <c r="E53" i="1" s="1"/>
  <c r="L49" i="2"/>
  <c r="K48" i="2"/>
  <c r="L48" i="2" s="1"/>
  <c r="L47" i="2"/>
  <c r="K47" i="2"/>
  <c r="K46" i="2"/>
  <c r="L46" i="2" s="1"/>
  <c r="L45" i="2"/>
  <c r="K45" i="2"/>
  <c r="K44" i="2"/>
  <c r="L44" i="2" s="1"/>
  <c r="K43" i="2"/>
  <c r="L43" i="2" s="1"/>
  <c r="K42" i="2"/>
  <c r="L42" i="2" s="1"/>
  <c r="K41" i="2"/>
  <c r="L41" i="2" s="1"/>
  <c r="M40" i="2"/>
  <c r="N40" i="2" s="1"/>
  <c r="K40" i="2"/>
  <c r="L40" i="2" s="1"/>
  <c r="N39" i="2"/>
  <c r="O39" i="2" s="1"/>
  <c r="M39" i="2"/>
  <c r="L39" i="2"/>
  <c r="K39" i="2"/>
  <c r="N38" i="2"/>
  <c r="O38" i="2" s="1"/>
  <c r="L38" i="2"/>
  <c r="K38" i="2"/>
  <c r="J39" i="2"/>
  <c r="J38" i="2"/>
  <c r="H38" i="2"/>
  <c r="M40" i="1"/>
  <c r="L49" i="1"/>
  <c r="D38" i="1"/>
  <c r="E38" i="1"/>
  <c r="F38" i="1"/>
  <c r="H38" i="1"/>
  <c r="J39" i="1" s="1"/>
  <c r="C39" i="1"/>
  <c r="D39" i="1"/>
  <c r="E39" i="1"/>
  <c r="F39" i="1"/>
  <c r="H39" i="1"/>
  <c r="C40" i="1"/>
  <c r="D40" i="1"/>
  <c r="E40" i="1"/>
  <c r="F40" i="1"/>
  <c r="H40" i="1"/>
  <c r="C41" i="1"/>
  <c r="D41" i="1"/>
  <c r="E41" i="1"/>
  <c r="F41" i="1"/>
  <c r="H41" i="1"/>
  <c r="C42" i="1"/>
  <c r="D42" i="1"/>
  <c r="E42" i="1"/>
  <c r="F42" i="1"/>
  <c r="H42" i="1"/>
  <c r="C43" i="1"/>
  <c r="D43" i="1"/>
  <c r="E43" i="1"/>
  <c r="F43" i="1"/>
  <c r="H43" i="1"/>
  <c r="C44" i="1"/>
  <c r="D44" i="1"/>
  <c r="E44" i="1"/>
  <c r="F44" i="1"/>
  <c r="H44" i="1"/>
  <c r="C45" i="1"/>
  <c r="D45" i="1"/>
  <c r="E45" i="1"/>
  <c r="F45" i="1"/>
  <c r="H45" i="1"/>
  <c r="C46" i="1"/>
  <c r="D46" i="1"/>
  <c r="E46" i="1"/>
  <c r="F46" i="1"/>
  <c r="H46" i="1"/>
  <c r="C47" i="1"/>
  <c r="D47" i="1"/>
  <c r="E47" i="1"/>
  <c r="F47" i="1"/>
  <c r="H47" i="1"/>
  <c r="C48" i="1"/>
  <c r="D48" i="1"/>
  <c r="E48" i="1"/>
  <c r="F48" i="1"/>
  <c r="H48" i="1"/>
  <c r="C49" i="1"/>
  <c r="D49" i="1"/>
  <c r="E49" i="1"/>
  <c r="F49" i="1"/>
  <c r="H49" i="1"/>
  <c r="C38" i="1"/>
  <c r="J41" i="1"/>
  <c r="J42" i="1"/>
  <c r="J43" i="1"/>
  <c r="J44" i="1"/>
  <c r="J45" i="1"/>
  <c r="J46" i="1"/>
  <c r="J47" i="1"/>
  <c r="J48" i="1"/>
  <c r="J40" i="1"/>
  <c r="C39" i="2"/>
  <c r="D39" i="2"/>
  <c r="E39" i="2"/>
  <c r="F39" i="2"/>
  <c r="H39" i="2"/>
  <c r="C40" i="2"/>
  <c r="D40" i="2"/>
  <c r="E40" i="2"/>
  <c r="F40" i="2"/>
  <c r="H40" i="2"/>
  <c r="C41" i="2"/>
  <c r="D41" i="2"/>
  <c r="E41" i="2"/>
  <c r="F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H44" i="2"/>
  <c r="C45" i="2"/>
  <c r="D45" i="2"/>
  <c r="E45" i="2"/>
  <c r="F45" i="2"/>
  <c r="G45" i="2"/>
  <c r="H45" i="2"/>
  <c r="C46" i="2"/>
  <c r="D46" i="2"/>
  <c r="E46" i="2"/>
  <c r="F46" i="2"/>
  <c r="H46" i="2"/>
  <c r="C47" i="2"/>
  <c r="D47" i="2"/>
  <c r="E47" i="2"/>
  <c r="F47" i="2"/>
  <c r="H47" i="2"/>
  <c r="C48" i="2"/>
  <c r="D48" i="2"/>
  <c r="E48" i="2"/>
  <c r="F48" i="2"/>
  <c r="H48" i="2"/>
  <c r="C49" i="2"/>
  <c r="D49" i="2"/>
  <c r="E49" i="2"/>
  <c r="F49" i="2"/>
  <c r="G49" i="2"/>
  <c r="H49" i="2"/>
  <c r="D38" i="2"/>
  <c r="E38" i="2"/>
  <c r="F38" i="2"/>
  <c r="G38" i="2"/>
  <c r="C38" i="2"/>
  <c r="F23" i="1"/>
  <c r="G39" i="1" s="1"/>
  <c r="F24" i="1"/>
  <c r="G40" i="1" s="1"/>
  <c r="F25" i="1"/>
  <c r="G41" i="1" s="1"/>
  <c r="F26" i="1"/>
  <c r="G42" i="1" s="1"/>
  <c r="F27" i="1"/>
  <c r="G43" i="1" s="1"/>
  <c r="F28" i="1"/>
  <c r="G44" i="1" s="1"/>
  <c r="F29" i="1"/>
  <c r="G45" i="1" s="1"/>
  <c r="F30" i="1"/>
  <c r="G46" i="1" s="1"/>
  <c r="F31" i="1"/>
  <c r="G47" i="1" s="1"/>
  <c r="F32" i="1"/>
  <c r="G48" i="1" s="1"/>
  <c r="F33" i="1"/>
  <c r="G49" i="1" s="1"/>
  <c r="F34" i="1"/>
  <c r="F22" i="1"/>
  <c r="G38" i="1" s="1"/>
  <c r="G114" i="2" l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H54" i="2"/>
  <c r="F53" i="2"/>
  <c r="I53" i="2"/>
  <c r="I113" i="1"/>
  <c r="H114" i="1"/>
  <c r="H113" i="1"/>
  <c r="H98" i="1"/>
  <c r="I98" i="1" s="1"/>
  <c r="F98" i="1"/>
  <c r="H99" i="1"/>
  <c r="I99" i="1" s="1"/>
  <c r="F99" i="1"/>
  <c r="H100" i="1"/>
  <c r="H83" i="1"/>
  <c r="I83" i="1" s="1"/>
  <c r="F83" i="1"/>
  <c r="H84" i="1"/>
  <c r="H68" i="1"/>
  <c r="I68" i="1" s="1"/>
  <c r="F68" i="1"/>
  <c r="H69" i="1"/>
  <c r="H54" i="1"/>
  <c r="H53" i="1"/>
  <c r="I53" i="1" s="1"/>
  <c r="F53" i="1"/>
  <c r="H55" i="1"/>
  <c r="K39" i="1"/>
  <c r="N39" i="1" s="1"/>
  <c r="O39" i="1" s="1"/>
  <c r="K46" i="1"/>
  <c r="L46" i="1" s="1"/>
  <c r="K40" i="1"/>
  <c r="L40" i="1" s="1"/>
  <c r="K43" i="1"/>
  <c r="L43" i="1" s="1"/>
  <c r="K41" i="1"/>
  <c r="L41" i="1" s="1"/>
  <c r="K47" i="1"/>
  <c r="L47" i="1" s="1"/>
  <c r="K44" i="1"/>
  <c r="L44" i="1" s="1"/>
  <c r="K45" i="1"/>
  <c r="L45" i="1" s="1"/>
  <c r="K42" i="1"/>
  <c r="L42" i="1" s="1"/>
  <c r="K48" i="1"/>
  <c r="L48" i="1" s="1"/>
  <c r="J38" i="1"/>
  <c r="K38" i="1" s="1"/>
  <c r="M41" i="1"/>
  <c r="M41" i="2"/>
  <c r="I54" i="2" l="1"/>
  <c r="H55" i="2"/>
  <c r="I114" i="1"/>
  <c r="H115" i="1"/>
  <c r="I100" i="1"/>
  <c r="H101" i="1"/>
  <c r="I84" i="1"/>
  <c r="H85" i="1"/>
  <c r="I69" i="1"/>
  <c r="H70" i="1"/>
  <c r="H56" i="1"/>
  <c r="I54" i="1"/>
  <c r="L39" i="1"/>
  <c r="N40" i="1"/>
  <c r="O40" i="1" s="1"/>
  <c r="N38" i="1"/>
  <c r="L38" i="1"/>
  <c r="M42" i="1"/>
  <c r="N41" i="1"/>
  <c r="N41" i="2"/>
  <c r="M42" i="2"/>
  <c r="O40" i="2"/>
  <c r="I55" i="2" l="1"/>
  <c r="H56" i="2"/>
  <c r="I115" i="1"/>
  <c r="H116" i="1"/>
  <c r="H102" i="1"/>
  <c r="I101" i="1"/>
  <c r="I85" i="1"/>
  <c r="H86" i="1"/>
  <c r="I70" i="1"/>
  <c r="H71" i="1"/>
  <c r="I55" i="1"/>
  <c r="H57" i="1"/>
  <c r="O38" i="1"/>
  <c r="O34" i="1" s="1"/>
  <c r="M43" i="1"/>
  <c r="O41" i="1"/>
  <c r="N42" i="1"/>
  <c r="O41" i="2"/>
  <c r="N42" i="2"/>
  <c r="M43" i="2"/>
  <c r="H57" i="2" l="1"/>
  <c r="I56" i="2"/>
  <c r="H117" i="1"/>
  <c r="I116" i="1"/>
  <c r="H103" i="1"/>
  <c r="I102" i="1"/>
  <c r="I86" i="1"/>
  <c r="H87" i="1"/>
  <c r="I71" i="1"/>
  <c r="H72" i="1"/>
  <c r="I56" i="1"/>
  <c r="H58" i="1"/>
  <c r="M44" i="1"/>
  <c r="N43" i="1"/>
  <c r="O42" i="1"/>
  <c r="O42" i="2"/>
  <c r="N43" i="2"/>
  <c r="M44" i="2"/>
  <c r="H58" i="2" l="1"/>
  <c r="I57" i="2"/>
  <c r="I117" i="1"/>
  <c r="H118" i="1"/>
  <c r="H104" i="1"/>
  <c r="I103" i="1"/>
  <c r="I87" i="1"/>
  <c r="H88" i="1"/>
  <c r="I72" i="1"/>
  <c r="H73" i="1"/>
  <c r="H59" i="1"/>
  <c r="I57" i="1"/>
  <c r="M45" i="1"/>
  <c r="N44" i="1"/>
  <c r="O43" i="1"/>
  <c r="O43" i="2"/>
  <c r="N44" i="2"/>
  <c r="M45" i="2"/>
  <c r="I58" i="2" l="1"/>
  <c r="H59" i="2"/>
  <c r="I118" i="1"/>
  <c r="H119" i="1"/>
  <c r="I104" i="1"/>
  <c r="H105" i="1"/>
  <c r="I88" i="1"/>
  <c r="H89" i="1"/>
  <c r="I73" i="1"/>
  <c r="H74" i="1"/>
  <c r="I58" i="1"/>
  <c r="H60" i="1"/>
  <c r="M46" i="1"/>
  <c r="N45" i="1"/>
  <c r="O44" i="1"/>
  <c r="M46" i="2"/>
  <c r="O44" i="2"/>
  <c r="N45" i="2"/>
  <c r="I59" i="2" l="1"/>
  <c r="H60" i="2"/>
  <c r="I119" i="1"/>
  <c r="H120" i="1"/>
  <c r="I105" i="1"/>
  <c r="H106" i="1"/>
  <c r="I89" i="1"/>
  <c r="H90" i="1"/>
  <c r="I74" i="1"/>
  <c r="H75" i="1"/>
  <c r="H61" i="1"/>
  <c r="I59" i="1"/>
  <c r="M47" i="1"/>
  <c r="N46" i="1"/>
  <c r="O45" i="1"/>
  <c r="M47" i="2"/>
  <c r="N46" i="2"/>
  <c r="O45" i="2"/>
  <c r="I60" i="2" l="1"/>
  <c r="H61" i="2"/>
  <c r="I120" i="1"/>
  <c r="H121" i="1"/>
  <c r="I106" i="1"/>
  <c r="H107" i="1"/>
  <c r="I90" i="1"/>
  <c r="H91" i="1"/>
  <c r="I75" i="1"/>
  <c r="H76" i="1"/>
  <c r="I60" i="1"/>
  <c r="H62" i="1"/>
  <c r="M48" i="1"/>
  <c r="O46" i="1"/>
  <c r="N47" i="1"/>
  <c r="M48" i="2"/>
  <c r="N47" i="2"/>
  <c r="O46" i="2"/>
  <c r="I61" i="2" l="1"/>
  <c r="H62" i="2"/>
  <c r="H122" i="1"/>
  <c r="I121" i="1"/>
  <c r="I107" i="1"/>
  <c r="H108" i="1"/>
  <c r="I91" i="1"/>
  <c r="H92" i="1"/>
  <c r="I76" i="1"/>
  <c r="H77" i="1"/>
  <c r="H63" i="1"/>
  <c r="I61" i="1"/>
  <c r="M49" i="1"/>
  <c r="O47" i="1"/>
  <c r="N48" i="1"/>
  <c r="N48" i="2"/>
  <c r="M49" i="2"/>
  <c r="O47" i="2"/>
  <c r="H63" i="2" l="1"/>
  <c r="I62" i="2"/>
  <c r="H123" i="1"/>
  <c r="I122" i="1"/>
  <c r="I108" i="1"/>
  <c r="I109" i="1"/>
  <c r="J98" i="1" s="1"/>
  <c r="H109" i="1"/>
  <c r="I92" i="1"/>
  <c r="H93" i="1"/>
  <c r="I77" i="1"/>
  <c r="H78" i="1"/>
  <c r="H64" i="1"/>
  <c r="I62" i="1"/>
  <c r="O49" i="1"/>
  <c r="O48" i="1"/>
  <c r="N49" i="1"/>
  <c r="O49" i="2"/>
  <c r="P38" i="2" s="1"/>
  <c r="N49" i="2"/>
  <c r="O48" i="2"/>
  <c r="H94" i="2" l="1"/>
  <c r="H79" i="2"/>
  <c r="H64" i="2"/>
  <c r="I63" i="2"/>
  <c r="I64" i="2"/>
  <c r="J53" i="2" s="1"/>
  <c r="H124" i="1"/>
  <c r="I123" i="1"/>
  <c r="I124" i="1"/>
  <c r="J113" i="1" s="1"/>
  <c r="J99" i="1"/>
  <c r="K98" i="1"/>
  <c r="I93" i="1"/>
  <c r="I94" i="1"/>
  <c r="H94" i="1"/>
  <c r="I78" i="1"/>
  <c r="I79" i="1"/>
  <c r="H79" i="1"/>
  <c r="I63" i="1"/>
  <c r="I64" i="1"/>
  <c r="J53" i="1" s="1"/>
  <c r="P38" i="1"/>
  <c r="Q38" i="1" s="1"/>
  <c r="P39" i="2"/>
  <c r="Q38" i="2"/>
  <c r="H124" i="2" l="1"/>
  <c r="H109" i="2"/>
  <c r="K53" i="2"/>
  <c r="J54" i="2"/>
  <c r="K113" i="1"/>
  <c r="J114" i="1"/>
  <c r="K99" i="1"/>
  <c r="J100" i="1"/>
  <c r="J83" i="1"/>
  <c r="J68" i="1"/>
  <c r="K68" i="1" s="1"/>
  <c r="J54" i="1"/>
  <c r="K53" i="1"/>
  <c r="P39" i="1"/>
  <c r="Q39" i="1" s="1"/>
  <c r="P40" i="2"/>
  <c r="Q39" i="2"/>
  <c r="J55" i="2" l="1"/>
  <c r="K54" i="2"/>
  <c r="J115" i="1"/>
  <c r="K114" i="1"/>
  <c r="J101" i="1"/>
  <c r="K100" i="1"/>
  <c r="J84" i="1"/>
  <c r="K83" i="1"/>
  <c r="J69" i="1"/>
  <c r="J70" i="1" s="1"/>
  <c r="K54" i="1"/>
  <c r="J55" i="1"/>
  <c r="P40" i="1"/>
  <c r="P41" i="1" s="1"/>
  <c r="P41" i="2"/>
  <c r="Q40" i="2"/>
  <c r="J56" i="2" l="1"/>
  <c r="K55" i="2"/>
  <c r="K115" i="1"/>
  <c r="J116" i="1"/>
  <c r="J102" i="1"/>
  <c r="K101" i="1"/>
  <c r="K84" i="1"/>
  <c r="J85" i="1"/>
  <c r="K69" i="1"/>
  <c r="K70" i="1"/>
  <c r="J71" i="1"/>
  <c r="J56" i="1"/>
  <c r="K55" i="1"/>
  <c r="Q40" i="1"/>
  <c r="P42" i="1"/>
  <c r="Q41" i="1"/>
  <c r="P42" i="2"/>
  <c r="Q41" i="2"/>
  <c r="K56" i="2" l="1"/>
  <c r="J57" i="2"/>
  <c r="K116" i="1"/>
  <c r="J117" i="1"/>
  <c r="J103" i="1"/>
  <c r="K102" i="1"/>
  <c r="K85" i="1"/>
  <c r="J86" i="1"/>
  <c r="K71" i="1"/>
  <c r="J72" i="1"/>
  <c r="J57" i="1"/>
  <c r="K56" i="1"/>
  <c r="Q42" i="1"/>
  <c r="P43" i="1"/>
  <c r="P43" i="2"/>
  <c r="Q42" i="2"/>
  <c r="K57" i="2" l="1"/>
  <c r="J58" i="2"/>
  <c r="K117" i="1"/>
  <c r="J118" i="1"/>
  <c r="K103" i="1"/>
  <c r="J104" i="1"/>
  <c r="K86" i="1"/>
  <c r="J87" i="1"/>
  <c r="J73" i="1"/>
  <c r="K72" i="1"/>
  <c r="K57" i="1"/>
  <c r="J58" i="1"/>
  <c r="Q43" i="1"/>
  <c r="P44" i="1"/>
  <c r="Q43" i="2"/>
  <c r="P44" i="2"/>
  <c r="J59" i="2" l="1"/>
  <c r="K58" i="2"/>
  <c r="K118" i="1"/>
  <c r="J119" i="1"/>
  <c r="J105" i="1"/>
  <c r="K104" i="1"/>
  <c r="J88" i="1"/>
  <c r="K87" i="1"/>
  <c r="J74" i="1"/>
  <c r="K73" i="1"/>
  <c r="J59" i="1"/>
  <c r="K58" i="1"/>
  <c r="P45" i="1"/>
  <c r="Q44" i="1"/>
  <c r="Q44" i="2"/>
  <c r="P45" i="2"/>
  <c r="J60" i="2" l="1"/>
  <c r="K59" i="2"/>
  <c r="K119" i="1"/>
  <c r="J120" i="1"/>
  <c r="K105" i="1"/>
  <c r="J106" i="1"/>
  <c r="K88" i="1"/>
  <c r="J89" i="1"/>
  <c r="J75" i="1"/>
  <c r="K74" i="1"/>
  <c r="K59" i="1"/>
  <c r="J60" i="1"/>
  <c r="P46" i="1"/>
  <c r="Q45" i="1"/>
  <c r="Q45" i="2"/>
  <c r="P46" i="2"/>
  <c r="K60" i="2" l="1"/>
  <c r="J61" i="2"/>
  <c r="J121" i="1"/>
  <c r="K120" i="1"/>
  <c r="K106" i="1"/>
  <c r="J107" i="1"/>
  <c r="J90" i="1"/>
  <c r="K89" i="1"/>
  <c r="K75" i="1"/>
  <c r="J76" i="1"/>
  <c r="J61" i="1"/>
  <c r="K60" i="1"/>
  <c r="Q46" i="1"/>
  <c r="P47" i="1"/>
  <c r="Q46" i="2"/>
  <c r="P47" i="2"/>
  <c r="J62" i="2" l="1"/>
  <c r="K61" i="2"/>
  <c r="K121" i="1"/>
  <c r="J122" i="1"/>
  <c r="J108" i="1"/>
  <c r="K107" i="1"/>
  <c r="K90" i="1"/>
  <c r="J91" i="1"/>
  <c r="J77" i="1"/>
  <c r="K76" i="1"/>
  <c r="J62" i="1"/>
  <c r="K61" i="1"/>
  <c r="Q47" i="1"/>
  <c r="P48" i="1"/>
  <c r="P48" i="2"/>
  <c r="Q47" i="2"/>
  <c r="K62" i="2" l="1"/>
  <c r="J63" i="2"/>
  <c r="K122" i="1"/>
  <c r="J123" i="1"/>
  <c r="J109" i="1"/>
  <c r="K109" i="1" s="1"/>
  <c r="K108" i="1"/>
  <c r="K91" i="1"/>
  <c r="J92" i="1"/>
  <c r="K77" i="1"/>
  <c r="J78" i="1"/>
  <c r="K62" i="1"/>
  <c r="J63" i="1"/>
  <c r="Q48" i="1"/>
  <c r="P49" i="1"/>
  <c r="Q49" i="1" s="1"/>
  <c r="P49" i="2"/>
  <c r="Q49" i="2" s="1"/>
  <c r="Q48" i="2"/>
  <c r="K63" i="2" l="1"/>
  <c r="J64" i="2"/>
  <c r="K64" i="2" s="1"/>
  <c r="K123" i="1"/>
  <c r="J124" i="1"/>
  <c r="K124" i="1" s="1"/>
  <c r="J93" i="1"/>
  <c r="K92" i="1"/>
  <c r="J79" i="1"/>
  <c r="K79" i="1" s="1"/>
  <c r="K78" i="1"/>
  <c r="K63" i="1"/>
  <c r="J64" i="1"/>
  <c r="K64" i="1" s="1"/>
  <c r="J94" i="1" l="1"/>
  <c r="K94" i="1" s="1"/>
  <c r="K93" i="1"/>
  <c r="I79" i="2" l="1"/>
  <c r="E78" i="2"/>
  <c r="H78" i="2" s="1"/>
  <c r="I78" i="2" s="1"/>
  <c r="E77" i="2"/>
  <c r="H77" i="2" s="1"/>
  <c r="I77" i="2" s="1"/>
  <c r="E76" i="2"/>
  <c r="F76" i="2" s="1"/>
  <c r="E75" i="2"/>
  <c r="F75" i="2" s="1"/>
  <c r="E74" i="2"/>
  <c r="H74" i="2" s="1"/>
  <c r="I74" i="2" s="1"/>
  <c r="E73" i="2"/>
  <c r="F73" i="2" s="1"/>
  <c r="E72" i="2"/>
  <c r="F72" i="2" s="1"/>
  <c r="E71" i="2"/>
  <c r="H71" i="2" s="1"/>
  <c r="I71" i="2" s="1"/>
  <c r="E70" i="2"/>
  <c r="H70" i="2" s="1"/>
  <c r="I70" i="2" s="1"/>
  <c r="F70" i="2"/>
  <c r="D69" i="2"/>
  <c r="E69" i="2" s="1"/>
  <c r="D68" i="2"/>
  <c r="E68" i="2" s="1"/>
  <c r="F68" i="2" s="1"/>
  <c r="H76" i="2" l="1"/>
  <c r="I76" i="2" s="1"/>
  <c r="F77" i="2"/>
  <c r="H73" i="2"/>
  <c r="I73" i="2" s="1"/>
  <c r="F69" i="2"/>
  <c r="H69" i="2"/>
  <c r="I69" i="2" s="1"/>
  <c r="H68" i="2"/>
  <c r="I68" i="2" s="1"/>
  <c r="J68" i="2" s="1"/>
  <c r="F71" i="2"/>
  <c r="F74" i="2"/>
  <c r="F78" i="2"/>
  <c r="H72" i="2"/>
  <c r="I72" i="2" s="1"/>
  <c r="H75" i="2"/>
  <c r="I75" i="2" s="1"/>
  <c r="J69" i="2" l="1"/>
  <c r="K68" i="2"/>
  <c r="K69" i="2" l="1"/>
  <c r="J70" i="2"/>
  <c r="K70" i="2" l="1"/>
  <c r="J71" i="2"/>
  <c r="K71" i="2" l="1"/>
  <c r="J72" i="2"/>
  <c r="K72" i="2" l="1"/>
  <c r="J73" i="2"/>
  <c r="J74" i="2" l="1"/>
  <c r="K73" i="2"/>
  <c r="J75" i="2" l="1"/>
  <c r="K74" i="2"/>
  <c r="K75" i="2" l="1"/>
  <c r="J76" i="2"/>
  <c r="K76" i="2" l="1"/>
  <c r="J77" i="2"/>
  <c r="K77" i="2" l="1"/>
  <c r="J78" i="2"/>
  <c r="J79" i="2" l="1"/>
  <c r="K79" i="2" s="1"/>
  <c r="K78" i="2"/>
  <c r="I94" i="2"/>
  <c r="E93" i="2"/>
  <c r="F93" i="2" s="1"/>
  <c r="E91" i="2"/>
  <c r="F91" i="2" s="1"/>
  <c r="E90" i="2"/>
  <c r="F90" i="2" s="1"/>
  <c r="E89" i="2"/>
  <c r="H89" i="2" s="1"/>
  <c r="I89" i="2" s="1"/>
  <c r="F89" i="2"/>
  <c r="E88" i="2"/>
  <c r="F88" i="2" s="1"/>
  <c r="E87" i="2"/>
  <c r="F87" i="2" s="1"/>
  <c r="E86" i="2"/>
  <c r="H86" i="2" s="1"/>
  <c r="I86" i="2" s="1"/>
  <c r="E85" i="2"/>
  <c r="H85" i="2" s="1"/>
  <c r="I85" i="2" s="1"/>
  <c r="F85" i="2"/>
  <c r="E92" i="2"/>
  <c r="H92" i="2" s="1"/>
  <c r="I92" i="2" s="1"/>
  <c r="D84" i="2"/>
  <c r="E84" i="2" s="1"/>
  <c r="D83" i="2"/>
  <c r="E83" i="2" s="1"/>
  <c r="H84" i="2" l="1"/>
  <c r="I84" i="2" s="1"/>
  <c r="F84" i="2"/>
  <c r="H88" i="2"/>
  <c r="I88" i="2" s="1"/>
  <c r="H91" i="2"/>
  <c r="I91" i="2" s="1"/>
  <c r="F86" i="2"/>
  <c r="H93" i="2"/>
  <c r="I93" i="2" s="1"/>
  <c r="H87" i="2"/>
  <c r="I87" i="2" s="1"/>
  <c r="H90" i="2"/>
  <c r="I90" i="2" s="1"/>
  <c r="F83" i="2"/>
  <c r="H83" i="2"/>
  <c r="I83" i="2" s="1"/>
  <c r="F92" i="2"/>
  <c r="J83" i="2" l="1"/>
  <c r="J84" i="2" s="1"/>
  <c r="K83" i="2"/>
  <c r="K84" i="2" l="1"/>
  <c r="J85" i="2"/>
  <c r="K85" i="2" l="1"/>
  <c r="J86" i="2"/>
  <c r="K86" i="2" l="1"/>
  <c r="J87" i="2"/>
  <c r="J88" i="2" l="1"/>
  <c r="K87" i="2"/>
  <c r="K88" i="2" l="1"/>
  <c r="J89" i="2"/>
  <c r="K89" i="2" l="1"/>
  <c r="J90" i="2"/>
  <c r="K90" i="2" l="1"/>
  <c r="J91" i="2"/>
  <c r="K91" i="2" l="1"/>
  <c r="J92" i="2"/>
  <c r="K92" i="2" l="1"/>
  <c r="J93" i="2"/>
  <c r="J94" i="2" l="1"/>
  <c r="K94" i="2" s="1"/>
  <c r="K93" i="2"/>
  <c r="I109" i="2"/>
  <c r="E108" i="2"/>
  <c r="H108" i="2" s="1"/>
  <c r="I108" i="2" s="1"/>
  <c r="E107" i="2"/>
  <c r="H107" i="2" s="1"/>
  <c r="I107" i="2" s="1"/>
  <c r="F107" i="2"/>
  <c r="E106" i="2"/>
  <c r="F106" i="2" s="1"/>
  <c r="E105" i="2"/>
  <c r="H105" i="2" s="1"/>
  <c r="I105" i="2" s="1"/>
  <c r="E104" i="2"/>
  <c r="H104" i="2" s="1"/>
  <c r="I104" i="2" s="1"/>
  <c r="F104" i="2"/>
  <c r="H103" i="2"/>
  <c r="I103" i="2" s="1"/>
  <c r="E103" i="2"/>
  <c r="F103" i="2" s="1"/>
  <c r="E101" i="2"/>
  <c r="F101" i="2" s="1"/>
  <c r="E100" i="2"/>
  <c r="F100" i="2" s="1"/>
  <c r="H102" i="2"/>
  <c r="I102" i="2" s="1"/>
  <c r="E102" i="2"/>
  <c r="F102" i="2"/>
  <c r="D99" i="2"/>
  <c r="E99" i="2" s="1"/>
  <c r="D98" i="2"/>
  <c r="E98" i="2" s="1"/>
  <c r="H98" i="2" l="1"/>
  <c r="I98" i="2" s="1"/>
  <c r="F98" i="2"/>
  <c r="H99" i="2"/>
  <c r="I99" i="2" s="1"/>
  <c r="F99" i="2"/>
  <c r="H101" i="2"/>
  <c r="I101" i="2" s="1"/>
  <c r="F108" i="2"/>
  <c r="H106" i="2"/>
  <c r="I106" i="2" s="1"/>
  <c r="F105" i="2"/>
  <c r="H100" i="2"/>
  <c r="I100" i="2" s="1"/>
  <c r="J98" i="2" l="1"/>
  <c r="K98" i="2" s="1"/>
  <c r="J99" i="2" l="1"/>
  <c r="J100" i="2" l="1"/>
  <c r="K99" i="2"/>
  <c r="J101" i="2" l="1"/>
  <c r="K100" i="2"/>
  <c r="J102" i="2" l="1"/>
  <c r="K101" i="2"/>
  <c r="J103" i="2" l="1"/>
  <c r="K102" i="2"/>
  <c r="J104" i="2" l="1"/>
  <c r="K103" i="2"/>
  <c r="K104" i="2" l="1"/>
  <c r="J105" i="2"/>
  <c r="J106" i="2" l="1"/>
  <c r="K105" i="2"/>
  <c r="J107" i="2" l="1"/>
  <c r="K106" i="2"/>
  <c r="J108" i="2" l="1"/>
  <c r="K107" i="2"/>
  <c r="K108" i="2" l="1"/>
  <c r="J109" i="2"/>
  <c r="K109" i="2" s="1"/>
  <c r="I124" i="2"/>
  <c r="E123" i="2"/>
  <c r="H123" i="2" s="1"/>
  <c r="I123" i="2" s="1"/>
  <c r="H121" i="2"/>
  <c r="I121" i="2" s="1"/>
  <c r="E121" i="2"/>
  <c r="F121" i="2"/>
  <c r="E120" i="2"/>
  <c r="H120" i="2" s="1"/>
  <c r="I120" i="2" s="1"/>
  <c r="E118" i="2"/>
  <c r="H118" i="2" s="1"/>
  <c r="I118" i="2" s="1"/>
  <c r="F118" i="2"/>
  <c r="E116" i="2"/>
  <c r="H116" i="2" s="1"/>
  <c r="I116" i="2" s="1"/>
  <c r="H115" i="2"/>
  <c r="I115" i="2" s="1"/>
  <c r="E115" i="2"/>
  <c r="F115" i="2" s="1"/>
  <c r="E114" i="2"/>
  <c r="H114" i="2" s="1"/>
  <c r="I114" i="2" s="1"/>
  <c r="E122" i="2"/>
  <c r="H122" i="2" s="1"/>
  <c r="I122" i="2" s="1"/>
  <c r="F122" i="2"/>
  <c r="E117" i="2"/>
  <c r="H117" i="2" s="1"/>
  <c r="I117" i="2" s="1"/>
  <c r="F117" i="2"/>
  <c r="D113" i="2"/>
  <c r="E113" i="2" s="1"/>
  <c r="D114" i="2"/>
  <c r="E119" i="2"/>
  <c r="F119" i="2" s="1"/>
  <c r="F116" i="2" l="1"/>
  <c r="F123" i="2"/>
  <c r="F114" i="2"/>
  <c r="F120" i="2"/>
  <c r="H113" i="2"/>
  <c r="I113" i="2" s="1"/>
  <c r="J113" i="2" s="1"/>
  <c r="F113" i="2"/>
  <c r="H119" i="2"/>
  <c r="I119" i="2" s="1"/>
  <c r="J114" i="2" l="1"/>
  <c r="K113" i="2"/>
  <c r="K114" i="2" l="1"/>
  <c r="J115" i="2"/>
  <c r="J116" i="2" l="1"/>
  <c r="K115" i="2"/>
  <c r="J117" i="2" l="1"/>
  <c r="K116" i="2"/>
  <c r="K117" i="2" l="1"/>
  <c r="J118" i="2"/>
  <c r="J119" i="2" l="1"/>
  <c r="K118" i="2"/>
  <c r="J120" i="2" l="1"/>
  <c r="K119" i="2"/>
  <c r="J121" i="2" l="1"/>
  <c r="K120" i="2"/>
  <c r="J122" i="2" l="1"/>
  <c r="K121" i="2"/>
  <c r="J123" i="2" l="1"/>
  <c r="K122" i="2"/>
  <c r="K123" i="2" l="1"/>
  <c r="J124" i="2"/>
  <c r="K124" i="2" s="1"/>
</calcChain>
</file>

<file path=xl/sharedStrings.xml><?xml version="1.0" encoding="utf-8"?>
<sst xmlns="http://schemas.openxmlformats.org/spreadsheetml/2006/main" count="504" uniqueCount="55">
  <si>
    <t xml:space="preserve"> Mortalidade - Rio Grande do Norte</t>
  </si>
  <si>
    <t>Óbitos p/Residênc por Faixa Etária e Capítulo CID-10</t>
  </si>
  <si>
    <t>Sexo: Masc</t>
  </si>
  <si>
    <t>Período:2019</t>
  </si>
  <si>
    <t>Faixa Etária</t>
  </si>
  <si>
    <t>Total</t>
  </si>
  <si>
    <t>Menor 1 ano</t>
  </si>
  <si>
    <t>1 a 4 anos</t>
  </si>
  <si>
    <t>5 a 9 anos</t>
  </si>
  <si>
    <t>10 a 14 anos</t>
  </si>
  <si>
    <t>15 a 19 anos</t>
  </si>
  <si>
    <t>20 a 29 anos</t>
  </si>
  <si>
    <t>30 a 39 anos</t>
  </si>
  <si>
    <t>40 a 49 anos</t>
  </si>
  <si>
    <t>50 a 59 anos</t>
  </si>
  <si>
    <t>60 a 69 anos</t>
  </si>
  <si>
    <t>70 a 79 anos</t>
  </si>
  <si>
    <t>80 anos e mais</t>
  </si>
  <si>
    <t>Sexo: Fem</t>
  </si>
  <si>
    <t>Infecção</t>
  </si>
  <si>
    <t>gravidez</t>
  </si>
  <si>
    <t>malformação</t>
  </si>
  <si>
    <t>causas externas</t>
  </si>
  <si>
    <t>0 a 4 anos</t>
  </si>
  <si>
    <t>-</t>
  </si>
  <si>
    <t>neoplasmas</t>
  </si>
  <si>
    <t>sangue</t>
  </si>
  <si>
    <t>endocrinas</t>
  </si>
  <si>
    <t>mentais</t>
  </si>
  <si>
    <t>sistema nervoso</t>
  </si>
  <si>
    <t>aparelho circu</t>
  </si>
  <si>
    <t>aparelho respi</t>
  </si>
  <si>
    <t>aparelho dig</t>
  </si>
  <si>
    <t>pele</t>
  </si>
  <si>
    <t>osteomuscular</t>
  </si>
  <si>
    <t>geneturinario</t>
  </si>
  <si>
    <t>affecção perinatal</t>
  </si>
  <si>
    <t>não intentificado</t>
  </si>
  <si>
    <t>ouvido</t>
  </si>
  <si>
    <t>Outras causas</t>
  </si>
  <si>
    <t>População residente</t>
  </si>
  <si>
    <t>nax</t>
  </si>
  <si>
    <t>n</t>
  </si>
  <si>
    <t>nqx</t>
  </si>
  <si>
    <t>npx</t>
  </si>
  <si>
    <t>lx</t>
  </si>
  <si>
    <t>ndx</t>
  </si>
  <si>
    <t>nLx</t>
  </si>
  <si>
    <t>TX</t>
  </si>
  <si>
    <t>ex</t>
  </si>
  <si>
    <t>total</t>
  </si>
  <si>
    <t>pop.resi</t>
  </si>
  <si>
    <t>aparelho.circu</t>
  </si>
  <si>
    <t>causas.externas</t>
  </si>
  <si>
    <t>Outras.causas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</si>
</sst>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33" borderId="0" xfId="0" applyFill="1"/>
    <xf numFmtId="0" fontId="18" fillId="0" borderId="10" xfId="0" applyFont="1" applyBorder="1"/>
    <xf numFmtId="0" fontId="19" fillId="0" borderId="10" xfId="0" applyFont="1" applyBorder="1" applyAlignment="1">
      <alignment horizontal="center"/>
    </xf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opLeftCell="A17" workbookViewId="0">
      <selection activeCell="B21" sqref="B21:H34"/>
    </sheetView>
  </sheetViews>
  <sheetFormatPr defaultRowHeight="15" x14ac:dyDescent="0.25"/>
  <cols>
    <col min="1" max="1" width="15.7109375" customWidth="1"/>
    <col min="2" max="2" width="9" customWidth="1"/>
    <col min="3" max="3" width="11" bestFit="1" customWidth="1"/>
    <col min="4" max="4" width="12.85546875" bestFit="1" customWidth="1"/>
    <col min="5" max="6" width="15" bestFit="1" customWidth="1"/>
    <col min="8" max="8" width="19.42578125" bestFit="1" customWidth="1"/>
  </cols>
  <sheetData>
    <row r="1" spans="1:20" x14ac:dyDescent="0.25">
      <c r="A1" t="s">
        <v>0</v>
      </c>
    </row>
    <row r="2" spans="1:20" x14ac:dyDescent="0.25">
      <c r="A2" t="s">
        <v>1</v>
      </c>
    </row>
    <row r="3" spans="1:20" x14ac:dyDescent="0.25">
      <c r="A3" t="s">
        <v>2</v>
      </c>
    </row>
    <row r="4" spans="1:20" x14ac:dyDescent="0.25">
      <c r="A4" t="s">
        <v>3</v>
      </c>
    </row>
    <row r="5" spans="1:20" x14ac:dyDescent="0.25">
      <c r="A5" t="s">
        <v>4</v>
      </c>
      <c r="B5" s="3" t="s">
        <v>19</v>
      </c>
      <c r="C5" s="3" t="s">
        <v>25</v>
      </c>
      <c r="D5" t="s">
        <v>26</v>
      </c>
      <c r="E5" t="s">
        <v>27</v>
      </c>
      <c r="F5" t="s">
        <v>28</v>
      </c>
      <c r="G5" t="s">
        <v>29</v>
      </c>
      <c r="H5" s="3" t="s">
        <v>30</v>
      </c>
      <c r="I5" t="s">
        <v>31</v>
      </c>
      <c r="J5" t="s">
        <v>32</v>
      </c>
      <c r="K5" t="s">
        <v>33</v>
      </c>
      <c r="L5" t="s">
        <v>34</v>
      </c>
      <c r="M5" t="s">
        <v>35</v>
      </c>
      <c r="N5" t="s">
        <v>36</v>
      </c>
      <c r="O5" t="s">
        <v>21</v>
      </c>
      <c r="P5" t="s">
        <v>37</v>
      </c>
      <c r="Q5" s="3" t="s">
        <v>22</v>
      </c>
      <c r="R5" t="s">
        <v>5</v>
      </c>
      <c r="S5" s="2"/>
      <c r="T5" s="2"/>
    </row>
    <row r="6" spans="1:20" x14ac:dyDescent="0.25">
      <c r="A6" t="s">
        <v>6</v>
      </c>
      <c r="B6">
        <v>18</v>
      </c>
      <c r="C6">
        <v>2</v>
      </c>
      <c r="D6">
        <v>2</v>
      </c>
      <c r="E6">
        <v>3</v>
      </c>
      <c r="F6" t="s">
        <v>24</v>
      </c>
      <c r="G6">
        <v>4</v>
      </c>
      <c r="H6">
        <v>4</v>
      </c>
      <c r="I6">
        <v>19</v>
      </c>
      <c r="J6">
        <v>6</v>
      </c>
      <c r="K6" t="s">
        <v>24</v>
      </c>
      <c r="L6" t="s">
        <v>24</v>
      </c>
      <c r="M6">
        <v>1</v>
      </c>
      <c r="N6">
        <v>228</v>
      </c>
      <c r="O6">
        <v>54</v>
      </c>
      <c r="P6">
        <v>8</v>
      </c>
      <c r="Q6">
        <v>5</v>
      </c>
      <c r="R6">
        <v>354</v>
      </c>
      <c r="S6" s="2"/>
      <c r="T6" s="2"/>
    </row>
    <row r="7" spans="1:20" x14ac:dyDescent="0.25">
      <c r="A7" t="s">
        <v>7</v>
      </c>
      <c r="B7">
        <v>5</v>
      </c>
      <c r="C7">
        <v>4</v>
      </c>
      <c r="D7">
        <v>1</v>
      </c>
      <c r="E7" t="s">
        <v>24</v>
      </c>
      <c r="F7" t="s">
        <v>24</v>
      </c>
      <c r="G7">
        <v>5</v>
      </c>
      <c r="H7">
        <v>1</v>
      </c>
      <c r="I7">
        <v>6</v>
      </c>
      <c r="J7" t="s">
        <v>24</v>
      </c>
      <c r="K7" t="s">
        <v>24</v>
      </c>
      <c r="L7" t="s">
        <v>24</v>
      </c>
      <c r="M7">
        <v>3</v>
      </c>
      <c r="N7">
        <v>1</v>
      </c>
      <c r="O7">
        <v>5</v>
      </c>
      <c r="P7">
        <v>5</v>
      </c>
      <c r="Q7">
        <v>10</v>
      </c>
      <c r="R7">
        <v>46</v>
      </c>
      <c r="S7" s="2"/>
      <c r="T7" s="2"/>
    </row>
    <row r="8" spans="1:20" x14ac:dyDescent="0.25">
      <c r="A8" t="s">
        <v>8</v>
      </c>
      <c r="B8">
        <v>4</v>
      </c>
      <c r="C8">
        <v>13</v>
      </c>
      <c r="D8" t="s">
        <v>24</v>
      </c>
      <c r="E8">
        <v>2</v>
      </c>
      <c r="F8" t="s">
        <v>24</v>
      </c>
      <c r="G8">
        <v>3</v>
      </c>
      <c r="H8">
        <v>1</v>
      </c>
      <c r="I8">
        <v>1</v>
      </c>
      <c r="J8" t="s">
        <v>24</v>
      </c>
      <c r="K8">
        <v>1</v>
      </c>
      <c r="L8">
        <v>1</v>
      </c>
      <c r="M8">
        <v>2</v>
      </c>
      <c r="N8" t="s">
        <v>24</v>
      </c>
      <c r="O8">
        <v>3</v>
      </c>
      <c r="P8" t="s">
        <v>24</v>
      </c>
      <c r="Q8">
        <v>13</v>
      </c>
      <c r="R8">
        <v>44</v>
      </c>
      <c r="S8" s="2"/>
      <c r="T8" s="2"/>
    </row>
    <row r="9" spans="1:20" x14ac:dyDescent="0.25">
      <c r="A9" t="s">
        <v>9</v>
      </c>
      <c r="B9">
        <v>2</v>
      </c>
      <c r="C9">
        <v>2</v>
      </c>
      <c r="D9">
        <v>2</v>
      </c>
      <c r="E9" t="s">
        <v>24</v>
      </c>
      <c r="F9" t="s">
        <v>24</v>
      </c>
      <c r="G9" t="s">
        <v>24</v>
      </c>
      <c r="H9">
        <v>3</v>
      </c>
      <c r="I9">
        <v>2</v>
      </c>
      <c r="J9">
        <v>2</v>
      </c>
      <c r="K9" t="s">
        <v>24</v>
      </c>
      <c r="L9" t="s">
        <v>24</v>
      </c>
      <c r="M9">
        <v>1</v>
      </c>
      <c r="N9" t="s">
        <v>24</v>
      </c>
      <c r="O9" t="s">
        <v>24</v>
      </c>
      <c r="P9">
        <v>4</v>
      </c>
      <c r="Q9">
        <v>28</v>
      </c>
      <c r="R9">
        <v>46</v>
      </c>
      <c r="S9" s="2"/>
      <c r="T9" s="2"/>
    </row>
    <row r="10" spans="1:20" x14ac:dyDescent="0.25">
      <c r="A10" t="s">
        <v>10</v>
      </c>
      <c r="B10">
        <v>3</v>
      </c>
      <c r="C10">
        <v>11</v>
      </c>
      <c r="D10">
        <v>1</v>
      </c>
      <c r="E10">
        <v>2</v>
      </c>
      <c r="F10">
        <v>1</v>
      </c>
      <c r="G10">
        <v>11</v>
      </c>
      <c r="H10">
        <v>4</v>
      </c>
      <c r="I10">
        <v>6</v>
      </c>
      <c r="J10">
        <v>1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>
        <v>7</v>
      </c>
      <c r="Q10">
        <v>314</v>
      </c>
      <c r="R10">
        <v>361</v>
      </c>
      <c r="S10" s="2"/>
      <c r="T10" s="2"/>
    </row>
    <row r="11" spans="1:20" x14ac:dyDescent="0.25">
      <c r="A11" t="s">
        <v>11</v>
      </c>
      <c r="B11">
        <v>34</v>
      </c>
      <c r="C11">
        <v>29</v>
      </c>
      <c r="D11">
        <v>4</v>
      </c>
      <c r="E11">
        <v>9</v>
      </c>
      <c r="F11" t="s">
        <v>24</v>
      </c>
      <c r="G11">
        <v>13</v>
      </c>
      <c r="H11">
        <v>28</v>
      </c>
      <c r="I11">
        <v>7</v>
      </c>
      <c r="J11">
        <v>18</v>
      </c>
      <c r="K11">
        <v>1</v>
      </c>
      <c r="L11" t="s">
        <v>24</v>
      </c>
      <c r="M11">
        <v>4</v>
      </c>
      <c r="N11" t="s">
        <v>24</v>
      </c>
      <c r="O11">
        <v>3</v>
      </c>
      <c r="P11">
        <v>21</v>
      </c>
      <c r="Q11">
        <v>655</v>
      </c>
      <c r="R11">
        <v>826</v>
      </c>
      <c r="S11" s="2"/>
      <c r="T11" s="2"/>
    </row>
    <row r="12" spans="1:20" x14ac:dyDescent="0.25">
      <c r="A12" t="s">
        <v>12</v>
      </c>
      <c r="B12">
        <v>37</v>
      </c>
      <c r="C12">
        <v>39</v>
      </c>
      <c r="D12">
        <v>5</v>
      </c>
      <c r="E12">
        <v>23</v>
      </c>
      <c r="F12">
        <v>26</v>
      </c>
      <c r="G12">
        <v>10</v>
      </c>
      <c r="H12">
        <v>67</v>
      </c>
      <c r="I12">
        <v>18</v>
      </c>
      <c r="J12">
        <v>54</v>
      </c>
      <c r="K12">
        <v>3</v>
      </c>
      <c r="L12" t="s">
        <v>24</v>
      </c>
      <c r="M12">
        <v>6</v>
      </c>
      <c r="N12" t="s">
        <v>24</v>
      </c>
      <c r="O12" t="s">
        <v>24</v>
      </c>
      <c r="P12">
        <v>32</v>
      </c>
      <c r="Q12">
        <v>464</v>
      </c>
      <c r="R12">
        <v>784</v>
      </c>
      <c r="S12" s="2"/>
      <c r="T12" s="2"/>
    </row>
    <row r="13" spans="1:20" x14ac:dyDescent="0.25">
      <c r="A13" t="s">
        <v>13</v>
      </c>
      <c r="B13">
        <v>49</v>
      </c>
      <c r="C13">
        <v>93</v>
      </c>
      <c r="D13">
        <v>11</v>
      </c>
      <c r="E13">
        <v>46</v>
      </c>
      <c r="F13">
        <v>45</v>
      </c>
      <c r="G13">
        <v>16</v>
      </c>
      <c r="H13">
        <v>168</v>
      </c>
      <c r="I13">
        <v>37</v>
      </c>
      <c r="J13">
        <v>135</v>
      </c>
      <c r="K13">
        <v>5</v>
      </c>
      <c r="L13">
        <v>2</v>
      </c>
      <c r="M13">
        <v>12</v>
      </c>
      <c r="N13" t="s">
        <v>24</v>
      </c>
      <c r="O13">
        <v>2</v>
      </c>
      <c r="P13">
        <v>47</v>
      </c>
      <c r="Q13">
        <v>330</v>
      </c>
      <c r="R13">
        <v>998</v>
      </c>
      <c r="S13" s="2"/>
      <c r="T13" s="2"/>
    </row>
    <row r="14" spans="1:20" x14ac:dyDescent="0.25">
      <c r="A14" t="s">
        <v>14</v>
      </c>
      <c r="B14">
        <v>49</v>
      </c>
      <c r="C14">
        <v>203</v>
      </c>
      <c r="D14">
        <v>6</v>
      </c>
      <c r="E14">
        <v>92</v>
      </c>
      <c r="F14">
        <v>28</v>
      </c>
      <c r="G14">
        <v>15</v>
      </c>
      <c r="H14">
        <v>283</v>
      </c>
      <c r="I14">
        <v>51</v>
      </c>
      <c r="J14">
        <v>145</v>
      </c>
      <c r="K14">
        <v>2</v>
      </c>
      <c r="L14">
        <v>1</v>
      </c>
      <c r="M14">
        <v>19</v>
      </c>
      <c r="N14" t="s">
        <v>24</v>
      </c>
      <c r="O14" t="s">
        <v>24</v>
      </c>
      <c r="P14">
        <v>50</v>
      </c>
      <c r="Q14">
        <v>173</v>
      </c>
      <c r="R14">
        <v>1117</v>
      </c>
      <c r="S14" s="2"/>
      <c r="T14" s="2"/>
    </row>
    <row r="15" spans="1:20" x14ac:dyDescent="0.25">
      <c r="A15" t="s">
        <v>15</v>
      </c>
      <c r="B15">
        <v>40</v>
      </c>
      <c r="C15">
        <v>343</v>
      </c>
      <c r="D15">
        <v>5</v>
      </c>
      <c r="E15">
        <v>149</v>
      </c>
      <c r="F15">
        <v>19</v>
      </c>
      <c r="G15">
        <v>15</v>
      </c>
      <c r="H15">
        <v>493</v>
      </c>
      <c r="I15">
        <v>77</v>
      </c>
      <c r="J15">
        <v>87</v>
      </c>
      <c r="K15">
        <v>2</v>
      </c>
      <c r="L15">
        <v>1</v>
      </c>
      <c r="M15">
        <v>32</v>
      </c>
      <c r="N15" t="s">
        <v>24</v>
      </c>
      <c r="O15" t="s">
        <v>24</v>
      </c>
      <c r="P15">
        <v>45</v>
      </c>
      <c r="Q15">
        <v>114</v>
      </c>
      <c r="R15">
        <v>1422</v>
      </c>
      <c r="S15" s="2"/>
      <c r="T15" s="2"/>
    </row>
    <row r="16" spans="1:20" x14ac:dyDescent="0.25">
      <c r="A16" t="s">
        <v>16</v>
      </c>
      <c r="B16">
        <v>42</v>
      </c>
      <c r="C16">
        <v>369</v>
      </c>
      <c r="D16">
        <v>14</v>
      </c>
      <c r="E16">
        <v>191</v>
      </c>
      <c r="F16">
        <v>13</v>
      </c>
      <c r="G16">
        <v>37</v>
      </c>
      <c r="H16">
        <v>646</v>
      </c>
      <c r="I16">
        <v>153</v>
      </c>
      <c r="J16">
        <v>87</v>
      </c>
      <c r="K16">
        <v>7</v>
      </c>
      <c r="L16">
        <v>1</v>
      </c>
      <c r="M16">
        <v>44</v>
      </c>
      <c r="N16" t="s">
        <v>24</v>
      </c>
      <c r="O16">
        <v>5</v>
      </c>
      <c r="P16">
        <v>42</v>
      </c>
      <c r="Q16">
        <v>67</v>
      </c>
      <c r="R16">
        <v>1718</v>
      </c>
      <c r="S16" s="2"/>
      <c r="T16" s="2"/>
    </row>
    <row r="17" spans="1:20" x14ac:dyDescent="0.25">
      <c r="A17" t="s">
        <v>17</v>
      </c>
      <c r="B17">
        <v>72</v>
      </c>
      <c r="C17">
        <v>368</v>
      </c>
      <c r="D17">
        <v>26</v>
      </c>
      <c r="E17">
        <v>247</v>
      </c>
      <c r="F17">
        <v>23</v>
      </c>
      <c r="G17">
        <v>72</v>
      </c>
      <c r="H17">
        <v>1002</v>
      </c>
      <c r="I17">
        <v>408</v>
      </c>
      <c r="J17">
        <v>109</v>
      </c>
      <c r="K17">
        <v>14</v>
      </c>
      <c r="L17">
        <v>4</v>
      </c>
      <c r="M17">
        <v>108</v>
      </c>
      <c r="N17">
        <v>1</v>
      </c>
      <c r="O17">
        <v>5</v>
      </c>
      <c r="P17">
        <v>81</v>
      </c>
      <c r="Q17">
        <v>58</v>
      </c>
      <c r="R17">
        <v>2598</v>
      </c>
      <c r="S17" s="2"/>
      <c r="T17" s="2"/>
    </row>
    <row r="18" spans="1:20" x14ac:dyDescent="0.25">
      <c r="A18" t="s">
        <v>5</v>
      </c>
      <c r="B18">
        <v>355</v>
      </c>
      <c r="C18">
        <v>1476</v>
      </c>
      <c r="D18">
        <v>77</v>
      </c>
      <c r="E18">
        <v>764</v>
      </c>
      <c r="F18">
        <v>155</v>
      </c>
      <c r="G18">
        <v>201</v>
      </c>
      <c r="H18">
        <v>2700</v>
      </c>
      <c r="I18">
        <v>785</v>
      </c>
      <c r="J18">
        <v>644</v>
      </c>
      <c r="K18">
        <v>35</v>
      </c>
      <c r="L18">
        <v>10</v>
      </c>
      <c r="M18">
        <v>232</v>
      </c>
      <c r="N18">
        <v>230</v>
      </c>
      <c r="O18">
        <v>77</v>
      </c>
      <c r="P18">
        <v>342</v>
      </c>
      <c r="Q18">
        <v>2231</v>
      </c>
      <c r="R18">
        <v>10314</v>
      </c>
    </row>
    <row r="20" spans="1:20" x14ac:dyDescent="0.25">
      <c r="B20" s="2"/>
    </row>
    <row r="21" spans="1:20" x14ac:dyDescent="0.25">
      <c r="A21" t="s">
        <v>4</v>
      </c>
      <c r="B21" s="3" t="s">
        <v>19</v>
      </c>
      <c r="C21" s="3" t="s">
        <v>25</v>
      </c>
      <c r="D21" s="3" t="s">
        <v>30</v>
      </c>
      <c r="E21" s="3" t="s">
        <v>22</v>
      </c>
      <c r="F21" s="3" t="s">
        <v>39</v>
      </c>
      <c r="G21" t="s">
        <v>5</v>
      </c>
      <c r="H21" t="s">
        <v>40</v>
      </c>
      <c r="I21" s="3"/>
    </row>
    <row r="22" spans="1:20" x14ac:dyDescent="0.25">
      <c r="A22" t="s">
        <v>6</v>
      </c>
      <c r="B22">
        <v>18</v>
      </c>
      <c r="C22">
        <v>2</v>
      </c>
      <c r="D22">
        <v>4</v>
      </c>
      <c r="E22">
        <v>5</v>
      </c>
      <c r="F22" s="2">
        <f>G22+SUM(B22:E22)</f>
        <v>383</v>
      </c>
      <c r="G22">
        <v>354</v>
      </c>
      <c r="H22">
        <v>25171</v>
      </c>
    </row>
    <row r="23" spans="1:20" x14ac:dyDescent="0.25">
      <c r="A23" t="s">
        <v>7</v>
      </c>
      <c r="B23">
        <v>5</v>
      </c>
      <c r="C23">
        <v>4</v>
      </c>
      <c r="D23">
        <v>1</v>
      </c>
      <c r="E23">
        <v>10</v>
      </c>
      <c r="F23" s="2">
        <f t="shared" ref="F23:F34" si="0">G23+SUM(B23:E23)</f>
        <v>66</v>
      </c>
      <c r="G23">
        <v>46</v>
      </c>
      <c r="H23">
        <v>97702</v>
      </c>
    </row>
    <row r="24" spans="1:20" x14ac:dyDescent="0.25">
      <c r="A24" t="s">
        <v>8</v>
      </c>
      <c r="B24">
        <v>4</v>
      </c>
      <c r="C24">
        <v>13</v>
      </c>
      <c r="D24">
        <v>1</v>
      </c>
      <c r="E24">
        <v>13</v>
      </c>
      <c r="F24" s="2">
        <f t="shared" si="0"/>
        <v>75</v>
      </c>
      <c r="G24">
        <v>44</v>
      </c>
      <c r="H24">
        <v>133055</v>
      </c>
    </row>
    <row r="25" spans="1:20" x14ac:dyDescent="0.25">
      <c r="A25" t="s">
        <v>9</v>
      </c>
      <c r="B25">
        <v>2</v>
      </c>
      <c r="C25">
        <v>2</v>
      </c>
      <c r="D25">
        <v>3</v>
      </c>
      <c r="E25">
        <v>28</v>
      </c>
      <c r="F25" s="2">
        <f t="shared" si="0"/>
        <v>81</v>
      </c>
      <c r="G25">
        <v>46</v>
      </c>
      <c r="H25">
        <v>152520</v>
      </c>
    </row>
    <row r="26" spans="1:20" x14ac:dyDescent="0.25">
      <c r="A26" t="s">
        <v>10</v>
      </c>
      <c r="B26">
        <v>3</v>
      </c>
      <c r="C26">
        <v>11</v>
      </c>
      <c r="D26">
        <v>4</v>
      </c>
      <c r="E26">
        <v>314</v>
      </c>
      <c r="F26" s="2">
        <f t="shared" si="0"/>
        <v>693</v>
      </c>
      <c r="G26">
        <v>361</v>
      </c>
      <c r="H26">
        <v>152679</v>
      </c>
    </row>
    <row r="27" spans="1:20" x14ac:dyDescent="0.25">
      <c r="A27" t="s">
        <v>11</v>
      </c>
      <c r="B27">
        <v>34</v>
      </c>
      <c r="C27">
        <v>29</v>
      </c>
      <c r="D27">
        <v>28</v>
      </c>
      <c r="E27">
        <v>655</v>
      </c>
      <c r="F27" s="2">
        <f t="shared" si="0"/>
        <v>1572</v>
      </c>
      <c r="G27">
        <v>826</v>
      </c>
      <c r="H27">
        <v>303727</v>
      </c>
    </row>
    <row r="28" spans="1:20" x14ac:dyDescent="0.25">
      <c r="A28" t="s">
        <v>12</v>
      </c>
      <c r="B28">
        <v>37</v>
      </c>
      <c r="C28">
        <v>39</v>
      </c>
      <c r="D28">
        <v>67</v>
      </c>
      <c r="E28">
        <v>464</v>
      </c>
      <c r="F28" s="2">
        <f t="shared" si="0"/>
        <v>1391</v>
      </c>
      <c r="G28">
        <v>784</v>
      </c>
      <c r="H28">
        <v>237184</v>
      </c>
    </row>
    <row r="29" spans="1:20" x14ac:dyDescent="0.25">
      <c r="A29" t="s">
        <v>13</v>
      </c>
      <c r="B29">
        <v>49</v>
      </c>
      <c r="C29">
        <v>93</v>
      </c>
      <c r="D29">
        <v>168</v>
      </c>
      <c r="E29">
        <v>330</v>
      </c>
      <c r="F29" s="2">
        <f t="shared" si="0"/>
        <v>1638</v>
      </c>
      <c r="G29">
        <v>998</v>
      </c>
      <c r="H29">
        <v>198581</v>
      </c>
    </row>
    <row r="30" spans="1:20" x14ac:dyDescent="0.25">
      <c r="A30" t="s">
        <v>14</v>
      </c>
      <c r="B30">
        <v>49</v>
      </c>
      <c r="C30">
        <v>203</v>
      </c>
      <c r="D30">
        <v>283</v>
      </c>
      <c r="E30">
        <v>173</v>
      </c>
      <c r="F30" s="2">
        <f t="shared" si="0"/>
        <v>1825</v>
      </c>
      <c r="G30">
        <v>1117</v>
      </c>
      <c r="H30">
        <v>123684</v>
      </c>
    </row>
    <row r="31" spans="1:20" x14ac:dyDescent="0.25">
      <c r="A31" t="s">
        <v>15</v>
      </c>
      <c r="B31">
        <v>40</v>
      </c>
      <c r="C31">
        <v>343</v>
      </c>
      <c r="D31">
        <v>493</v>
      </c>
      <c r="E31">
        <v>114</v>
      </c>
      <c r="F31" s="2">
        <f t="shared" si="0"/>
        <v>2412</v>
      </c>
      <c r="G31">
        <v>1422</v>
      </c>
      <c r="H31">
        <v>82865</v>
      </c>
    </row>
    <row r="32" spans="1:20" x14ac:dyDescent="0.25">
      <c r="A32" t="s">
        <v>16</v>
      </c>
      <c r="B32">
        <v>42</v>
      </c>
      <c r="C32">
        <v>369</v>
      </c>
      <c r="D32">
        <v>646</v>
      </c>
      <c r="E32">
        <v>67</v>
      </c>
      <c r="F32" s="2">
        <f t="shared" si="0"/>
        <v>2842</v>
      </c>
      <c r="G32">
        <v>1718</v>
      </c>
      <c r="H32">
        <v>45331</v>
      </c>
    </row>
    <row r="33" spans="1:17" x14ac:dyDescent="0.25">
      <c r="A33" t="s">
        <v>17</v>
      </c>
      <c r="B33">
        <v>72</v>
      </c>
      <c r="C33">
        <v>368</v>
      </c>
      <c r="D33">
        <v>1002</v>
      </c>
      <c r="E33">
        <v>58</v>
      </c>
      <c r="F33" s="2">
        <f t="shared" si="0"/>
        <v>4098</v>
      </c>
      <c r="G33">
        <v>2598</v>
      </c>
      <c r="H33">
        <v>25677</v>
      </c>
    </row>
    <row r="34" spans="1:17" x14ac:dyDescent="0.25">
      <c r="A34" t="s">
        <v>5</v>
      </c>
      <c r="B34">
        <v>355</v>
      </c>
      <c r="C34">
        <v>1476</v>
      </c>
      <c r="D34">
        <v>2700</v>
      </c>
      <c r="E34">
        <v>2231</v>
      </c>
      <c r="F34" s="2">
        <f t="shared" si="0"/>
        <v>17076</v>
      </c>
      <c r="G34">
        <v>10314</v>
      </c>
      <c r="H34">
        <v>1578176</v>
      </c>
      <c r="O34">
        <f>N38/O38</f>
        <v>1.4361096026951705E-2</v>
      </c>
    </row>
    <row r="35" spans="1:17" x14ac:dyDescent="0.25">
      <c r="B35" s="2"/>
      <c r="C35" s="2"/>
      <c r="D35" s="2"/>
      <c r="E35" s="2"/>
      <c r="F35" s="2"/>
    </row>
    <row r="36" spans="1:17" x14ac:dyDescent="0.25">
      <c r="B36" s="1"/>
      <c r="C36" s="1"/>
      <c r="D36" s="1"/>
      <c r="E36" s="1"/>
      <c r="F36" s="1"/>
      <c r="G36" s="1"/>
    </row>
    <row r="37" spans="1:17" ht="18.75" x14ac:dyDescent="0.3">
      <c r="A37" t="s">
        <v>4</v>
      </c>
      <c r="B37" s="4" t="s">
        <v>42</v>
      </c>
      <c r="C37" s="3" t="s">
        <v>19</v>
      </c>
      <c r="D37" s="3" t="s">
        <v>25</v>
      </c>
      <c r="E37" s="3" t="s">
        <v>30</v>
      </c>
      <c r="F37" s="3" t="s">
        <v>22</v>
      </c>
      <c r="G37" s="3" t="s">
        <v>39</v>
      </c>
      <c r="H37" t="s">
        <v>5</v>
      </c>
      <c r="I37" t="s">
        <v>40</v>
      </c>
      <c r="J37" s="3" t="s">
        <v>41</v>
      </c>
      <c r="K37" s="3" t="s">
        <v>43</v>
      </c>
      <c r="L37" s="3" t="s">
        <v>44</v>
      </c>
      <c r="M37" s="3" t="s">
        <v>45</v>
      </c>
      <c r="N37" s="3" t="s">
        <v>46</v>
      </c>
      <c r="O37" s="3" t="s">
        <v>47</v>
      </c>
      <c r="P37" s="3" t="s">
        <v>48</v>
      </c>
      <c r="Q37" s="3" t="s">
        <v>49</v>
      </c>
    </row>
    <row r="38" spans="1:17" ht="15.75" x14ac:dyDescent="0.25">
      <c r="A38" t="s">
        <v>6</v>
      </c>
      <c r="B38" s="5">
        <v>1</v>
      </c>
      <c r="C38">
        <f>B22/$I38*100</f>
        <v>7.1510865678757307E-2</v>
      </c>
      <c r="D38">
        <f t="shared" ref="D38:H49" si="1">C22/$I38</f>
        <v>7.9456517420841449E-5</v>
      </c>
      <c r="E38">
        <f t="shared" si="1"/>
        <v>1.589130348416829E-4</v>
      </c>
      <c r="F38">
        <f t="shared" si="1"/>
        <v>1.986412935521036E-4</v>
      </c>
      <c r="G38">
        <f t="shared" si="1"/>
        <v>1.5215923086091137E-2</v>
      </c>
      <c r="H38" s="6">
        <f t="shared" si="1"/>
        <v>1.4063803583488936E-2</v>
      </c>
      <c r="I38">
        <v>25171</v>
      </c>
      <c r="J38">
        <f>0.045+(2.684*H38)</f>
        <v>8.2747248818084304E-2</v>
      </c>
      <c r="K38">
        <f t="shared" ref="K38:K48" si="2">(B38*H38)/(1+(B38-J38)*H38)</f>
        <v>1.3884690211563454E-2</v>
      </c>
      <c r="L38">
        <f>1-K38</f>
        <v>0.98611530978843653</v>
      </c>
      <c r="M38">
        <v>10314</v>
      </c>
      <c r="N38">
        <f>M38*K38</f>
        <v>143.20669484206547</v>
      </c>
      <c r="O38">
        <f>(M39*B38)+(N38*J38)</f>
        <v>9971.8499600105115</v>
      </c>
      <c r="P38">
        <f>SUM(O38:O49)</f>
        <v>590549.32277103595</v>
      </c>
      <c r="Q38">
        <f>P38/M38</f>
        <v>57.257060575047113</v>
      </c>
    </row>
    <row r="39" spans="1:17" ht="15.75" x14ac:dyDescent="0.25">
      <c r="A39" t="s">
        <v>7</v>
      </c>
      <c r="B39" s="5">
        <v>4</v>
      </c>
      <c r="C39">
        <f t="shared" ref="C39:C49" si="3">B23/$I39</f>
        <v>5.1176025055781864E-5</v>
      </c>
      <c r="D39">
        <f t="shared" si="1"/>
        <v>4.0940820044625491E-5</v>
      </c>
      <c r="E39">
        <f t="shared" si="1"/>
        <v>1.0235205011156373E-5</v>
      </c>
      <c r="F39">
        <f t="shared" si="1"/>
        <v>1.0235205011156373E-4</v>
      </c>
      <c r="G39">
        <f t="shared" si="1"/>
        <v>6.755235307363207E-4</v>
      </c>
      <c r="H39" s="6">
        <f t="shared" si="1"/>
        <v>4.7081943051319316E-4</v>
      </c>
      <c r="I39">
        <v>97702</v>
      </c>
      <c r="J39">
        <f>1.651-(2.816*H38)</f>
        <v>1.6113963291088951</v>
      </c>
      <c r="K39">
        <f t="shared" si="2"/>
        <v>1.8811621651629495E-3</v>
      </c>
      <c r="L39">
        <f t="shared" ref="L39:L49" si="4">1-K39</f>
        <v>0.99811883783483701</v>
      </c>
      <c r="M39">
        <f>M38-G22</f>
        <v>9960</v>
      </c>
      <c r="N39">
        <f t="shared" ref="N39:N49" si="5">M39*K39</f>
        <v>18.736375165022977</v>
      </c>
      <c r="O39">
        <f t="shared" ref="O39:O48" si="6">(M40*B39)+(N39*J39)</f>
        <v>39686.191726161727</v>
      </c>
      <c r="P39">
        <f>P38-O38</f>
        <v>580577.47281102545</v>
      </c>
      <c r="Q39">
        <f t="shared" ref="Q39:Q49" si="7">P39/M39</f>
        <v>58.29091092480175</v>
      </c>
    </row>
    <row r="40" spans="1:17" ht="15.75" x14ac:dyDescent="0.25">
      <c r="A40" t="s">
        <v>8</v>
      </c>
      <c r="B40" s="5">
        <v>5</v>
      </c>
      <c r="C40">
        <f t="shared" si="3"/>
        <v>3.0062756003156589E-5</v>
      </c>
      <c r="D40">
        <f t="shared" si="1"/>
        <v>9.7703957010258918E-5</v>
      </c>
      <c r="E40">
        <f t="shared" si="1"/>
        <v>7.5156890007891474E-6</v>
      </c>
      <c r="F40">
        <f t="shared" si="1"/>
        <v>9.7703957010258918E-5</v>
      </c>
      <c r="G40">
        <f t="shared" si="1"/>
        <v>5.63676675059186E-4</v>
      </c>
      <c r="H40" s="6">
        <f t="shared" si="1"/>
        <v>3.306903160347225E-4</v>
      </c>
      <c r="I40">
        <v>133055</v>
      </c>
      <c r="J40">
        <f>2.5</f>
        <v>2.5</v>
      </c>
      <c r="K40">
        <f t="shared" si="2"/>
        <v>1.6520857582698156E-3</v>
      </c>
      <c r="L40">
        <f t="shared" si="4"/>
        <v>0.99834791424173019</v>
      </c>
      <c r="M40">
        <f>M39-G23</f>
        <v>9914</v>
      </c>
      <c r="N40">
        <f t="shared" si="5"/>
        <v>16.378778207486953</v>
      </c>
      <c r="O40">
        <f t="shared" si="6"/>
        <v>49390.946945518721</v>
      </c>
      <c r="P40">
        <f t="shared" ref="P40:P49" si="8">P39-O39</f>
        <v>540891.2810848637</v>
      </c>
      <c r="Q40">
        <f t="shared" si="7"/>
        <v>54.558329744287242</v>
      </c>
    </row>
    <row r="41" spans="1:17" ht="15.75" x14ac:dyDescent="0.25">
      <c r="A41" t="s">
        <v>9</v>
      </c>
      <c r="B41" s="5">
        <v>5</v>
      </c>
      <c r="C41">
        <f t="shared" si="3"/>
        <v>1.3113034356150013E-5</v>
      </c>
      <c r="D41">
        <f t="shared" si="1"/>
        <v>1.3113034356150013E-5</v>
      </c>
      <c r="E41">
        <f t="shared" si="1"/>
        <v>1.966955153422502E-5</v>
      </c>
      <c r="F41">
        <f t="shared" si="1"/>
        <v>1.8358248098610018E-4</v>
      </c>
      <c r="G41">
        <f t="shared" si="1"/>
        <v>5.3107789142407553E-4</v>
      </c>
      <c r="H41" s="6">
        <f t="shared" si="1"/>
        <v>3.015997901914503E-4</v>
      </c>
      <c r="I41">
        <v>152520</v>
      </c>
      <c r="J41">
        <f t="shared" ref="J41:J48" si="9">2.5</f>
        <v>2.5</v>
      </c>
      <c r="K41">
        <f t="shared" si="2"/>
        <v>1.5068627772136143E-3</v>
      </c>
      <c r="L41">
        <f t="shared" si="4"/>
        <v>0.99849313722278643</v>
      </c>
      <c r="M41">
        <f t="shared" ref="M41:M49" si="10">M40-G24</f>
        <v>9870</v>
      </c>
      <c r="N41">
        <f t="shared" si="5"/>
        <v>14.872735611098372</v>
      </c>
      <c r="O41">
        <f t="shared" si="6"/>
        <v>49157.181839027748</v>
      </c>
      <c r="P41">
        <f t="shared" si="8"/>
        <v>491500.33413934498</v>
      </c>
      <c r="Q41">
        <f t="shared" si="7"/>
        <v>49.797399608849545</v>
      </c>
    </row>
    <row r="42" spans="1:17" ht="15.75" x14ac:dyDescent="0.25">
      <c r="A42" t="s">
        <v>10</v>
      </c>
      <c r="B42" s="5">
        <v>5</v>
      </c>
      <c r="C42">
        <f t="shared" si="3"/>
        <v>1.9649067651739924E-5</v>
      </c>
      <c r="D42">
        <f t="shared" si="1"/>
        <v>7.2046581389713059E-5</v>
      </c>
      <c r="E42">
        <f t="shared" si="1"/>
        <v>2.6198756868986568E-5</v>
      </c>
      <c r="F42">
        <f t="shared" si="1"/>
        <v>2.0566024142154456E-3</v>
      </c>
      <c r="G42">
        <f t="shared" si="1"/>
        <v>4.5389346275519224E-3</v>
      </c>
      <c r="H42" s="6">
        <f t="shared" si="1"/>
        <v>2.3644378074260375E-3</v>
      </c>
      <c r="I42">
        <v>152679</v>
      </c>
      <c r="J42">
        <f t="shared" si="9"/>
        <v>2.5</v>
      </c>
      <c r="K42">
        <f t="shared" si="2"/>
        <v>1.1752717612472855E-2</v>
      </c>
      <c r="L42">
        <f t="shared" si="4"/>
        <v>0.98824728238752713</v>
      </c>
      <c r="M42">
        <f t="shared" si="10"/>
        <v>9824</v>
      </c>
      <c r="N42">
        <f t="shared" si="5"/>
        <v>115.45869782493332</v>
      </c>
      <c r="O42">
        <f t="shared" si="6"/>
        <v>47603.646744562335</v>
      </c>
      <c r="P42">
        <f t="shared" si="8"/>
        <v>442343.15230031725</v>
      </c>
      <c r="Q42">
        <f t="shared" si="7"/>
        <v>45.026786675520896</v>
      </c>
    </row>
    <row r="43" spans="1:17" ht="15.75" x14ac:dyDescent="0.25">
      <c r="A43" t="s">
        <v>11</v>
      </c>
      <c r="B43" s="5">
        <v>10</v>
      </c>
      <c r="C43">
        <f t="shared" si="3"/>
        <v>1.1194263269317512E-4</v>
      </c>
      <c r="D43">
        <f t="shared" si="1"/>
        <v>9.5480480826531721E-5</v>
      </c>
      <c r="E43">
        <f t="shared" si="1"/>
        <v>9.2188050453203036E-5</v>
      </c>
      <c r="F43">
        <f t="shared" si="1"/>
        <v>2.1565418945302854E-3</v>
      </c>
      <c r="G43">
        <f t="shared" si="1"/>
        <v>5.1757005468726852E-3</v>
      </c>
      <c r="H43" s="6">
        <f t="shared" si="1"/>
        <v>2.7195474883694895E-3</v>
      </c>
      <c r="I43">
        <v>303727</v>
      </c>
      <c r="J43">
        <f t="shared" si="9"/>
        <v>2.5</v>
      </c>
      <c r="K43">
        <f t="shared" si="2"/>
        <v>2.6651867244016234E-2</v>
      </c>
      <c r="L43">
        <f t="shared" si="4"/>
        <v>0.97334813275598375</v>
      </c>
      <c r="M43">
        <f t="shared" si="10"/>
        <v>9463</v>
      </c>
      <c r="N43">
        <f t="shared" si="5"/>
        <v>252.20661973012562</v>
      </c>
      <c r="O43">
        <f t="shared" si="6"/>
        <v>87000.516549325315</v>
      </c>
      <c r="P43">
        <f t="shared" si="8"/>
        <v>394739.50555575493</v>
      </c>
      <c r="Q43">
        <f t="shared" si="7"/>
        <v>41.713991921774799</v>
      </c>
    </row>
    <row r="44" spans="1:17" ht="15.75" x14ac:dyDescent="0.25">
      <c r="A44" t="s">
        <v>12</v>
      </c>
      <c r="B44" s="5">
        <v>10</v>
      </c>
      <c r="C44">
        <f t="shared" si="3"/>
        <v>1.5599703184025903E-4</v>
      </c>
      <c r="D44">
        <f t="shared" si="1"/>
        <v>1.6442930383162439E-4</v>
      </c>
      <c r="E44">
        <f t="shared" si="1"/>
        <v>2.8248111171073935E-4</v>
      </c>
      <c r="F44">
        <f t="shared" si="1"/>
        <v>1.9562871019967619E-3</v>
      </c>
      <c r="G44">
        <f t="shared" si="1"/>
        <v>5.8646451699946034E-3</v>
      </c>
      <c r="H44" s="6">
        <f t="shared" si="1"/>
        <v>3.3054506206152186E-3</v>
      </c>
      <c r="I44">
        <v>237184</v>
      </c>
      <c r="J44">
        <f t="shared" si="9"/>
        <v>2.5</v>
      </c>
      <c r="K44">
        <f t="shared" si="2"/>
        <v>3.2254879373333774E-2</v>
      </c>
      <c r="L44">
        <f t="shared" si="4"/>
        <v>0.96774512062666618</v>
      </c>
      <c r="M44">
        <f t="shared" si="10"/>
        <v>8637</v>
      </c>
      <c r="N44">
        <f t="shared" si="5"/>
        <v>278.58539314748379</v>
      </c>
      <c r="O44">
        <f t="shared" si="6"/>
        <v>79226.463482868712</v>
      </c>
      <c r="P44">
        <f t="shared" si="8"/>
        <v>307738.98900642962</v>
      </c>
      <c r="Q44">
        <f t="shared" si="7"/>
        <v>35.630310177889271</v>
      </c>
    </row>
    <row r="45" spans="1:17" ht="15.75" x14ac:dyDescent="0.25">
      <c r="A45" t="s">
        <v>13</v>
      </c>
      <c r="B45" s="5">
        <v>10</v>
      </c>
      <c r="C45">
        <f t="shared" si="3"/>
        <v>2.4675069618946427E-4</v>
      </c>
      <c r="D45">
        <f t="shared" si="1"/>
        <v>4.6832274991061583E-4</v>
      </c>
      <c r="E45">
        <f t="shared" si="1"/>
        <v>8.4600238693530595E-4</v>
      </c>
      <c r="F45">
        <f t="shared" si="1"/>
        <v>1.6617904029086368E-3</v>
      </c>
      <c r="G45">
        <f t="shared" si="1"/>
        <v>8.2485232726192334E-3</v>
      </c>
      <c r="H45" s="6">
        <f t="shared" si="1"/>
        <v>5.0256570366752108E-3</v>
      </c>
      <c r="I45">
        <v>198581</v>
      </c>
      <c r="J45">
        <f t="shared" si="9"/>
        <v>2.5</v>
      </c>
      <c r="K45">
        <f t="shared" si="2"/>
        <v>4.8431085186299537E-2</v>
      </c>
      <c r="L45">
        <f t="shared" si="4"/>
        <v>0.95156891481370043</v>
      </c>
      <c r="M45">
        <f t="shared" si="10"/>
        <v>7853</v>
      </c>
      <c r="N45">
        <f t="shared" si="5"/>
        <v>380.32931196801024</v>
      </c>
      <c r="O45">
        <f t="shared" si="6"/>
        <v>69500.82327992002</v>
      </c>
      <c r="P45">
        <f t="shared" si="8"/>
        <v>228512.52552356091</v>
      </c>
      <c r="Q45">
        <f t="shared" si="7"/>
        <v>29.098755319439821</v>
      </c>
    </row>
    <row r="46" spans="1:17" ht="15.75" x14ac:dyDescent="0.25">
      <c r="A46" t="s">
        <v>14</v>
      </c>
      <c r="B46" s="5">
        <v>10</v>
      </c>
      <c r="C46">
        <f t="shared" si="3"/>
        <v>3.9617088709938228E-4</v>
      </c>
      <c r="D46">
        <f t="shared" si="1"/>
        <v>1.6412793894117267E-3</v>
      </c>
      <c r="E46">
        <f t="shared" si="1"/>
        <v>2.2880890010025549E-3</v>
      </c>
      <c r="F46">
        <f t="shared" si="1"/>
        <v>1.3987257850651661E-3</v>
      </c>
      <c r="G46">
        <f t="shared" si="1"/>
        <v>1.4755344264415769E-2</v>
      </c>
      <c r="H46" s="6">
        <f t="shared" si="1"/>
        <v>9.0310792018369387E-3</v>
      </c>
      <c r="I46">
        <v>123684</v>
      </c>
      <c r="J46">
        <f t="shared" si="9"/>
        <v>2.5</v>
      </c>
      <c r="K46">
        <f t="shared" si="2"/>
        <v>8.4581804689481788E-2</v>
      </c>
      <c r="L46">
        <f t="shared" si="4"/>
        <v>0.91541819531051827</v>
      </c>
      <c r="M46">
        <f t="shared" si="10"/>
        <v>6855</v>
      </c>
      <c r="N46">
        <f t="shared" si="5"/>
        <v>579.8082711463976</v>
      </c>
      <c r="O46">
        <f t="shared" si="6"/>
        <v>58829.520677865992</v>
      </c>
      <c r="P46">
        <f t="shared" si="8"/>
        <v>159011.7022436409</v>
      </c>
      <c r="Q46">
        <f t="shared" si="7"/>
        <v>23.196455469531859</v>
      </c>
    </row>
    <row r="47" spans="1:17" ht="15.75" x14ac:dyDescent="0.25">
      <c r="A47" t="s">
        <v>15</v>
      </c>
      <c r="B47" s="5">
        <v>10</v>
      </c>
      <c r="C47">
        <f t="shared" si="3"/>
        <v>4.8271284619561938E-4</v>
      </c>
      <c r="D47">
        <f t="shared" si="1"/>
        <v>4.1392626561274366E-3</v>
      </c>
      <c r="E47">
        <f t="shared" si="1"/>
        <v>5.949435829361009E-3</v>
      </c>
      <c r="F47">
        <f t="shared" si="1"/>
        <v>1.3757316116575153E-3</v>
      </c>
      <c r="G47">
        <f t="shared" si="1"/>
        <v>2.9107584625595848E-2</v>
      </c>
      <c r="H47" s="6">
        <f t="shared" si="1"/>
        <v>1.7160441682254269E-2</v>
      </c>
      <c r="I47">
        <v>82865</v>
      </c>
      <c r="J47">
        <f t="shared" si="9"/>
        <v>2.5</v>
      </c>
      <c r="K47">
        <f t="shared" si="2"/>
        <v>0.15203677964289533</v>
      </c>
      <c r="L47">
        <f t="shared" si="4"/>
        <v>0.8479632203571047</v>
      </c>
      <c r="M47">
        <f t="shared" si="10"/>
        <v>5738</v>
      </c>
      <c r="N47">
        <f t="shared" si="5"/>
        <v>872.38704159093345</v>
      </c>
      <c r="O47">
        <f t="shared" si="6"/>
        <v>45340.967603977333</v>
      </c>
      <c r="P47">
        <f t="shared" si="8"/>
        <v>100182.18156577491</v>
      </c>
      <c r="Q47">
        <f t="shared" si="7"/>
        <v>17.459425159598275</v>
      </c>
    </row>
    <row r="48" spans="1:17" ht="15.75" x14ac:dyDescent="0.25">
      <c r="A48" t="s">
        <v>16</v>
      </c>
      <c r="B48" s="5">
        <v>10</v>
      </c>
      <c r="C48">
        <f t="shared" si="3"/>
        <v>9.2651827667600533E-4</v>
      </c>
      <c r="D48">
        <f t="shared" si="1"/>
        <v>8.1401248593677613E-3</v>
      </c>
      <c r="E48">
        <f t="shared" si="1"/>
        <v>1.4250733493635702E-2</v>
      </c>
      <c r="F48">
        <f t="shared" si="1"/>
        <v>1.4780172508879134E-3</v>
      </c>
      <c r="G48">
        <f t="shared" si="1"/>
        <v>6.2694403388409703E-2</v>
      </c>
      <c r="H48" s="6">
        <f t="shared" si="1"/>
        <v>3.7899009507842314E-2</v>
      </c>
      <c r="I48">
        <v>45331</v>
      </c>
      <c r="J48">
        <f t="shared" si="9"/>
        <v>2.5</v>
      </c>
      <c r="K48">
        <f t="shared" si="2"/>
        <v>0.29510787412395212</v>
      </c>
      <c r="L48">
        <f t="shared" si="4"/>
        <v>0.70489212587604788</v>
      </c>
      <c r="M48">
        <f t="shared" si="10"/>
        <v>4316</v>
      </c>
      <c r="N48">
        <f t="shared" si="5"/>
        <v>1273.6855847189775</v>
      </c>
      <c r="O48">
        <f t="shared" si="6"/>
        <v>29164.213961797443</v>
      </c>
      <c r="P48">
        <f t="shared" si="8"/>
        <v>54841.213961797577</v>
      </c>
      <c r="Q48">
        <f t="shared" si="7"/>
        <v>12.706490723308058</v>
      </c>
    </row>
    <row r="49" spans="1:18" ht="15.75" x14ac:dyDescent="0.25">
      <c r="A49" t="s">
        <v>17</v>
      </c>
      <c r="B49" s="5"/>
      <c r="C49">
        <f t="shared" si="3"/>
        <v>2.8040658955485456E-3</v>
      </c>
      <c r="D49">
        <f t="shared" si="1"/>
        <v>1.4331892355025898E-2</v>
      </c>
      <c r="E49">
        <f t="shared" si="1"/>
        <v>3.902325037971726E-2</v>
      </c>
      <c r="F49">
        <f t="shared" si="1"/>
        <v>2.2588308603029949E-3</v>
      </c>
      <c r="G49">
        <f t="shared" si="1"/>
        <v>0.15959808388830471</v>
      </c>
      <c r="H49" s="6">
        <f t="shared" si="1"/>
        <v>0.10118004439771001</v>
      </c>
      <c r="I49">
        <v>25677</v>
      </c>
      <c r="K49" s="6">
        <v>1</v>
      </c>
      <c r="L49">
        <f t="shared" si="4"/>
        <v>0</v>
      </c>
      <c r="M49">
        <f t="shared" si="10"/>
        <v>2598</v>
      </c>
      <c r="N49">
        <f t="shared" si="5"/>
        <v>2598</v>
      </c>
      <c r="O49">
        <f>M49/H49</f>
        <v>25677</v>
      </c>
      <c r="P49">
        <f t="shared" si="8"/>
        <v>25677.000000000135</v>
      </c>
      <c r="Q49">
        <f t="shared" si="7"/>
        <v>9.8833718244804221</v>
      </c>
    </row>
    <row r="51" spans="1:18" x14ac:dyDescent="0.25"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8.75" x14ac:dyDescent="0.3">
      <c r="B52" s="4" t="s">
        <v>42</v>
      </c>
      <c r="C52" t="s">
        <v>19</v>
      </c>
      <c r="D52" s="3" t="s">
        <v>41</v>
      </c>
      <c r="E52" s="3" t="s">
        <v>43</v>
      </c>
      <c r="F52" s="3" t="s">
        <v>44</v>
      </c>
      <c r="G52" s="3" t="s">
        <v>45</v>
      </c>
      <c r="H52" s="3" t="s">
        <v>46</v>
      </c>
      <c r="I52" s="3" t="s">
        <v>47</v>
      </c>
      <c r="J52" s="3" t="s">
        <v>48</v>
      </c>
      <c r="K52" s="3" t="s">
        <v>49</v>
      </c>
    </row>
    <row r="53" spans="1:18" ht="15.75" x14ac:dyDescent="0.25">
      <c r="A53" t="s">
        <v>23</v>
      </c>
      <c r="B53" s="5">
        <v>1</v>
      </c>
      <c r="C53">
        <v>7.1510865678757307E-2</v>
      </c>
      <c r="D53">
        <f>0.045+(2.684*C53)</f>
        <v>0.23693516348178462</v>
      </c>
      <c r="E53">
        <f t="shared" ref="E53:E63" si="11">(B53*C53)/(1+(B53-D53)*C53)</f>
        <v>6.781061489852841E-2</v>
      </c>
      <c r="F53">
        <f>1-E53</f>
        <v>0.93218938510147153</v>
      </c>
      <c r="G53">
        <v>355</v>
      </c>
      <c r="H53">
        <f>G53*E53</f>
        <v>24.072768288977585</v>
      </c>
      <c r="I53">
        <f t="shared" ref="I53:I63" si="12">(G54*B53)+(H53*D53)</f>
        <v>342.70368529000802</v>
      </c>
      <c r="J53">
        <f>SUM(I53:I64)</f>
        <v>43083.121557718194</v>
      </c>
      <c r="K53">
        <f>J53/G53</f>
        <v>121.36090579638928</v>
      </c>
    </row>
    <row r="54" spans="1:18" ht="15.75" x14ac:dyDescent="0.25">
      <c r="A54" t="s">
        <v>7</v>
      </c>
      <c r="B54" s="5">
        <v>4</v>
      </c>
      <c r="C54">
        <v>5.1176025055781864E-5</v>
      </c>
      <c r="D54">
        <f>1.651-(2.816*C53)</f>
        <v>1.4496254022486195</v>
      </c>
      <c r="E54">
        <f t="shared" si="11"/>
        <v>2.0467738613302042E-4</v>
      </c>
      <c r="F54">
        <f t="shared" ref="F54:F64" si="13">1-E54</f>
        <v>0.99979532261386694</v>
      </c>
      <c r="G54">
        <f t="shared" ref="G54:G64" si="14">G53-B22</f>
        <v>337</v>
      </c>
      <c r="H54">
        <f t="shared" ref="H54:H64" si="15">G54*E54</f>
        <v>6.8976279126827883E-2</v>
      </c>
      <c r="I54">
        <f t="shared" si="12"/>
        <v>1328.0999897663748</v>
      </c>
      <c r="J54">
        <f>J53-I53</f>
        <v>42740.417872428188</v>
      </c>
      <c r="K54">
        <f t="shared" ref="K54:K64" si="16">J54/G54</f>
        <v>126.82616579355546</v>
      </c>
    </row>
    <row r="55" spans="1:18" ht="15.75" x14ac:dyDescent="0.25">
      <c r="A55" t="s">
        <v>8</v>
      </c>
      <c r="B55" s="5">
        <v>5</v>
      </c>
      <c r="C55">
        <v>3.0062756003156589E-5</v>
      </c>
      <c r="D55">
        <f>2.5</f>
        <v>2.5</v>
      </c>
      <c r="E55">
        <f t="shared" si="11"/>
        <v>1.5030248374854396E-4</v>
      </c>
      <c r="F55">
        <f t="shared" si="13"/>
        <v>0.99984969751625141</v>
      </c>
      <c r="G55">
        <f t="shared" si="14"/>
        <v>332</v>
      </c>
      <c r="H55">
        <f t="shared" si="15"/>
        <v>4.9900424604516595E-2</v>
      </c>
      <c r="I55">
        <f t="shared" si="12"/>
        <v>1640.1247510615112</v>
      </c>
      <c r="J55">
        <f t="shared" ref="J55:J64" si="17">J54-I54</f>
        <v>41412.317882661817</v>
      </c>
      <c r="K55">
        <f t="shared" si="16"/>
        <v>124.73589723693318</v>
      </c>
    </row>
    <row r="56" spans="1:18" ht="15.75" x14ac:dyDescent="0.25">
      <c r="A56" t="s">
        <v>9</v>
      </c>
      <c r="B56" s="5">
        <v>5</v>
      </c>
      <c r="C56">
        <v>1.3113034356150013E-5</v>
      </c>
      <c r="D56">
        <f t="shared" ref="D56:D63" si="18">2.5</f>
        <v>2.5</v>
      </c>
      <c r="E56">
        <f t="shared" si="11"/>
        <v>6.5563022455335194E-5</v>
      </c>
      <c r="F56">
        <f t="shared" si="13"/>
        <v>0.99993443697754469</v>
      </c>
      <c r="G56">
        <f t="shared" si="14"/>
        <v>328</v>
      </c>
      <c r="H56">
        <f t="shared" si="15"/>
        <v>2.1504671365349944E-2</v>
      </c>
      <c r="I56">
        <f t="shared" si="12"/>
        <v>1630.0537616784134</v>
      </c>
      <c r="J56">
        <f t="shared" si="17"/>
        <v>39772.193131600303</v>
      </c>
      <c r="K56">
        <f t="shared" si="16"/>
        <v>121.25668637683019</v>
      </c>
    </row>
    <row r="57" spans="1:18" ht="15.75" x14ac:dyDescent="0.25">
      <c r="A57" t="s">
        <v>10</v>
      </c>
      <c r="B57" s="5">
        <v>5</v>
      </c>
      <c r="C57">
        <v>1.9649067651739924E-5</v>
      </c>
      <c r="D57">
        <f t="shared" si="18"/>
        <v>2.5</v>
      </c>
      <c r="E57">
        <f t="shared" si="11"/>
        <v>9.8240512422512796E-5</v>
      </c>
      <c r="F57">
        <f t="shared" si="13"/>
        <v>0.99990175948757753</v>
      </c>
      <c r="G57">
        <f t="shared" si="14"/>
        <v>326</v>
      </c>
      <c r="H57">
        <f t="shared" si="15"/>
        <v>3.2026407049739171E-2</v>
      </c>
      <c r="I57">
        <f t="shared" si="12"/>
        <v>1615.0800660176244</v>
      </c>
      <c r="J57">
        <f t="shared" si="17"/>
        <v>38142.13936992189</v>
      </c>
      <c r="K57">
        <f t="shared" si="16"/>
        <v>117.00042751509783</v>
      </c>
    </row>
    <row r="58" spans="1:18" ht="15.75" x14ac:dyDescent="0.25">
      <c r="A58" t="s">
        <v>11</v>
      </c>
      <c r="B58" s="5">
        <v>10</v>
      </c>
      <c r="C58">
        <v>1.1194263269317512E-4</v>
      </c>
      <c r="D58">
        <f t="shared" si="18"/>
        <v>2.5</v>
      </c>
      <c r="E58">
        <f t="shared" si="11"/>
        <v>1.1184872788520372E-3</v>
      </c>
      <c r="F58">
        <f t="shared" si="13"/>
        <v>0.998881512721148</v>
      </c>
      <c r="G58">
        <f t="shared" si="14"/>
        <v>323</v>
      </c>
      <c r="H58">
        <f t="shared" si="15"/>
        <v>0.36127139106920803</v>
      </c>
      <c r="I58">
        <f t="shared" si="12"/>
        <v>2890.903178477673</v>
      </c>
      <c r="J58">
        <f t="shared" si="17"/>
        <v>36527.059303904265</v>
      </c>
      <c r="K58">
        <f t="shared" si="16"/>
        <v>113.08687090992032</v>
      </c>
    </row>
    <row r="59" spans="1:18" ht="15.75" x14ac:dyDescent="0.25">
      <c r="A59" t="s">
        <v>12</v>
      </c>
      <c r="B59" s="5">
        <v>10</v>
      </c>
      <c r="C59">
        <v>1.5599703184025903E-4</v>
      </c>
      <c r="D59">
        <f t="shared" si="18"/>
        <v>2.5</v>
      </c>
      <c r="E59">
        <f t="shared" si="11"/>
        <v>1.5581473207235698E-3</v>
      </c>
      <c r="F59">
        <f t="shared" si="13"/>
        <v>0.99844185267927643</v>
      </c>
      <c r="G59">
        <f t="shared" si="14"/>
        <v>289</v>
      </c>
      <c r="H59">
        <f t="shared" si="15"/>
        <v>0.4503045756891117</v>
      </c>
      <c r="I59">
        <f t="shared" si="12"/>
        <v>2521.125761439223</v>
      </c>
      <c r="J59">
        <f t="shared" si="17"/>
        <v>33636.156125426591</v>
      </c>
      <c r="K59">
        <f t="shared" si="16"/>
        <v>116.38808347898474</v>
      </c>
    </row>
    <row r="60" spans="1:18" ht="15.75" x14ac:dyDescent="0.25">
      <c r="A60" t="s">
        <v>13</v>
      </c>
      <c r="B60" s="5">
        <v>10</v>
      </c>
      <c r="C60">
        <v>2.4675069618946427E-4</v>
      </c>
      <c r="D60">
        <f t="shared" si="18"/>
        <v>2.5</v>
      </c>
      <c r="E60">
        <f t="shared" si="11"/>
        <v>2.4629489541263191E-3</v>
      </c>
      <c r="F60">
        <f t="shared" si="13"/>
        <v>0.99753705104587365</v>
      </c>
      <c r="G60">
        <f t="shared" si="14"/>
        <v>252</v>
      </c>
      <c r="H60">
        <f t="shared" si="15"/>
        <v>0.6206631364398324</v>
      </c>
      <c r="I60">
        <f t="shared" si="12"/>
        <v>2031.5516578410995</v>
      </c>
      <c r="J60">
        <f t="shared" si="17"/>
        <v>31115.030363987367</v>
      </c>
      <c r="K60">
        <f t="shared" si="16"/>
        <v>123.47234271423558</v>
      </c>
    </row>
    <row r="61" spans="1:18" ht="15.75" x14ac:dyDescent="0.25">
      <c r="A61" t="s">
        <v>14</v>
      </c>
      <c r="B61" s="5">
        <v>10</v>
      </c>
      <c r="C61">
        <v>3.9617088709938228E-4</v>
      </c>
      <c r="D61">
        <f t="shared" si="18"/>
        <v>2.5</v>
      </c>
      <c r="E61">
        <f t="shared" si="11"/>
        <v>3.9499723904991065E-3</v>
      </c>
      <c r="F61">
        <f t="shared" si="13"/>
        <v>0.9960500276095009</v>
      </c>
      <c r="G61">
        <f t="shared" si="14"/>
        <v>203</v>
      </c>
      <c r="H61">
        <f t="shared" si="15"/>
        <v>0.80184439527131868</v>
      </c>
      <c r="I61">
        <f t="shared" si="12"/>
        <v>1542.0046109881782</v>
      </c>
      <c r="J61">
        <f t="shared" si="17"/>
        <v>29083.478706146267</v>
      </c>
      <c r="K61">
        <f t="shared" si="16"/>
        <v>143.26836801057274</v>
      </c>
    </row>
    <row r="62" spans="1:18" ht="15.75" x14ac:dyDescent="0.25">
      <c r="A62" t="s">
        <v>15</v>
      </c>
      <c r="B62" s="5">
        <v>10</v>
      </c>
      <c r="C62">
        <v>4.8271284619561938E-4</v>
      </c>
      <c r="D62">
        <f t="shared" si="18"/>
        <v>2.5</v>
      </c>
      <c r="E62">
        <f t="shared" si="11"/>
        <v>4.8097156255636382E-3</v>
      </c>
      <c r="F62">
        <f t="shared" si="13"/>
        <v>0.99519028437443635</v>
      </c>
      <c r="G62">
        <f t="shared" si="14"/>
        <v>154</v>
      </c>
      <c r="H62">
        <f t="shared" si="15"/>
        <v>0.74069620633680033</v>
      </c>
      <c r="I62">
        <f t="shared" si="12"/>
        <v>1141.851740515842</v>
      </c>
      <c r="J62">
        <f t="shared" si="17"/>
        <v>27541.47409515809</v>
      </c>
      <c r="K62">
        <f t="shared" si="16"/>
        <v>178.84074087764992</v>
      </c>
    </row>
    <row r="63" spans="1:18" ht="15.75" x14ac:dyDescent="0.25">
      <c r="A63" t="s">
        <v>16</v>
      </c>
      <c r="B63" s="5">
        <v>10</v>
      </c>
      <c r="C63">
        <v>9.2651827667600533E-4</v>
      </c>
      <c r="D63">
        <f t="shared" si="18"/>
        <v>2.5</v>
      </c>
      <c r="E63">
        <f t="shared" si="11"/>
        <v>9.2012443587608985E-3</v>
      </c>
      <c r="F63">
        <f t="shared" si="13"/>
        <v>0.99079875564123909</v>
      </c>
      <c r="G63">
        <f t="shared" si="14"/>
        <v>114</v>
      </c>
      <c r="H63">
        <f t="shared" si="15"/>
        <v>1.0489418568987425</v>
      </c>
      <c r="I63">
        <f t="shared" si="12"/>
        <v>722.62235464224682</v>
      </c>
      <c r="J63">
        <f t="shared" si="17"/>
        <v>26399.622354642248</v>
      </c>
      <c r="K63">
        <f t="shared" si="16"/>
        <v>231.57563468984429</v>
      </c>
    </row>
    <row r="64" spans="1:18" ht="15.75" x14ac:dyDescent="0.25">
      <c r="A64" t="s">
        <v>17</v>
      </c>
      <c r="B64" s="5"/>
      <c r="C64">
        <v>2.8040658955485456E-3</v>
      </c>
      <c r="E64" s="6">
        <v>1</v>
      </c>
      <c r="F64">
        <f t="shared" si="13"/>
        <v>0</v>
      </c>
      <c r="G64">
        <f t="shared" si="14"/>
        <v>72</v>
      </c>
      <c r="H64">
        <f t="shared" si="15"/>
        <v>72</v>
      </c>
      <c r="I64">
        <f>G64/C64</f>
        <v>25676.999999999996</v>
      </c>
      <c r="J64">
        <f t="shared" si="17"/>
        <v>25677</v>
      </c>
      <c r="K64">
        <f t="shared" si="16"/>
        <v>356.625</v>
      </c>
    </row>
    <row r="67" spans="1:11" ht="18.75" x14ac:dyDescent="0.3">
      <c r="B67" s="4" t="s">
        <v>42</v>
      </c>
      <c r="C67" t="s">
        <v>25</v>
      </c>
      <c r="D67" s="3" t="s">
        <v>41</v>
      </c>
      <c r="E67" s="3" t="s">
        <v>43</v>
      </c>
      <c r="F67" s="3" t="s">
        <v>44</v>
      </c>
      <c r="G67" s="3" t="s">
        <v>45</v>
      </c>
      <c r="H67" s="3" t="s">
        <v>46</v>
      </c>
      <c r="I67" s="3" t="s">
        <v>47</v>
      </c>
      <c r="J67" s="3" t="s">
        <v>48</v>
      </c>
      <c r="K67" s="3" t="s">
        <v>49</v>
      </c>
    </row>
    <row r="68" spans="1:11" ht="15.75" x14ac:dyDescent="0.25">
      <c r="A68" t="s">
        <v>23</v>
      </c>
      <c r="B68" s="5">
        <v>1</v>
      </c>
      <c r="C68">
        <v>7.9456517420841449E-5</v>
      </c>
      <c r="D68">
        <f>0.045+(2.684*C68)</f>
        <v>4.5213261292757538E-2</v>
      </c>
      <c r="E68">
        <f t="shared" ref="E68:E78" si="19">(B68*C68)/(1+(B68-D68)*C68)</f>
        <v>7.9450489986554145E-5</v>
      </c>
      <c r="F68">
        <f>1-E68</f>
        <v>0.99992054951001341</v>
      </c>
      <c r="G68">
        <f>C34</f>
        <v>1476</v>
      </c>
      <c r="H68">
        <f>G68*E68</f>
        <v>0.11726892322015392</v>
      </c>
      <c r="I68">
        <f t="shared" ref="I68:I78" si="20">(G69*B68)+(H68*D68)</f>
        <v>1474.005302110467</v>
      </c>
      <c r="J68">
        <f>SUM(I68:I79)</f>
        <v>117731.80638804381</v>
      </c>
      <c r="K68">
        <f>J68/G68</f>
        <v>79.764096468864366</v>
      </c>
    </row>
    <row r="69" spans="1:11" ht="15.75" x14ac:dyDescent="0.25">
      <c r="A69" t="s">
        <v>7</v>
      </c>
      <c r="B69" s="5">
        <v>4</v>
      </c>
      <c r="C69">
        <v>4.0940820044625491E-5</v>
      </c>
      <c r="D69">
        <f>1.651-(2.816*C68)</f>
        <v>1.650776250446943</v>
      </c>
      <c r="E69">
        <f t="shared" si="19"/>
        <v>1.637475310806761E-4</v>
      </c>
      <c r="F69">
        <f t="shared" ref="F69:F79" si="21">1-E69</f>
        <v>0.99983625246891927</v>
      </c>
      <c r="G69">
        <f t="shared" ref="G69:G79" si="22">G68-C22</f>
        <v>1474</v>
      </c>
      <c r="H69">
        <f t="shared" ref="H69:H79" si="23">G69*E69</f>
        <v>0.24136386081291658</v>
      </c>
      <c r="I69">
        <f t="shared" si="20"/>
        <v>5880.3984377291463</v>
      </c>
      <c r="J69">
        <f>J68-I68</f>
        <v>116257.80108593334</v>
      </c>
      <c r="K69">
        <f t="shared" ref="K69:K79" si="24">J69/G69</f>
        <v>78.872320953821813</v>
      </c>
    </row>
    <row r="70" spans="1:11" ht="15.75" x14ac:dyDescent="0.25">
      <c r="A70" t="s">
        <v>8</v>
      </c>
      <c r="B70" s="5">
        <v>5</v>
      </c>
      <c r="C70">
        <v>9.7703957010258918E-5</v>
      </c>
      <c r="D70">
        <f>2.5</f>
        <v>2.5</v>
      </c>
      <c r="E70">
        <f t="shared" si="19"/>
        <v>4.884004884004884E-4</v>
      </c>
      <c r="F70">
        <f t="shared" si="21"/>
        <v>0.99951159951159951</v>
      </c>
      <c r="G70">
        <f t="shared" si="22"/>
        <v>1470</v>
      </c>
      <c r="H70">
        <f t="shared" si="23"/>
        <v>0.71794871794871795</v>
      </c>
      <c r="I70">
        <f t="shared" si="20"/>
        <v>7286.7948717948721</v>
      </c>
      <c r="J70">
        <f t="shared" ref="J70:J79" si="25">J69-I69</f>
        <v>110377.4026482042</v>
      </c>
      <c r="K70">
        <f t="shared" si="24"/>
        <v>75.086668468166124</v>
      </c>
    </row>
    <row r="71" spans="1:11" ht="15.75" x14ac:dyDescent="0.25">
      <c r="A71" t="s">
        <v>9</v>
      </c>
      <c r="B71" s="5">
        <v>5</v>
      </c>
      <c r="C71">
        <v>1.3113034356150013E-5</v>
      </c>
      <c r="D71">
        <f t="shared" ref="D71:D78" si="26">2.5</f>
        <v>2.5</v>
      </c>
      <c r="E71">
        <f t="shared" si="19"/>
        <v>6.5563022455335194E-5</v>
      </c>
      <c r="F71">
        <f t="shared" si="21"/>
        <v>0.99993443697754469</v>
      </c>
      <c r="G71">
        <f t="shared" si="22"/>
        <v>1457</v>
      </c>
      <c r="H71">
        <f t="shared" si="23"/>
        <v>9.552532371742338E-2</v>
      </c>
      <c r="I71">
        <f t="shared" si="20"/>
        <v>7275.2388133092936</v>
      </c>
      <c r="J71">
        <f t="shared" si="25"/>
        <v>103090.60777640932</v>
      </c>
      <c r="K71">
        <f t="shared" si="24"/>
        <v>70.75539312039075</v>
      </c>
    </row>
    <row r="72" spans="1:11" ht="15.75" x14ac:dyDescent="0.25">
      <c r="A72" t="s">
        <v>10</v>
      </c>
      <c r="B72" s="5">
        <v>5</v>
      </c>
      <c r="C72">
        <v>7.2046581389713059E-5</v>
      </c>
      <c r="D72">
        <f t="shared" si="26"/>
        <v>2.5</v>
      </c>
      <c r="E72">
        <f t="shared" si="19"/>
        <v>3.6016803475948962E-4</v>
      </c>
      <c r="F72">
        <f t="shared" si="21"/>
        <v>0.99963983196524053</v>
      </c>
      <c r="G72">
        <f t="shared" si="22"/>
        <v>1455</v>
      </c>
      <c r="H72">
        <f t="shared" si="23"/>
        <v>0.52404449057505742</v>
      </c>
      <c r="I72">
        <f t="shared" si="20"/>
        <v>7221.3101112264376</v>
      </c>
      <c r="J72">
        <f t="shared" si="25"/>
        <v>95815.368963100031</v>
      </c>
      <c r="K72">
        <f t="shared" si="24"/>
        <v>65.852487259862571</v>
      </c>
    </row>
    <row r="73" spans="1:11" ht="15.75" x14ac:dyDescent="0.25">
      <c r="A73" t="s">
        <v>11</v>
      </c>
      <c r="B73" s="5">
        <v>10</v>
      </c>
      <c r="C73">
        <v>9.5480480826531721E-5</v>
      </c>
      <c r="D73">
        <f t="shared" si="26"/>
        <v>2.5</v>
      </c>
      <c r="E73">
        <f t="shared" si="19"/>
        <v>9.541215583766116E-4</v>
      </c>
      <c r="F73">
        <f t="shared" si="21"/>
        <v>0.9990458784416234</v>
      </c>
      <c r="G73">
        <f t="shared" si="22"/>
        <v>1444</v>
      </c>
      <c r="H73">
        <f t="shared" si="23"/>
        <v>1.3777515302958272</v>
      </c>
      <c r="I73">
        <f t="shared" si="20"/>
        <v>14153.444378825739</v>
      </c>
      <c r="J73">
        <f t="shared" si="25"/>
        <v>88594.058851873589</v>
      </c>
      <c r="K73">
        <f t="shared" si="24"/>
        <v>61.353226351713012</v>
      </c>
    </row>
    <row r="74" spans="1:11" ht="15.75" x14ac:dyDescent="0.25">
      <c r="A74" t="s">
        <v>12</v>
      </c>
      <c r="B74" s="5">
        <v>10</v>
      </c>
      <c r="C74">
        <v>1.6442930383162439E-4</v>
      </c>
      <c r="D74">
        <f t="shared" si="26"/>
        <v>2.5</v>
      </c>
      <c r="E74">
        <f t="shared" si="19"/>
        <v>1.6422677612311111E-3</v>
      </c>
      <c r="F74">
        <f t="shared" si="21"/>
        <v>0.99835773223876889</v>
      </c>
      <c r="G74">
        <f t="shared" si="22"/>
        <v>1415</v>
      </c>
      <c r="H74">
        <f t="shared" si="23"/>
        <v>2.3238088821420222</v>
      </c>
      <c r="I74">
        <f t="shared" si="20"/>
        <v>13765.809522205354</v>
      </c>
      <c r="J74">
        <f t="shared" si="25"/>
        <v>74440.614473047855</v>
      </c>
      <c r="K74">
        <f t="shared" si="24"/>
        <v>52.60820810816103</v>
      </c>
    </row>
    <row r="75" spans="1:11" ht="15.75" x14ac:dyDescent="0.25">
      <c r="A75" t="s">
        <v>13</v>
      </c>
      <c r="B75" s="5">
        <v>10</v>
      </c>
      <c r="C75">
        <v>4.6832274991061583E-4</v>
      </c>
      <c r="D75">
        <f t="shared" si="26"/>
        <v>2.5</v>
      </c>
      <c r="E75">
        <f t="shared" si="19"/>
        <v>4.6668356094611311E-3</v>
      </c>
      <c r="F75">
        <f t="shared" si="21"/>
        <v>0.99533316439053887</v>
      </c>
      <c r="G75">
        <f t="shared" si="22"/>
        <v>1376</v>
      </c>
      <c r="H75">
        <f t="shared" si="23"/>
        <v>6.4215657986185164</v>
      </c>
      <c r="I75">
        <f t="shared" si="20"/>
        <v>12846.053914496546</v>
      </c>
      <c r="J75">
        <f t="shared" si="25"/>
        <v>60674.804950842503</v>
      </c>
      <c r="K75">
        <f t="shared" si="24"/>
        <v>44.095061737530891</v>
      </c>
    </row>
    <row r="76" spans="1:11" ht="15.75" x14ac:dyDescent="0.25">
      <c r="A76" t="s">
        <v>14</v>
      </c>
      <c r="B76" s="5">
        <v>10</v>
      </c>
      <c r="C76">
        <v>1.6412793894117267E-3</v>
      </c>
      <c r="D76">
        <f t="shared" si="26"/>
        <v>2.5</v>
      </c>
      <c r="E76">
        <f t="shared" si="19"/>
        <v>1.6213215767552008E-2</v>
      </c>
      <c r="F76">
        <f t="shared" si="21"/>
        <v>0.98378678423244803</v>
      </c>
      <c r="G76">
        <f t="shared" si="22"/>
        <v>1283</v>
      </c>
      <c r="H76">
        <f t="shared" si="23"/>
        <v>20.801555829769224</v>
      </c>
      <c r="I76">
        <f t="shared" si="20"/>
        <v>10852.003889574424</v>
      </c>
      <c r="J76">
        <f t="shared" si="25"/>
        <v>47828.751036345959</v>
      </c>
      <c r="K76">
        <f t="shared" si="24"/>
        <v>37.278839467144159</v>
      </c>
    </row>
    <row r="77" spans="1:11" ht="15.75" x14ac:dyDescent="0.25">
      <c r="A77" t="s">
        <v>15</v>
      </c>
      <c r="B77" s="5">
        <v>10</v>
      </c>
      <c r="C77">
        <v>4.1392626561274366E-3</v>
      </c>
      <c r="D77">
        <f t="shared" si="26"/>
        <v>2.5</v>
      </c>
      <c r="E77">
        <f t="shared" si="19"/>
        <v>4.0146305779078274E-2</v>
      </c>
      <c r="F77">
        <f t="shared" si="21"/>
        <v>0.9598536942209217</v>
      </c>
      <c r="G77">
        <f t="shared" si="22"/>
        <v>1080</v>
      </c>
      <c r="H77">
        <f t="shared" si="23"/>
        <v>43.358010241404536</v>
      </c>
      <c r="I77">
        <f t="shared" si="20"/>
        <v>7478.3950256035114</v>
      </c>
      <c r="J77">
        <f t="shared" si="25"/>
        <v>36976.747146771537</v>
      </c>
      <c r="K77">
        <f t="shared" si="24"/>
        <v>34.237728839603278</v>
      </c>
    </row>
    <row r="78" spans="1:11" ht="15.75" x14ac:dyDescent="0.25">
      <c r="A78" t="s">
        <v>16</v>
      </c>
      <c r="B78" s="5">
        <v>10</v>
      </c>
      <c r="C78">
        <v>8.1401248593677613E-3</v>
      </c>
      <c r="D78">
        <f t="shared" si="26"/>
        <v>2.5</v>
      </c>
      <c r="E78">
        <f t="shared" si="19"/>
        <v>7.671756915496325E-2</v>
      </c>
      <c r="F78">
        <f t="shared" si="21"/>
        <v>0.92328243084503669</v>
      </c>
      <c r="G78">
        <f t="shared" si="22"/>
        <v>737</v>
      </c>
      <c r="H78">
        <f t="shared" si="23"/>
        <v>56.540848467207915</v>
      </c>
      <c r="I78">
        <f t="shared" si="20"/>
        <v>3821.3521211680199</v>
      </c>
      <c r="J78">
        <f t="shared" si="25"/>
        <v>29498.352121168027</v>
      </c>
      <c r="K78">
        <f t="shared" si="24"/>
        <v>40.024901114203566</v>
      </c>
    </row>
    <row r="79" spans="1:11" ht="15.75" x14ac:dyDescent="0.25">
      <c r="A79" t="s">
        <v>17</v>
      </c>
      <c r="B79" s="5"/>
      <c r="C79">
        <v>1.4331892355025898E-2</v>
      </c>
      <c r="E79" s="6">
        <v>1</v>
      </c>
      <c r="F79">
        <f t="shared" si="21"/>
        <v>0</v>
      </c>
      <c r="G79">
        <f t="shared" si="22"/>
        <v>368</v>
      </c>
      <c r="H79">
        <f t="shared" si="23"/>
        <v>368</v>
      </c>
      <c r="I79">
        <f>G79/C79</f>
        <v>25677</v>
      </c>
      <c r="J79">
        <f t="shared" si="25"/>
        <v>25677.000000000007</v>
      </c>
      <c r="K79">
        <f t="shared" si="24"/>
        <v>69.774456521739154</v>
      </c>
    </row>
    <row r="82" spans="1:11" ht="18.75" x14ac:dyDescent="0.3">
      <c r="B82" s="4" t="s">
        <v>42</v>
      </c>
      <c r="C82" t="s">
        <v>30</v>
      </c>
      <c r="D82" s="3" t="s">
        <v>41</v>
      </c>
      <c r="E82" s="3" t="s">
        <v>43</v>
      </c>
      <c r="F82" s="3" t="s">
        <v>44</v>
      </c>
      <c r="G82" s="3" t="s">
        <v>45</v>
      </c>
      <c r="H82" s="3" t="s">
        <v>46</v>
      </c>
      <c r="I82" s="3" t="s">
        <v>47</v>
      </c>
      <c r="J82" s="3" t="s">
        <v>48</v>
      </c>
      <c r="K82" s="3" t="s">
        <v>49</v>
      </c>
    </row>
    <row r="83" spans="1:11" ht="15.75" x14ac:dyDescent="0.25">
      <c r="A83" t="s">
        <v>23</v>
      </c>
      <c r="B83" s="5">
        <v>1</v>
      </c>
      <c r="C83">
        <v>1.589130348416829E-4</v>
      </c>
      <c r="D83">
        <f>0.045+(2.684*C83)</f>
        <v>4.5426522585515078E-2</v>
      </c>
      <c r="E83">
        <f t="shared" ref="E83:E93" si="27">(B83*C83)/(1+(B83-D83)*C83)</f>
        <v>1.5888893231724688E-4</v>
      </c>
      <c r="F83">
        <f>1-E83</f>
        <v>0.99984111106768281</v>
      </c>
      <c r="G83">
        <f>D34</f>
        <v>2700</v>
      </c>
      <c r="H83">
        <f>G83*E83</f>
        <v>0.42900011725656656</v>
      </c>
      <c r="I83">
        <f t="shared" ref="I83:I93" si="28">(G84*B83)+(H83*D83)</f>
        <v>2696.0194879835158</v>
      </c>
      <c r="J83">
        <f>SUM(I83:I94)</f>
        <v>205225.99741514496</v>
      </c>
      <c r="K83">
        <f>J83/G83</f>
        <v>76.009628672275909</v>
      </c>
    </row>
    <row r="84" spans="1:11" ht="15.75" x14ac:dyDescent="0.25">
      <c r="A84" t="s">
        <v>7</v>
      </c>
      <c r="B84" s="5">
        <v>4</v>
      </c>
      <c r="C84">
        <v>1.0235205011156373E-5</v>
      </c>
      <c r="D84">
        <f>1.651-(2.816*C83)</f>
        <v>1.6505525008938859</v>
      </c>
      <c r="E84">
        <f t="shared" si="27"/>
        <v>4.0939835561254906E-5</v>
      </c>
      <c r="F84">
        <f t="shared" ref="F84:F94" si="29">1-E84</f>
        <v>0.9999590601644387</v>
      </c>
      <c r="G84">
        <f t="shared" ref="G84:G94" si="30">G83-D22</f>
        <v>2696</v>
      </c>
      <c r="H84">
        <f t="shared" ref="H84:H94" si="31">G84*E84</f>
        <v>0.11037379667314323</v>
      </c>
      <c r="I84">
        <f t="shared" si="28"/>
        <v>10780.182177746132</v>
      </c>
      <c r="J84">
        <f>J83-I83</f>
        <v>202529.97792716144</v>
      </c>
      <c r="K84">
        <f t="shared" ref="K84:K94" si="32">J84/G84</f>
        <v>75.122395373576197</v>
      </c>
    </row>
    <row r="85" spans="1:11" ht="15.75" x14ac:dyDescent="0.25">
      <c r="A85" t="s">
        <v>8</v>
      </c>
      <c r="B85" s="5">
        <v>5</v>
      </c>
      <c r="C85">
        <v>7.5156890007891474E-6</v>
      </c>
      <c r="D85">
        <f>2.5</f>
        <v>2.5</v>
      </c>
      <c r="E85">
        <f t="shared" si="27"/>
        <v>3.7577738947447539E-5</v>
      </c>
      <c r="F85">
        <f t="shared" si="29"/>
        <v>0.99996242226105259</v>
      </c>
      <c r="G85">
        <f t="shared" si="30"/>
        <v>2695</v>
      </c>
      <c r="H85">
        <f t="shared" si="31"/>
        <v>0.10127200646337112</v>
      </c>
      <c r="I85">
        <f t="shared" si="28"/>
        <v>13470.253180016158</v>
      </c>
      <c r="J85">
        <f t="shared" ref="J85:J94" si="33">J84-I84</f>
        <v>191749.79574941529</v>
      </c>
      <c r="K85">
        <f t="shared" si="32"/>
        <v>71.150202504421259</v>
      </c>
    </row>
    <row r="86" spans="1:11" ht="15.75" x14ac:dyDescent="0.25">
      <c r="A86" t="s">
        <v>9</v>
      </c>
      <c r="B86" s="5">
        <v>5</v>
      </c>
      <c r="C86">
        <v>1.966955153422502E-5</v>
      </c>
      <c r="D86">
        <f t="shared" ref="D86:D93" si="34">2.5</f>
        <v>2.5</v>
      </c>
      <c r="E86">
        <f t="shared" si="27"/>
        <v>9.8342921768205738E-5</v>
      </c>
      <c r="F86">
        <f t="shared" si="29"/>
        <v>0.99990165707823175</v>
      </c>
      <c r="G86">
        <f t="shared" si="30"/>
        <v>2694</v>
      </c>
      <c r="H86">
        <f t="shared" si="31"/>
        <v>0.26493583124354625</v>
      </c>
      <c r="I86">
        <f t="shared" si="28"/>
        <v>13455.662339578108</v>
      </c>
      <c r="J86">
        <f t="shared" si="33"/>
        <v>178279.54256939914</v>
      </c>
      <c r="K86">
        <f t="shared" si="32"/>
        <v>66.176519142315939</v>
      </c>
    </row>
    <row r="87" spans="1:11" ht="15.75" x14ac:dyDescent="0.25">
      <c r="A87" t="s">
        <v>10</v>
      </c>
      <c r="B87" s="5">
        <v>5</v>
      </c>
      <c r="C87">
        <v>2.6198756868986568E-5</v>
      </c>
      <c r="D87">
        <f t="shared" si="34"/>
        <v>2.5</v>
      </c>
      <c r="E87">
        <f t="shared" si="27"/>
        <v>1.309852052210703E-4</v>
      </c>
      <c r="F87">
        <f t="shared" si="29"/>
        <v>0.99986901479477897</v>
      </c>
      <c r="G87">
        <f t="shared" si="30"/>
        <v>2691</v>
      </c>
      <c r="H87">
        <f t="shared" si="31"/>
        <v>0.35248118724990019</v>
      </c>
      <c r="I87">
        <f t="shared" si="28"/>
        <v>13435.881202968125</v>
      </c>
      <c r="J87">
        <f t="shared" si="33"/>
        <v>164823.88022982102</v>
      </c>
      <c r="K87">
        <f t="shared" si="32"/>
        <v>61.250048394582322</v>
      </c>
    </row>
    <row r="88" spans="1:11" ht="15.75" x14ac:dyDescent="0.25">
      <c r="A88" t="s">
        <v>11</v>
      </c>
      <c r="B88" s="5">
        <v>10</v>
      </c>
      <c r="C88">
        <v>9.2188050453203036E-5</v>
      </c>
      <c r="D88">
        <f t="shared" si="34"/>
        <v>2.5</v>
      </c>
      <c r="E88">
        <f t="shared" si="27"/>
        <v>9.2124354718247519E-4</v>
      </c>
      <c r="F88">
        <f t="shared" si="29"/>
        <v>0.99907875645281752</v>
      </c>
      <c r="G88">
        <f t="shared" si="30"/>
        <v>2687</v>
      </c>
      <c r="H88">
        <f t="shared" si="31"/>
        <v>2.4753814112793107</v>
      </c>
      <c r="I88">
        <f t="shared" si="28"/>
        <v>26596.188453528197</v>
      </c>
      <c r="J88">
        <f t="shared" si="33"/>
        <v>151387.99902685289</v>
      </c>
      <c r="K88">
        <f t="shared" si="32"/>
        <v>56.34090027050722</v>
      </c>
    </row>
    <row r="89" spans="1:11" ht="15.75" x14ac:dyDescent="0.25">
      <c r="A89" t="s">
        <v>12</v>
      </c>
      <c r="B89" s="5">
        <v>10</v>
      </c>
      <c r="C89">
        <v>2.8248111171073935E-4</v>
      </c>
      <c r="D89">
        <f t="shared" si="34"/>
        <v>2.5</v>
      </c>
      <c r="E89">
        <f t="shared" si="27"/>
        <v>2.8188391010848324E-3</v>
      </c>
      <c r="F89">
        <f t="shared" si="29"/>
        <v>0.99718116089891518</v>
      </c>
      <c r="G89">
        <f t="shared" si="30"/>
        <v>2659</v>
      </c>
      <c r="H89">
        <f t="shared" si="31"/>
        <v>7.4952931697845697</v>
      </c>
      <c r="I89">
        <f t="shared" si="28"/>
        <v>25938.738232924461</v>
      </c>
      <c r="J89">
        <f t="shared" si="33"/>
        <v>124791.81057332469</v>
      </c>
      <c r="K89">
        <f t="shared" si="32"/>
        <v>46.931858056910379</v>
      </c>
    </row>
    <row r="90" spans="1:11" ht="15.75" x14ac:dyDescent="0.25">
      <c r="A90" t="s">
        <v>13</v>
      </c>
      <c r="B90" s="5">
        <v>10</v>
      </c>
      <c r="C90">
        <v>8.4600238693530595E-4</v>
      </c>
      <c r="D90">
        <f t="shared" si="34"/>
        <v>2.5</v>
      </c>
      <c r="E90">
        <f t="shared" si="27"/>
        <v>8.4066833132340202E-3</v>
      </c>
      <c r="F90">
        <f t="shared" si="29"/>
        <v>0.99159331668676598</v>
      </c>
      <c r="G90">
        <f t="shared" si="30"/>
        <v>2592</v>
      </c>
      <c r="H90">
        <f t="shared" si="31"/>
        <v>21.79012314790258</v>
      </c>
      <c r="I90">
        <f t="shared" si="28"/>
        <v>24294.475307869758</v>
      </c>
      <c r="J90">
        <f t="shared" si="33"/>
        <v>98853.072340400235</v>
      </c>
      <c r="K90">
        <f t="shared" si="32"/>
        <v>38.13775939058651</v>
      </c>
    </row>
    <row r="91" spans="1:11" ht="15.75" x14ac:dyDescent="0.25">
      <c r="A91" t="s">
        <v>14</v>
      </c>
      <c r="B91" s="5">
        <v>10</v>
      </c>
      <c r="C91">
        <v>2.2880890010025549E-3</v>
      </c>
      <c r="D91">
        <f t="shared" si="34"/>
        <v>2.5</v>
      </c>
      <c r="E91">
        <f t="shared" si="27"/>
        <v>2.2494863143001358E-2</v>
      </c>
      <c r="F91">
        <f t="shared" si="29"/>
        <v>0.97750513685699869</v>
      </c>
      <c r="G91">
        <f t="shared" si="30"/>
        <v>2424</v>
      </c>
      <c r="H91">
        <f t="shared" si="31"/>
        <v>54.527548258635292</v>
      </c>
      <c r="I91">
        <f t="shared" si="28"/>
        <v>21546.318870646588</v>
      </c>
      <c r="J91">
        <f t="shared" si="33"/>
        <v>74558.597032530481</v>
      </c>
      <c r="K91">
        <f t="shared" si="32"/>
        <v>30.758497125631386</v>
      </c>
    </row>
    <row r="92" spans="1:11" ht="15.75" x14ac:dyDescent="0.25">
      <c r="A92" t="s">
        <v>15</v>
      </c>
      <c r="B92" s="5">
        <v>10</v>
      </c>
      <c r="C92">
        <v>5.949435829361009E-3</v>
      </c>
      <c r="D92">
        <f t="shared" si="34"/>
        <v>2.5</v>
      </c>
      <c r="E92">
        <f t="shared" si="27"/>
        <v>5.6953068592057766E-2</v>
      </c>
      <c r="F92">
        <f t="shared" si="29"/>
        <v>0.94304693140794227</v>
      </c>
      <c r="G92">
        <f t="shared" si="30"/>
        <v>2141</v>
      </c>
      <c r="H92">
        <f t="shared" si="31"/>
        <v>121.93651985559568</v>
      </c>
      <c r="I92">
        <f t="shared" si="28"/>
        <v>16784.841299638989</v>
      </c>
      <c r="J92">
        <f t="shared" si="33"/>
        <v>53012.278161883893</v>
      </c>
      <c r="K92">
        <f t="shared" si="32"/>
        <v>24.760522261505788</v>
      </c>
    </row>
    <row r="93" spans="1:11" ht="15.75" x14ac:dyDescent="0.25">
      <c r="A93" t="s">
        <v>16</v>
      </c>
      <c r="B93" s="5">
        <v>10</v>
      </c>
      <c r="C93">
        <v>1.4250733493635702E-2</v>
      </c>
      <c r="D93">
        <f t="shared" si="34"/>
        <v>2.5</v>
      </c>
      <c r="E93">
        <f t="shared" si="27"/>
        <v>0.12874681122448978</v>
      </c>
      <c r="F93">
        <f t="shared" si="29"/>
        <v>0.87125318877551017</v>
      </c>
      <c r="G93">
        <f t="shared" si="30"/>
        <v>1648</v>
      </c>
      <c r="H93">
        <f t="shared" si="31"/>
        <v>212.17474489795916</v>
      </c>
      <c r="I93">
        <f t="shared" si="28"/>
        <v>10550.436862244898</v>
      </c>
      <c r="J93">
        <f t="shared" si="33"/>
        <v>36227.436862244904</v>
      </c>
      <c r="K93">
        <f t="shared" si="32"/>
        <v>21.982667998935014</v>
      </c>
    </row>
    <row r="94" spans="1:11" ht="15.75" x14ac:dyDescent="0.25">
      <c r="A94" t="s">
        <v>17</v>
      </c>
      <c r="B94" s="5"/>
      <c r="C94">
        <v>3.902325037971726E-2</v>
      </c>
      <c r="E94" s="6">
        <v>1</v>
      </c>
      <c r="F94">
        <f t="shared" si="29"/>
        <v>0</v>
      </c>
      <c r="G94">
        <f t="shared" si="30"/>
        <v>1002</v>
      </c>
      <c r="H94">
        <f t="shared" si="31"/>
        <v>1002</v>
      </c>
      <c r="I94">
        <f>G94/C94</f>
        <v>25676.999999999996</v>
      </c>
      <c r="J94">
        <f t="shared" si="33"/>
        <v>25677.000000000007</v>
      </c>
      <c r="K94">
        <f t="shared" si="32"/>
        <v>25.625748502994018</v>
      </c>
    </row>
    <row r="97" spans="1:11" ht="18.75" x14ac:dyDescent="0.3">
      <c r="A97" t="s">
        <v>4</v>
      </c>
      <c r="B97" s="4" t="s">
        <v>42</v>
      </c>
      <c r="C97" t="s">
        <v>22</v>
      </c>
      <c r="D97" s="3" t="s">
        <v>41</v>
      </c>
      <c r="E97" s="3" t="s">
        <v>43</v>
      </c>
      <c r="F97" s="3" t="s">
        <v>44</v>
      </c>
      <c r="G97" s="3" t="s">
        <v>45</v>
      </c>
      <c r="H97" s="3" t="s">
        <v>46</v>
      </c>
      <c r="I97" s="3" t="s">
        <v>47</v>
      </c>
      <c r="J97" s="3" t="s">
        <v>48</v>
      </c>
      <c r="K97" s="3" t="s">
        <v>49</v>
      </c>
    </row>
    <row r="98" spans="1:11" ht="15.75" x14ac:dyDescent="0.25">
      <c r="A98" t="s">
        <v>6</v>
      </c>
      <c r="B98" s="5">
        <v>1</v>
      </c>
      <c r="C98">
        <v>1.986412935521036E-4</v>
      </c>
      <c r="D98">
        <f>0.045+(2.684*C98)</f>
        <v>4.5533153231893844E-2</v>
      </c>
      <c r="E98">
        <f t="shared" ref="E98:E108" si="35">(B98*C98)/(1+(B98-D98)*C98)</f>
        <v>1.9860363899148526E-4</v>
      </c>
      <c r="F98">
        <f>1-E98</f>
        <v>0.99980139636100851</v>
      </c>
      <c r="G98">
        <f>E34</f>
        <v>2231</v>
      </c>
      <c r="H98">
        <f>G98*E98</f>
        <v>0.44308471859000365</v>
      </c>
      <c r="I98">
        <f t="shared" ref="I98:I108" si="36">(G99*B98)+(H98*D98)</f>
        <v>2226.0201750443862</v>
      </c>
      <c r="J98">
        <f>SUM(I98:I109)</f>
        <v>96061.184207651924</v>
      </c>
      <c r="K98">
        <f>J98/G98</f>
        <v>43.057455942470604</v>
      </c>
    </row>
    <row r="99" spans="1:11" ht="15.75" x14ac:dyDescent="0.25">
      <c r="A99" t="s">
        <v>7</v>
      </c>
      <c r="B99" s="5">
        <v>4</v>
      </c>
      <c r="C99">
        <v>1.0235205011156373E-4</v>
      </c>
      <c r="D99">
        <f>1.651-(2.816*C98)</f>
        <v>1.6504406261173572</v>
      </c>
      <c r="E99">
        <f t="shared" si="35"/>
        <v>4.0930976872490535E-4</v>
      </c>
      <c r="F99">
        <f t="shared" ref="F99:F109" si="37">1-E99</f>
        <v>0.99959069023127511</v>
      </c>
      <c r="G99">
        <f t="shared" ref="G99:G109" si="38">G98-E22</f>
        <v>2226</v>
      </c>
      <c r="H99">
        <f t="shared" ref="H99:H109" si="39">G99*E99</f>
        <v>0.91112354518163929</v>
      </c>
      <c r="I99">
        <f t="shared" si="36"/>
        <v>8865.5037553143793</v>
      </c>
      <c r="J99">
        <f>J98-I98</f>
        <v>93835.164032607543</v>
      </c>
      <c r="K99">
        <f t="shared" ref="K99:K109" si="40">J99/G99</f>
        <v>42.154161739715875</v>
      </c>
    </row>
    <row r="100" spans="1:11" ht="15.75" x14ac:dyDescent="0.25">
      <c r="A100" t="s">
        <v>8</v>
      </c>
      <c r="B100" s="5">
        <v>5</v>
      </c>
      <c r="C100">
        <v>9.7703957010258918E-5</v>
      </c>
      <c r="D100">
        <f>2.5</f>
        <v>2.5</v>
      </c>
      <c r="E100">
        <f t="shared" si="35"/>
        <v>4.884004884004884E-4</v>
      </c>
      <c r="F100">
        <f t="shared" si="37"/>
        <v>0.99951159951159951</v>
      </c>
      <c r="G100">
        <f t="shared" si="38"/>
        <v>2216</v>
      </c>
      <c r="H100">
        <f t="shared" si="39"/>
        <v>1.0822954822954822</v>
      </c>
      <c r="I100">
        <f t="shared" si="36"/>
        <v>11017.705738705739</v>
      </c>
      <c r="J100">
        <f t="shared" ref="J100:J109" si="41">J99-I99</f>
        <v>84969.660277293166</v>
      </c>
      <c r="K100">
        <f t="shared" si="40"/>
        <v>38.343709511413884</v>
      </c>
    </row>
    <row r="101" spans="1:11" ht="15.75" x14ac:dyDescent="0.25">
      <c r="A101" t="s">
        <v>9</v>
      </c>
      <c r="B101" s="5">
        <v>5</v>
      </c>
      <c r="C101">
        <v>1.8358248098610018E-4</v>
      </c>
      <c r="D101">
        <f t="shared" ref="D101:D108" si="42">2.5</f>
        <v>2.5</v>
      </c>
      <c r="E101">
        <f t="shared" si="35"/>
        <v>9.1749131660003925E-4</v>
      </c>
      <c r="F101">
        <f t="shared" si="37"/>
        <v>0.99908250868339998</v>
      </c>
      <c r="G101">
        <f t="shared" si="38"/>
        <v>2203</v>
      </c>
      <c r="H101">
        <f t="shared" si="39"/>
        <v>2.0212333704698864</v>
      </c>
      <c r="I101">
        <f t="shared" si="36"/>
        <v>10880.053083426175</v>
      </c>
      <c r="J101">
        <f t="shared" si="41"/>
        <v>73951.954538587423</v>
      </c>
      <c r="K101">
        <f t="shared" si="40"/>
        <v>33.568749223144543</v>
      </c>
    </row>
    <row r="102" spans="1:11" ht="15.75" x14ac:dyDescent="0.25">
      <c r="A102" t="s">
        <v>10</v>
      </c>
      <c r="B102" s="5">
        <v>5</v>
      </c>
      <c r="C102">
        <v>2.0566024142154456E-3</v>
      </c>
      <c r="D102">
        <f t="shared" si="42"/>
        <v>2.5</v>
      </c>
      <c r="E102">
        <f t="shared" si="35"/>
        <v>1.023041234426315E-2</v>
      </c>
      <c r="F102">
        <f t="shared" si="37"/>
        <v>0.98976958765573686</v>
      </c>
      <c r="G102">
        <f t="shared" si="38"/>
        <v>2175</v>
      </c>
      <c r="H102">
        <f t="shared" si="39"/>
        <v>22.25114684877235</v>
      </c>
      <c r="I102">
        <f t="shared" si="36"/>
        <v>9360.6278671219316</v>
      </c>
      <c r="J102">
        <f t="shared" si="41"/>
        <v>63071.901455161249</v>
      </c>
      <c r="K102">
        <f t="shared" si="40"/>
        <v>28.998575381683334</v>
      </c>
    </row>
    <row r="103" spans="1:11" ht="15.75" x14ac:dyDescent="0.25">
      <c r="A103" t="s">
        <v>11</v>
      </c>
      <c r="B103" s="5">
        <v>10</v>
      </c>
      <c r="C103">
        <v>2.1565418945302854E-3</v>
      </c>
      <c r="D103">
        <f t="shared" si="42"/>
        <v>2.5</v>
      </c>
      <c r="E103">
        <f t="shared" si="35"/>
        <v>2.1222170201805016E-2</v>
      </c>
      <c r="F103">
        <f t="shared" si="37"/>
        <v>0.97877782979819494</v>
      </c>
      <c r="G103">
        <f t="shared" si="38"/>
        <v>1861</v>
      </c>
      <c r="H103">
        <f t="shared" si="39"/>
        <v>39.494458745559136</v>
      </c>
      <c r="I103">
        <f t="shared" si="36"/>
        <v>12158.736146863897</v>
      </c>
      <c r="J103">
        <f t="shared" si="41"/>
        <v>53711.273588039316</v>
      </c>
      <c r="K103">
        <f t="shared" si="40"/>
        <v>28.861511868908821</v>
      </c>
    </row>
    <row r="104" spans="1:11" ht="15.75" x14ac:dyDescent="0.25">
      <c r="A104" t="s">
        <v>12</v>
      </c>
      <c r="B104" s="5">
        <v>10</v>
      </c>
      <c r="C104">
        <v>1.9562871019967619E-3</v>
      </c>
      <c r="D104">
        <f t="shared" si="42"/>
        <v>2.5</v>
      </c>
      <c r="E104">
        <f t="shared" si="35"/>
        <v>1.927999202207227E-2</v>
      </c>
      <c r="F104">
        <f t="shared" si="37"/>
        <v>0.98072000797792769</v>
      </c>
      <c r="G104">
        <f t="shared" si="38"/>
        <v>1206</v>
      </c>
      <c r="H104">
        <f t="shared" si="39"/>
        <v>23.251670378619156</v>
      </c>
      <c r="I104">
        <f t="shared" si="36"/>
        <v>7478.1291759465475</v>
      </c>
      <c r="J104">
        <f t="shared" si="41"/>
        <v>41552.537441175416</v>
      </c>
      <c r="K104">
        <f t="shared" si="40"/>
        <v>34.454840332649596</v>
      </c>
    </row>
    <row r="105" spans="1:11" ht="15.75" x14ac:dyDescent="0.25">
      <c r="A105" t="s">
        <v>13</v>
      </c>
      <c r="B105" s="5">
        <v>10</v>
      </c>
      <c r="C105">
        <v>1.6617904029086368E-3</v>
      </c>
      <c r="D105">
        <f t="shared" si="42"/>
        <v>2.5</v>
      </c>
      <c r="E105">
        <f t="shared" si="35"/>
        <v>1.6413337577590323E-2</v>
      </c>
      <c r="F105">
        <f t="shared" si="37"/>
        <v>0.98358666242240966</v>
      </c>
      <c r="G105">
        <f t="shared" si="38"/>
        <v>742</v>
      </c>
      <c r="H105">
        <f t="shared" si="39"/>
        <v>12.17869648257202</v>
      </c>
      <c r="I105">
        <f t="shared" si="36"/>
        <v>4150.4467412064305</v>
      </c>
      <c r="J105">
        <f t="shared" si="41"/>
        <v>34074.408265228871</v>
      </c>
      <c r="K105">
        <f t="shared" si="40"/>
        <v>45.922383106777453</v>
      </c>
    </row>
    <row r="106" spans="1:11" ht="15.75" x14ac:dyDescent="0.25">
      <c r="A106" t="s">
        <v>14</v>
      </c>
      <c r="B106" s="5">
        <v>10</v>
      </c>
      <c r="C106">
        <v>1.3987257850651661E-3</v>
      </c>
      <c r="D106">
        <f t="shared" si="42"/>
        <v>2.5</v>
      </c>
      <c r="E106">
        <f t="shared" si="35"/>
        <v>1.3842048623196233E-2</v>
      </c>
      <c r="F106">
        <f t="shared" si="37"/>
        <v>0.98615795137680373</v>
      </c>
      <c r="G106">
        <f t="shared" si="38"/>
        <v>412</v>
      </c>
      <c r="H106">
        <f t="shared" si="39"/>
        <v>5.7029240327568482</v>
      </c>
      <c r="I106">
        <f t="shared" si="36"/>
        <v>2404.2573100818922</v>
      </c>
      <c r="J106">
        <f t="shared" si="41"/>
        <v>29923.961524022441</v>
      </c>
      <c r="K106">
        <f t="shared" si="40"/>
        <v>72.630974572870002</v>
      </c>
    </row>
    <row r="107" spans="1:11" ht="15.75" x14ac:dyDescent="0.25">
      <c r="A107" t="s">
        <v>15</v>
      </c>
      <c r="B107" s="5">
        <v>10</v>
      </c>
      <c r="C107">
        <v>1.3757316116575153E-3</v>
      </c>
      <c r="D107">
        <f t="shared" si="42"/>
        <v>2.5</v>
      </c>
      <c r="E107">
        <f t="shared" si="35"/>
        <v>1.3616817964644054E-2</v>
      </c>
      <c r="F107">
        <f t="shared" si="37"/>
        <v>0.98638318203535591</v>
      </c>
      <c r="G107">
        <f t="shared" si="38"/>
        <v>239</v>
      </c>
      <c r="H107">
        <f t="shared" si="39"/>
        <v>3.2544194935499289</v>
      </c>
      <c r="I107">
        <f t="shared" si="36"/>
        <v>1258.1360487338748</v>
      </c>
      <c r="J107">
        <f t="shared" si="41"/>
        <v>27519.704213940549</v>
      </c>
      <c r="K107">
        <f t="shared" si="40"/>
        <v>115.14520591606924</v>
      </c>
    </row>
    <row r="108" spans="1:11" ht="15.75" x14ac:dyDescent="0.25">
      <c r="A108" t="s">
        <v>16</v>
      </c>
      <c r="B108" s="5">
        <v>10</v>
      </c>
      <c r="C108">
        <v>1.4780172508879134E-3</v>
      </c>
      <c r="D108">
        <f t="shared" si="42"/>
        <v>2.5</v>
      </c>
      <c r="E108">
        <f t="shared" si="35"/>
        <v>1.4618128661350323E-2</v>
      </c>
      <c r="F108">
        <f t="shared" si="37"/>
        <v>0.98538187133864963</v>
      </c>
      <c r="G108">
        <f t="shared" si="38"/>
        <v>125</v>
      </c>
      <c r="H108">
        <f t="shared" si="39"/>
        <v>1.8272660826687903</v>
      </c>
      <c r="I108">
        <f t="shared" si="36"/>
        <v>584.56816520667201</v>
      </c>
      <c r="J108">
        <f t="shared" si="41"/>
        <v>26261.568165206674</v>
      </c>
      <c r="K108">
        <f t="shared" si="40"/>
        <v>210.0925453216534</v>
      </c>
    </row>
    <row r="109" spans="1:11" ht="15.75" x14ac:dyDescent="0.25">
      <c r="A109" t="s">
        <v>17</v>
      </c>
      <c r="B109" s="5"/>
      <c r="C109">
        <v>2.2588308603029949E-3</v>
      </c>
      <c r="E109" s="6">
        <v>1</v>
      </c>
      <c r="F109">
        <f t="shared" si="37"/>
        <v>0</v>
      </c>
      <c r="G109">
        <f t="shared" si="38"/>
        <v>58</v>
      </c>
      <c r="H109">
        <f t="shared" si="39"/>
        <v>58</v>
      </c>
      <c r="I109">
        <f>G109/C109</f>
        <v>25677</v>
      </c>
      <c r="J109">
        <f t="shared" si="41"/>
        <v>25677.000000000004</v>
      </c>
      <c r="K109">
        <f t="shared" si="40"/>
        <v>442.70689655172418</v>
      </c>
    </row>
    <row r="112" spans="1:11" ht="18.75" x14ac:dyDescent="0.3">
      <c r="A112" t="s">
        <v>4</v>
      </c>
      <c r="B112" s="4" t="s">
        <v>42</v>
      </c>
      <c r="C112" t="s">
        <v>39</v>
      </c>
      <c r="D112" s="3" t="s">
        <v>41</v>
      </c>
      <c r="E112" s="3" t="s">
        <v>43</v>
      </c>
      <c r="F112" s="3" t="s">
        <v>44</v>
      </c>
      <c r="G112" s="3" t="s">
        <v>45</v>
      </c>
      <c r="H112" s="3" t="s">
        <v>46</v>
      </c>
      <c r="I112" s="3" t="s">
        <v>47</v>
      </c>
      <c r="J112" s="3" t="s">
        <v>48</v>
      </c>
      <c r="K112" s="3" t="s">
        <v>49</v>
      </c>
    </row>
    <row r="113" spans="1:11" ht="15.75" x14ac:dyDescent="0.25">
      <c r="A113" t="s">
        <v>6</v>
      </c>
      <c r="B113" s="5">
        <v>1</v>
      </c>
      <c r="C113">
        <v>1.5215923086091137E-2</v>
      </c>
      <c r="D113">
        <f>0.045+(2.684*C113)</f>
        <v>8.5839537563068613E-2</v>
      </c>
      <c r="E113">
        <f t="shared" ref="E113:E123" si="43">(B113*C113)/(1+(B113-D113)*C113)</f>
        <v>1.5007176335462178E-2</v>
      </c>
      <c r="F113">
        <f>1-E113</f>
        <v>0.98499282366453778</v>
      </c>
      <c r="G113">
        <f>F34</f>
        <v>17076</v>
      </c>
      <c r="H113">
        <f>G113*E113</f>
        <v>256.26254310435212</v>
      </c>
      <c r="I113">
        <f t="shared" ref="I113:I123" si="44">(G114*B113)+(H113*D113)</f>
        <v>16714.997458194812</v>
      </c>
      <c r="J113">
        <f>SUM(I113:I124)</f>
        <v>963153.88097678963</v>
      </c>
      <c r="K113">
        <f>J113/G113</f>
        <v>56.403951802341865</v>
      </c>
    </row>
    <row r="114" spans="1:11" ht="15.75" x14ac:dyDescent="0.25">
      <c r="A114" t="s">
        <v>7</v>
      </c>
      <c r="B114" s="5">
        <v>4</v>
      </c>
      <c r="C114">
        <v>6.755235307363207E-4</v>
      </c>
      <c r="D114">
        <f>1.651-(2.816*C113)</f>
        <v>1.6081519605895673</v>
      </c>
      <c r="E114">
        <f t="shared" si="43"/>
        <v>2.6977352581930934E-3</v>
      </c>
      <c r="F114">
        <f t="shared" ref="F114:F124" si="45">1-E114</f>
        <v>0.99730226474180694</v>
      </c>
      <c r="G114">
        <f>G113-F22</f>
        <v>16693</v>
      </c>
      <c r="H114">
        <f t="shared" ref="H114:H124" si="46">G114*E114</f>
        <v>45.033294665017308</v>
      </c>
      <c r="I114">
        <f t="shared" si="44"/>
        <v>66580.420381107353</v>
      </c>
      <c r="J114">
        <f>J113-I113</f>
        <v>946438.88351859478</v>
      </c>
      <c r="K114">
        <f t="shared" ref="K114:K124" si="47">J114/G114</f>
        <v>56.696752142730176</v>
      </c>
    </row>
    <row r="115" spans="1:11" ht="15.75" x14ac:dyDescent="0.25">
      <c r="A115" t="s">
        <v>8</v>
      </c>
      <c r="B115" s="5">
        <v>5</v>
      </c>
      <c r="C115">
        <v>5.63676675059186E-4</v>
      </c>
      <c r="D115">
        <f>2.5</f>
        <v>2.5</v>
      </c>
      <c r="E115">
        <f t="shared" si="43"/>
        <v>2.8144173218004765E-3</v>
      </c>
      <c r="F115">
        <f t="shared" si="45"/>
        <v>0.99718558267819957</v>
      </c>
      <c r="G115">
        <f t="shared" ref="G115:G124" si="48">G114-F23</f>
        <v>16627</v>
      </c>
      <c r="H115">
        <f t="shared" si="46"/>
        <v>46.795316809576519</v>
      </c>
      <c r="I115">
        <f t="shared" si="44"/>
        <v>82876.988292023947</v>
      </c>
      <c r="J115">
        <f t="shared" ref="J115:J124" si="49">J114-I114</f>
        <v>879858.46313748742</v>
      </c>
      <c r="K115">
        <f t="shared" si="47"/>
        <v>52.917451322396552</v>
      </c>
    </row>
    <row r="116" spans="1:11" ht="15.75" x14ac:dyDescent="0.25">
      <c r="A116" t="s">
        <v>9</v>
      </c>
      <c r="B116" s="5">
        <v>5</v>
      </c>
      <c r="C116">
        <v>5.3107789142407553E-4</v>
      </c>
      <c r="D116">
        <f t="shared" ref="D116:D123" si="50">2.5</f>
        <v>2.5</v>
      </c>
      <c r="E116">
        <f t="shared" si="43"/>
        <v>2.6518685851790015E-3</v>
      </c>
      <c r="F116">
        <f t="shared" si="45"/>
        <v>0.99734813141482104</v>
      </c>
      <c r="G116">
        <f t="shared" si="48"/>
        <v>16552</v>
      </c>
      <c r="H116">
        <f t="shared" si="46"/>
        <v>43.893728821882831</v>
      </c>
      <c r="I116">
        <f t="shared" si="44"/>
        <v>82464.734322054705</v>
      </c>
      <c r="J116">
        <f t="shared" si="49"/>
        <v>796981.47484546341</v>
      </c>
      <c r="K116">
        <f t="shared" si="47"/>
        <v>48.150161602553375</v>
      </c>
    </row>
    <row r="117" spans="1:11" ht="15.75" x14ac:dyDescent="0.25">
      <c r="A117" t="s">
        <v>10</v>
      </c>
      <c r="B117" s="5">
        <v>5</v>
      </c>
      <c r="C117">
        <v>4.5389346275519224E-3</v>
      </c>
      <c r="D117">
        <f t="shared" si="50"/>
        <v>2.5</v>
      </c>
      <c r="E117">
        <f t="shared" si="43"/>
        <v>2.2440038468637371E-2</v>
      </c>
      <c r="F117">
        <f t="shared" si="45"/>
        <v>0.9775599615313626</v>
      </c>
      <c r="G117">
        <f t="shared" si="48"/>
        <v>16471</v>
      </c>
      <c r="H117">
        <f t="shared" si="46"/>
        <v>369.60987361692611</v>
      </c>
      <c r="I117">
        <f t="shared" si="44"/>
        <v>79814.024684042321</v>
      </c>
      <c r="J117">
        <f t="shared" si="49"/>
        <v>714516.74052340875</v>
      </c>
      <c r="K117">
        <f t="shared" si="47"/>
        <v>43.380289024552773</v>
      </c>
    </row>
    <row r="118" spans="1:11" ht="15.75" x14ac:dyDescent="0.25">
      <c r="A118" t="s">
        <v>11</v>
      </c>
      <c r="B118" s="5">
        <v>10</v>
      </c>
      <c r="C118">
        <v>5.1757005468726852E-3</v>
      </c>
      <c r="D118">
        <f t="shared" si="50"/>
        <v>2.5</v>
      </c>
      <c r="E118">
        <f t="shared" si="43"/>
        <v>4.9822988935619955E-2</v>
      </c>
      <c r="F118">
        <f t="shared" si="45"/>
        <v>0.95017701106438002</v>
      </c>
      <c r="G118">
        <f t="shared" si="48"/>
        <v>15778</v>
      </c>
      <c r="H118">
        <f t="shared" si="46"/>
        <v>786.10711942621163</v>
      </c>
      <c r="I118">
        <f t="shared" si="44"/>
        <v>144025.26779856553</v>
      </c>
      <c r="J118">
        <f t="shared" si="49"/>
        <v>634702.71583936643</v>
      </c>
      <c r="K118">
        <f t="shared" si="47"/>
        <v>40.227070340940955</v>
      </c>
    </row>
    <row r="119" spans="1:11" ht="15.75" x14ac:dyDescent="0.25">
      <c r="A119" t="s">
        <v>12</v>
      </c>
      <c r="B119" s="5">
        <v>10</v>
      </c>
      <c r="C119">
        <v>5.8646451699946034E-3</v>
      </c>
      <c r="D119">
        <f t="shared" si="50"/>
        <v>2.5</v>
      </c>
      <c r="E119">
        <f t="shared" si="43"/>
        <v>5.6175577960273247E-2</v>
      </c>
      <c r="F119">
        <f t="shared" si="45"/>
        <v>0.94382442203972672</v>
      </c>
      <c r="G119">
        <f t="shared" si="48"/>
        <v>14206</v>
      </c>
      <c r="H119">
        <f t="shared" si="46"/>
        <v>798.03026050364178</v>
      </c>
      <c r="I119">
        <f t="shared" si="44"/>
        <v>130145.0756512591</v>
      </c>
      <c r="J119">
        <f t="shared" si="49"/>
        <v>490677.44804080087</v>
      </c>
      <c r="K119">
        <f t="shared" si="47"/>
        <v>34.540155430156332</v>
      </c>
    </row>
    <row r="120" spans="1:11" ht="15.75" x14ac:dyDescent="0.25">
      <c r="A120" t="s">
        <v>13</v>
      </c>
      <c r="B120" s="5">
        <v>10</v>
      </c>
      <c r="C120">
        <v>8.2485232726192334E-3</v>
      </c>
      <c r="D120">
        <f t="shared" si="50"/>
        <v>2.5</v>
      </c>
      <c r="E120">
        <f t="shared" si="43"/>
        <v>7.7679663862358084E-2</v>
      </c>
      <c r="F120">
        <f t="shared" si="45"/>
        <v>0.92232033613764197</v>
      </c>
      <c r="G120">
        <f t="shared" si="48"/>
        <v>12815</v>
      </c>
      <c r="H120">
        <f t="shared" si="46"/>
        <v>995.4648923961189</v>
      </c>
      <c r="I120">
        <f t="shared" si="44"/>
        <v>114258.6622309903</v>
      </c>
      <c r="J120">
        <f t="shared" si="49"/>
        <v>360532.37238954176</v>
      </c>
      <c r="K120">
        <f t="shared" si="47"/>
        <v>28.133622504061005</v>
      </c>
    </row>
    <row r="121" spans="1:11" ht="15.75" x14ac:dyDescent="0.25">
      <c r="A121" t="s">
        <v>14</v>
      </c>
      <c r="B121" s="5">
        <v>10</v>
      </c>
      <c r="C121">
        <v>1.4755344264415769E-2</v>
      </c>
      <c r="D121">
        <f t="shared" si="50"/>
        <v>2.5</v>
      </c>
      <c r="E121">
        <f t="shared" si="43"/>
        <v>0.13285142842583794</v>
      </c>
      <c r="F121">
        <f t="shared" si="45"/>
        <v>0.86714857157416203</v>
      </c>
      <c r="G121">
        <f t="shared" si="48"/>
        <v>11177</v>
      </c>
      <c r="H121">
        <f t="shared" si="46"/>
        <v>1484.8804155155906</v>
      </c>
      <c r="I121">
        <f t="shared" si="44"/>
        <v>97232.201038788975</v>
      </c>
      <c r="J121">
        <f t="shared" si="49"/>
        <v>246273.71015855146</v>
      </c>
      <c r="K121">
        <f t="shared" si="47"/>
        <v>22.033972457596086</v>
      </c>
    </row>
    <row r="122" spans="1:11" ht="15.75" x14ac:dyDescent="0.25">
      <c r="A122" t="s">
        <v>15</v>
      </c>
      <c r="B122" s="5">
        <v>10</v>
      </c>
      <c r="C122">
        <v>2.9107584625595848E-2</v>
      </c>
      <c r="D122">
        <f t="shared" si="50"/>
        <v>2.5</v>
      </c>
      <c r="E122">
        <f t="shared" si="43"/>
        <v>0.23891832994898718</v>
      </c>
      <c r="F122">
        <f t="shared" si="45"/>
        <v>0.76108167005101279</v>
      </c>
      <c r="G122">
        <f t="shared" si="48"/>
        <v>9352</v>
      </c>
      <c r="H122">
        <f t="shared" si="46"/>
        <v>2234.364221682928</v>
      </c>
      <c r="I122">
        <f t="shared" si="44"/>
        <v>74985.910554207323</v>
      </c>
      <c r="J122">
        <f t="shared" si="49"/>
        <v>149041.50911976249</v>
      </c>
      <c r="K122">
        <f t="shared" si="47"/>
        <v>15.936859401172208</v>
      </c>
    </row>
    <row r="123" spans="1:11" ht="15.75" x14ac:dyDescent="0.25">
      <c r="A123" t="s">
        <v>16</v>
      </c>
      <c r="B123" s="5">
        <v>10</v>
      </c>
      <c r="C123">
        <v>6.2694403388409703E-2</v>
      </c>
      <c r="D123">
        <f t="shared" si="50"/>
        <v>2.5</v>
      </c>
      <c r="E123">
        <f t="shared" si="43"/>
        <v>0.42643219398013388</v>
      </c>
      <c r="F123">
        <f t="shared" si="45"/>
        <v>0.57356780601986612</v>
      </c>
      <c r="G123">
        <f t="shared" si="48"/>
        <v>6940</v>
      </c>
      <c r="H123">
        <f t="shared" si="46"/>
        <v>2959.439426222129</v>
      </c>
      <c r="I123">
        <f t="shared" si="44"/>
        <v>48378.598565555323</v>
      </c>
      <c r="J123">
        <f t="shared" si="49"/>
        <v>74055.598565555163</v>
      </c>
      <c r="K123">
        <f t="shared" si="47"/>
        <v>10.670835528177978</v>
      </c>
    </row>
    <row r="124" spans="1:11" ht="15.75" x14ac:dyDescent="0.25">
      <c r="A124" t="s">
        <v>17</v>
      </c>
      <c r="B124" s="5"/>
      <c r="C124">
        <v>0.15959808388830471</v>
      </c>
      <c r="E124" s="6">
        <v>1</v>
      </c>
      <c r="F124">
        <f t="shared" si="45"/>
        <v>0</v>
      </c>
      <c r="G124">
        <f t="shared" si="48"/>
        <v>4098</v>
      </c>
      <c r="H124">
        <f t="shared" si="46"/>
        <v>4098</v>
      </c>
      <c r="I124">
        <f>G124/C124</f>
        <v>25677</v>
      </c>
      <c r="J124">
        <f t="shared" si="49"/>
        <v>25676.99999999984</v>
      </c>
      <c r="K124">
        <f t="shared" si="47"/>
        <v>6.2657393850658467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4"/>
  <sheetViews>
    <sheetView topLeftCell="A17" workbookViewId="0">
      <selection activeCell="B21" sqref="B21:H34"/>
    </sheetView>
  </sheetViews>
  <sheetFormatPr defaultRowHeight="15" x14ac:dyDescent="0.25"/>
  <cols>
    <col min="1" max="1" width="15.7109375" customWidth="1"/>
    <col min="2" max="2" width="9" customWidth="1"/>
    <col min="3" max="3" width="11" bestFit="1" customWidth="1"/>
    <col min="4" max="4" width="12.85546875" bestFit="1" customWidth="1"/>
    <col min="5" max="5" width="15" bestFit="1" customWidth="1"/>
    <col min="6" max="6" width="17.85546875" customWidth="1"/>
  </cols>
  <sheetData>
    <row r="1" spans="1:20" x14ac:dyDescent="0.25">
      <c r="A1" t="s">
        <v>0</v>
      </c>
    </row>
    <row r="2" spans="1:20" x14ac:dyDescent="0.25">
      <c r="A2" t="s">
        <v>1</v>
      </c>
    </row>
    <row r="3" spans="1:20" x14ac:dyDescent="0.25">
      <c r="A3" t="s">
        <v>18</v>
      </c>
    </row>
    <row r="4" spans="1:20" x14ac:dyDescent="0.25">
      <c r="A4" t="s">
        <v>3</v>
      </c>
    </row>
    <row r="5" spans="1:20" x14ac:dyDescent="0.25">
      <c r="A5" t="s">
        <v>4</v>
      </c>
      <c r="B5" s="3" t="s">
        <v>19</v>
      </c>
      <c r="C5" s="3" t="s">
        <v>25</v>
      </c>
      <c r="D5" t="s">
        <v>26</v>
      </c>
      <c r="E5" t="s">
        <v>27</v>
      </c>
      <c r="F5" t="s">
        <v>28</v>
      </c>
      <c r="G5" t="s">
        <v>29</v>
      </c>
      <c r="H5" s="2" t="s">
        <v>38</v>
      </c>
      <c r="I5" s="3" t="s">
        <v>30</v>
      </c>
      <c r="J5" t="s">
        <v>31</v>
      </c>
      <c r="K5" t="s">
        <v>32</v>
      </c>
      <c r="L5" t="s">
        <v>33</v>
      </c>
      <c r="M5" t="s">
        <v>34</v>
      </c>
      <c r="N5" t="s">
        <v>35</v>
      </c>
      <c r="O5" t="s">
        <v>20</v>
      </c>
      <c r="P5" t="s">
        <v>36</v>
      </c>
      <c r="Q5" s="2" t="s">
        <v>21</v>
      </c>
      <c r="R5" t="s">
        <v>37</v>
      </c>
      <c r="S5" s="3" t="s">
        <v>22</v>
      </c>
      <c r="T5" t="s">
        <v>5</v>
      </c>
    </row>
    <row r="6" spans="1:20" x14ac:dyDescent="0.25">
      <c r="A6" t="s">
        <v>6</v>
      </c>
      <c r="B6">
        <v>17</v>
      </c>
      <c r="C6">
        <v>3</v>
      </c>
      <c r="D6">
        <v>1</v>
      </c>
      <c r="E6">
        <v>3</v>
      </c>
      <c r="F6" t="s">
        <v>24</v>
      </c>
      <c r="G6">
        <v>2</v>
      </c>
      <c r="H6" t="s">
        <v>24</v>
      </c>
      <c r="I6">
        <v>3</v>
      </c>
      <c r="J6">
        <v>12</v>
      </c>
      <c r="K6">
        <v>1</v>
      </c>
      <c r="L6" t="s">
        <v>24</v>
      </c>
      <c r="M6" t="s">
        <v>24</v>
      </c>
      <c r="N6">
        <v>1</v>
      </c>
      <c r="O6" t="s">
        <v>24</v>
      </c>
      <c r="P6">
        <v>181</v>
      </c>
      <c r="Q6">
        <v>65</v>
      </c>
      <c r="R6">
        <v>7</v>
      </c>
      <c r="S6">
        <v>2</v>
      </c>
      <c r="T6">
        <v>298</v>
      </c>
    </row>
    <row r="7" spans="1:20" x14ac:dyDescent="0.25">
      <c r="A7" t="s">
        <v>7</v>
      </c>
      <c r="B7">
        <v>4</v>
      </c>
      <c r="C7">
        <v>4</v>
      </c>
      <c r="D7" t="s">
        <v>24</v>
      </c>
      <c r="E7">
        <v>2</v>
      </c>
      <c r="F7" t="s">
        <v>24</v>
      </c>
      <c r="G7">
        <v>6</v>
      </c>
      <c r="H7" t="s">
        <v>24</v>
      </c>
      <c r="I7">
        <v>1</v>
      </c>
      <c r="J7">
        <v>8</v>
      </c>
      <c r="K7">
        <v>2</v>
      </c>
      <c r="L7" t="s">
        <v>24</v>
      </c>
      <c r="M7" t="s">
        <v>24</v>
      </c>
      <c r="N7">
        <v>1</v>
      </c>
      <c r="O7" t="s">
        <v>24</v>
      </c>
      <c r="P7" t="s">
        <v>24</v>
      </c>
      <c r="Q7">
        <v>8</v>
      </c>
      <c r="R7">
        <v>2</v>
      </c>
      <c r="S7">
        <v>9</v>
      </c>
      <c r="T7">
        <v>47</v>
      </c>
    </row>
    <row r="8" spans="1:20" x14ac:dyDescent="0.25">
      <c r="A8" t="s">
        <v>8</v>
      </c>
      <c r="B8">
        <v>1</v>
      </c>
      <c r="C8">
        <v>3</v>
      </c>
      <c r="D8" t="s">
        <v>24</v>
      </c>
      <c r="E8">
        <v>1</v>
      </c>
      <c r="F8" t="s">
        <v>24</v>
      </c>
      <c r="G8">
        <v>4</v>
      </c>
      <c r="H8" t="s">
        <v>24</v>
      </c>
      <c r="I8">
        <v>3</v>
      </c>
      <c r="J8">
        <v>4</v>
      </c>
      <c r="K8" t="s">
        <v>24</v>
      </c>
      <c r="L8" t="s">
        <v>24</v>
      </c>
      <c r="M8" t="s">
        <v>24</v>
      </c>
      <c r="N8">
        <v>3</v>
      </c>
      <c r="O8" t="s">
        <v>24</v>
      </c>
      <c r="P8" t="s">
        <v>24</v>
      </c>
      <c r="Q8" t="s">
        <v>24</v>
      </c>
      <c r="R8" t="s">
        <v>24</v>
      </c>
      <c r="S8">
        <v>8</v>
      </c>
      <c r="T8">
        <v>27</v>
      </c>
    </row>
    <row r="9" spans="1:20" x14ac:dyDescent="0.25">
      <c r="A9" t="s">
        <v>9</v>
      </c>
      <c r="B9">
        <v>4</v>
      </c>
      <c r="C9">
        <v>6</v>
      </c>
      <c r="D9">
        <v>4</v>
      </c>
      <c r="E9" t="s">
        <v>24</v>
      </c>
      <c r="F9" t="s">
        <v>24</v>
      </c>
      <c r="G9">
        <v>3</v>
      </c>
      <c r="H9" t="s">
        <v>24</v>
      </c>
      <c r="I9">
        <v>2</v>
      </c>
      <c r="J9" t="s">
        <v>24</v>
      </c>
      <c r="K9">
        <v>1</v>
      </c>
      <c r="L9" t="s">
        <v>24</v>
      </c>
      <c r="M9">
        <v>1</v>
      </c>
      <c r="N9">
        <v>1</v>
      </c>
      <c r="O9" t="s">
        <v>24</v>
      </c>
      <c r="P9" t="s">
        <v>24</v>
      </c>
      <c r="Q9">
        <v>1</v>
      </c>
      <c r="R9">
        <v>2</v>
      </c>
      <c r="S9">
        <v>11</v>
      </c>
      <c r="T9">
        <v>36</v>
      </c>
    </row>
    <row r="10" spans="1:20" x14ac:dyDescent="0.25">
      <c r="A10" t="s">
        <v>10</v>
      </c>
      <c r="B10">
        <v>3</v>
      </c>
      <c r="C10">
        <v>6</v>
      </c>
      <c r="D10">
        <v>1</v>
      </c>
      <c r="E10">
        <v>1</v>
      </c>
      <c r="F10">
        <v>2</v>
      </c>
      <c r="G10">
        <v>7</v>
      </c>
      <c r="H10" t="s">
        <v>24</v>
      </c>
      <c r="I10">
        <v>5</v>
      </c>
      <c r="J10">
        <v>3</v>
      </c>
      <c r="K10">
        <v>3</v>
      </c>
      <c r="L10" t="s">
        <v>24</v>
      </c>
      <c r="M10" t="s">
        <v>24</v>
      </c>
      <c r="N10">
        <v>2</v>
      </c>
      <c r="O10">
        <v>4</v>
      </c>
      <c r="P10" t="s">
        <v>24</v>
      </c>
      <c r="Q10" t="s">
        <v>24</v>
      </c>
      <c r="R10">
        <v>3</v>
      </c>
      <c r="S10">
        <v>25</v>
      </c>
      <c r="T10">
        <v>65</v>
      </c>
    </row>
    <row r="11" spans="1:20" x14ac:dyDescent="0.25">
      <c r="A11" t="s">
        <v>11</v>
      </c>
      <c r="B11">
        <v>15</v>
      </c>
      <c r="C11">
        <v>22</v>
      </c>
      <c r="D11">
        <v>1</v>
      </c>
      <c r="E11">
        <v>8</v>
      </c>
      <c r="F11" t="s">
        <v>24</v>
      </c>
      <c r="G11">
        <v>3</v>
      </c>
      <c r="H11" t="s">
        <v>24</v>
      </c>
      <c r="I11">
        <v>17</v>
      </c>
      <c r="J11">
        <v>6</v>
      </c>
      <c r="K11">
        <v>3</v>
      </c>
      <c r="L11" t="s">
        <v>24</v>
      </c>
      <c r="M11">
        <v>3</v>
      </c>
      <c r="N11">
        <v>2</v>
      </c>
      <c r="O11">
        <v>16</v>
      </c>
      <c r="P11" t="s">
        <v>24</v>
      </c>
      <c r="Q11">
        <v>1</v>
      </c>
      <c r="R11">
        <v>14</v>
      </c>
      <c r="S11">
        <v>51</v>
      </c>
      <c r="T11">
        <v>162</v>
      </c>
    </row>
    <row r="12" spans="1:20" x14ac:dyDescent="0.25">
      <c r="A12" t="s">
        <v>12</v>
      </c>
      <c r="B12">
        <v>15</v>
      </c>
      <c r="C12">
        <v>51</v>
      </c>
      <c r="D12">
        <v>3</v>
      </c>
      <c r="E12">
        <v>12</v>
      </c>
      <c r="F12">
        <v>3</v>
      </c>
      <c r="G12">
        <v>5</v>
      </c>
      <c r="H12" t="s">
        <v>24</v>
      </c>
      <c r="I12">
        <v>44</v>
      </c>
      <c r="J12">
        <v>12</v>
      </c>
      <c r="K12">
        <v>12</v>
      </c>
      <c r="L12">
        <v>4</v>
      </c>
      <c r="M12">
        <v>3</v>
      </c>
      <c r="N12">
        <v>6</v>
      </c>
      <c r="O12">
        <v>9</v>
      </c>
      <c r="P12">
        <v>1</v>
      </c>
      <c r="Q12">
        <v>1</v>
      </c>
      <c r="R12">
        <v>8</v>
      </c>
      <c r="S12">
        <v>47</v>
      </c>
      <c r="T12">
        <v>236</v>
      </c>
    </row>
    <row r="13" spans="1:20" x14ac:dyDescent="0.25">
      <c r="A13" t="s">
        <v>13</v>
      </c>
      <c r="B13">
        <v>24</v>
      </c>
      <c r="C13">
        <v>156</v>
      </c>
      <c r="D13">
        <v>6</v>
      </c>
      <c r="E13">
        <v>21</v>
      </c>
      <c r="F13">
        <v>5</v>
      </c>
      <c r="G13">
        <v>6</v>
      </c>
      <c r="H13" t="s">
        <v>24</v>
      </c>
      <c r="I13">
        <v>122</v>
      </c>
      <c r="J13">
        <v>16</v>
      </c>
      <c r="K13">
        <v>26</v>
      </c>
      <c r="L13">
        <v>3</v>
      </c>
      <c r="M13">
        <v>3</v>
      </c>
      <c r="N13">
        <v>6</v>
      </c>
      <c r="O13">
        <v>2</v>
      </c>
      <c r="P13" t="s">
        <v>24</v>
      </c>
      <c r="Q13" t="s">
        <v>24</v>
      </c>
      <c r="R13">
        <v>17</v>
      </c>
      <c r="S13">
        <v>31</v>
      </c>
      <c r="T13">
        <v>444</v>
      </c>
    </row>
    <row r="14" spans="1:20" x14ac:dyDescent="0.25">
      <c r="A14" t="s">
        <v>14</v>
      </c>
      <c r="B14">
        <v>18</v>
      </c>
      <c r="C14">
        <v>244</v>
      </c>
      <c r="D14">
        <v>4</v>
      </c>
      <c r="E14">
        <v>77</v>
      </c>
      <c r="F14">
        <v>4</v>
      </c>
      <c r="G14">
        <v>11</v>
      </c>
      <c r="H14" t="s">
        <v>24</v>
      </c>
      <c r="I14">
        <v>205</v>
      </c>
      <c r="J14">
        <v>41</v>
      </c>
      <c r="K14">
        <v>39</v>
      </c>
      <c r="L14">
        <v>6</v>
      </c>
      <c r="M14">
        <v>1</v>
      </c>
      <c r="N14">
        <v>17</v>
      </c>
      <c r="O14" t="s">
        <v>24</v>
      </c>
      <c r="P14" t="s">
        <v>24</v>
      </c>
      <c r="Q14" t="s">
        <v>24</v>
      </c>
      <c r="R14">
        <v>11</v>
      </c>
      <c r="S14">
        <v>31</v>
      </c>
      <c r="T14">
        <v>709</v>
      </c>
    </row>
    <row r="15" spans="1:20" x14ac:dyDescent="0.25">
      <c r="A15" t="s">
        <v>15</v>
      </c>
      <c r="B15">
        <v>30</v>
      </c>
      <c r="C15">
        <v>283</v>
      </c>
      <c r="D15">
        <v>8</v>
      </c>
      <c r="E15">
        <v>164</v>
      </c>
      <c r="F15">
        <v>7</v>
      </c>
      <c r="G15">
        <v>9</v>
      </c>
      <c r="H15" t="s">
        <v>24</v>
      </c>
      <c r="I15">
        <v>360</v>
      </c>
      <c r="J15">
        <v>87</v>
      </c>
      <c r="K15">
        <v>47</v>
      </c>
      <c r="L15">
        <v>2</v>
      </c>
      <c r="M15">
        <v>2</v>
      </c>
      <c r="N15">
        <v>22</v>
      </c>
      <c r="O15" t="s">
        <v>24</v>
      </c>
      <c r="P15" t="s">
        <v>24</v>
      </c>
      <c r="Q15">
        <v>1</v>
      </c>
      <c r="R15">
        <v>22</v>
      </c>
      <c r="S15">
        <v>15</v>
      </c>
      <c r="T15">
        <v>1059</v>
      </c>
    </row>
    <row r="16" spans="1:20" x14ac:dyDescent="0.25">
      <c r="A16" t="s">
        <v>16</v>
      </c>
      <c r="B16">
        <v>31</v>
      </c>
      <c r="C16">
        <v>293</v>
      </c>
      <c r="D16">
        <v>9</v>
      </c>
      <c r="E16">
        <v>255</v>
      </c>
      <c r="F16">
        <v>5</v>
      </c>
      <c r="G16">
        <v>34</v>
      </c>
      <c r="H16" t="s">
        <v>24</v>
      </c>
      <c r="I16">
        <v>524</v>
      </c>
      <c r="J16">
        <v>142</v>
      </c>
      <c r="K16">
        <v>51</v>
      </c>
      <c r="L16">
        <v>9</v>
      </c>
      <c r="M16">
        <v>6</v>
      </c>
      <c r="N16">
        <v>32</v>
      </c>
      <c r="O16" t="s">
        <v>24</v>
      </c>
      <c r="P16" t="s">
        <v>24</v>
      </c>
      <c r="Q16">
        <v>3</v>
      </c>
      <c r="R16">
        <v>17</v>
      </c>
      <c r="S16">
        <v>33</v>
      </c>
      <c r="T16">
        <v>1444</v>
      </c>
    </row>
    <row r="17" spans="1:20" x14ac:dyDescent="0.25">
      <c r="A17" t="s">
        <v>17</v>
      </c>
      <c r="B17">
        <v>103</v>
      </c>
      <c r="C17">
        <v>325</v>
      </c>
      <c r="D17">
        <v>39</v>
      </c>
      <c r="E17">
        <v>423</v>
      </c>
      <c r="F17">
        <v>26</v>
      </c>
      <c r="G17">
        <v>133</v>
      </c>
      <c r="H17">
        <v>2</v>
      </c>
      <c r="I17">
        <v>1139</v>
      </c>
      <c r="J17">
        <v>458</v>
      </c>
      <c r="K17">
        <v>113</v>
      </c>
      <c r="L17">
        <v>35</v>
      </c>
      <c r="M17">
        <v>6</v>
      </c>
      <c r="N17">
        <v>91</v>
      </c>
      <c r="O17" t="s">
        <v>24</v>
      </c>
      <c r="P17" t="s">
        <v>24</v>
      </c>
      <c r="Q17">
        <v>3</v>
      </c>
      <c r="R17">
        <v>129</v>
      </c>
      <c r="S17">
        <v>50</v>
      </c>
      <c r="T17">
        <v>3075</v>
      </c>
    </row>
    <row r="18" spans="1:20" x14ac:dyDescent="0.25">
      <c r="A18" t="s">
        <v>5</v>
      </c>
      <c r="B18">
        <v>265</v>
      </c>
      <c r="C18">
        <v>1396</v>
      </c>
      <c r="D18">
        <v>76</v>
      </c>
      <c r="E18">
        <v>967</v>
      </c>
      <c r="F18">
        <v>52</v>
      </c>
      <c r="G18">
        <v>223</v>
      </c>
      <c r="H18">
        <v>2</v>
      </c>
      <c r="I18">
        <v>2425</v>
      </c>
      <c r="J18">
        <v>789</v>
      </c>
      <c r="K18">
        <v>298</v>
      </c>
      <c r="L18">
        <v>59</v>
      </c>
      <c r="M18">
        <v>25</v>
      </c>
      <c r="N18">
        <v>184</v>
      </c>
      <c r="O18">
        <v>31</v>
      </c>
      <c r="P18">
        <v>182</v>
      </c>
      <c r="Q18">
        <v>83</v>
      </c>
      <c r="R18">
        <v>232</v>
      </c>
      <c r="S18">
        <v>313</v>
      </c>
      <c r="T18">
        <v>7602</v>
      </c>
    </row>
    <row r="21" spans="1:20" x14ac:dyDescent="0.25">
      <c r="A21" t="s">
        <v>4</v>
      </c>
      <c r="B21" s="3" t="s">
        <v>19</v>
      </c>
      <c r="C21" s="3" t="s">
        <v>25</v>
      </c>
      <c r="D21" s="3" t="s">
        <v>30</v>
      </c>
      <c r="E21" s="3" t="s">
        <v>22</v>
      </c>
      <c r="F21" s="3" t="s">
        <v>39</v>
      </c>
      <c r="G21" t="s">
        <v>5</v>
      </c>
      <c r="H21" t="s">
        <v>40</v>
      </c>
    </row>
    <row r="22" spans="1:20" s="2" customFormat="1" x14ac:dyDescent="0.25">
      <c r="A22" t="s">
        <v>6</v>
      </c>
      <c r="B22">
        <v>17</v>
      </c>
      <c r="C22">
        <v>3</v>
      </c>
      <c r="D22">
        <v>3</v>
      </c>
      <c r="E22">
        <v>2</v>
      </c>
      <c r="F22" s="2">
        <f>G22-SUM(B22:E22)</f>
        <v>273</v>
      </c>
      <c r="G22">
        <v>298</v>
      </c>
      <c r="H22">
        <v>24088</v>
      </c>
    </row>
    <row r="23" spans="1:20" x14ac:dyDescent="0.25">
      <c r="A23" t="s">
        <v>7</v>
      </c>
      <c r="B23">
        <v>4</v>
      </c>
      <c r="C23">
        <v>4</v>
      </c>
      <c r="D23">
        <v>1</v>
      </c>
      <c r="E23">
        <v>9</v>
      </c>
      <c r="F23" s="2">
        <f t="shared" ref="F23:F34" si="0">G23-SUM(B23:E23)</f>
        <v>29</v>
      </c>
      <c r="G23">
        <v>47</v>
      </c>
      <c r="H23">
        <v>93907</v>
      </c>
    </row>
    <row r="24" spans="1:20" x14ac:dyDescent="0.25">
      <c r="A24" t="s">
        <v>8</v>
      </c>
      <c r="B24">
        <v>1</v>
      </c>
      <c r="C24">
        <v>3</v>
      </c>
      <c r="D24">
        <v>3</v>
      </c>
      <c r="E24">
        <v>8</v>
      </c>
      <c r="F24" s="2">
        <f t="shared" si="0"/>
        <v>12</v>
      </c>
      <c r="G24">
        <v>27</v>
      </c>
      <c r="H24">
        <v>127768</v>
      </c>
    </row>
    <row r="25" spans="1:20" x14ac:dyDescent="0.25">
      <c r="A25" t="s">
        <v>9</v>
      </c>
      <c r="B25">
        <v>4</v>
      </c>
      <c r="C25">
        <v>6</v>
      </c>
      <c r="D25">
        <v>2</v>
      </c>
      <c r="E25">
        <v>11</v>
      </c>
      <c r="F25" s="2">
        <f t="shared" si="0"/>
        <v>13</v>
      </c>
      <c r="G25">
        <v>36</v>
      </c>
      <c r="H25">
        <v>146740</v>
      </c>
    </row>
    <row r="26" spans="1:20" x14ac:dyDescent="0.25">
      <c r="A26" t="s">
        <v>10</v>
      </c>
      <c r="B26">
        <v>3</v>
      </c>
      <c r="C26">
        <v>6</v>
      </c>
      <c r="D26">
        <v>5</v>
      </c>
      <c r="E26">
        <v>25</v>
      </c>
      <c r="F26" s="2">
        <f t="shared" si="0"/>
        <v>26</v>
      </c>
      <c r="G26">
        <v>65</v>
      </c>
      <c r="H26">
        <v>150218</v>
      </c>
    </row>
    <row r="27" spans="1:20" x14ac:dyDescent="0.25">
      <c r="A27" t="s">
        <v>11</v>
      </c>
      <c r="B27">
        <v>15</v>
      </c>
      <c r="C27">
        <v>22</v>
      </c>
      <c r="D27">
        <v>17</v>
      </c>
      <c r="E27">
        <v>51</v>
      </c>
      <c r="F27" s="2">
        <f t="shared" si="0"/>
        <v>57</v>
      </c>
      <c r="G27">
        <v>162</v>
      </c>
      <c r="H27">
        <v>305628</v>
      </c>
    </row>
    <row r="28" spans="1:20" x14ac:dyDescent="0.25">
      <c r="A28" t="s">
        <v>12</v>
      </c>
      <c r="B28">
        <v>15</v>
      </c>
      <c r="C28">
        <v>51</v>
      </c>
      <c r="D28">
        <v>44</v>
      </c>
      <c r="E28">
        <v>47</v>
      </c>
      <c r="F28" s="2">
        <f t="shared" si="0"/>
        <v>79</v>
      </c>
      <c r="G28">
        <v>236</v>
      </c>
      <c r="H28">
        <v>249049</v>
      </c>
    </row>
    <row r="29" spans="1:20" x14ac:dyDescent="0.25">
      <c r="A29" t="s">
        <v>13</v>
      </c>
      <c r="B29">
        <v>24</v>
      </c>
      <c r="C29">
        <v>156</v>
      </c>
      <c r="D29">
        <v>122</v>
      </c>
      <c r="E29">
        <v>31</v>
      </c>
      <c r="F29" s="2">
        <f t="shared" si="0"/>
        <v>111</v>
      </c>
      <c r="G29">
        <v>444</v>
      </c>
      <c r="H29">
        <v>215395</v>
      </c>
    </row>
    <row r="30" spans="1:20" x14ac:dyDescent="0.25">
      <c r="A30" t="s">
        <v>14</v>
      </c>
      <c r="B30">
        <v>18</v>
      </c>
      <c r="C30">
        <v>244</v>
      </c>
      <c r="D30">
        <v>205</v>
      </c>
      <c r="E30">
        <v>31</v>
      </c>
      <c r="F30" s="2">
        <f t="shared" si="0"/>
        <v>211</v>
      </c>
      <c r="G30">
        <v>709</v>
      </c>
      <c r="H30">
        <v>142414</v>
      </c>
    </row>
    <row r="31" spans="1:20" x14ac:dyDescent="0.25">
      <c r="A31" t="s">
        <v>15</v>
      </c>
      <c r="B31">
        <v>30</v>
      </c>
      <c r="C31">
        <v>283</v>
      </c>
      <c r="D31">
        <v>360</v>
      </c>
      <c r="E31">
        <v>15</v>
      </c>
      <c r="F31" s="2">
        <f t="shared" si="0"/>
        <v>371</v>
      </c>
      <c r="G31">
        <v>1059</v>
      </c>
      <c r="H31">
        <v>100041</v>
      </c>
    </row>
    <row r="32" spans="1:20" x14ac:dyDescent="0.25">
      <c r="A32" t="s">
        <v>16</v>
      </c>
      <c r="B32">
        <v>31</v>
      </c>
      <c r="C32">
        <v>293</v>
      </c>
      <c r="D32">
        <v>524</v>
      </c>
      <c r="E32">
        <v>33</v>
      </c>
      <c r="F32" s="2">
        <f t="shared" si="0"/>
        <v>563</v>
      </c>
      <c r="G32">
        <v>1444</v>
      </c>
      <c r="H32">
        <v>59030</v>
      </c>
    </row>
    <row r="33" spans="1:17" x14ac:dyDescent="0.25">
      <c r="A33" t="s">
        <v>17</v>
      </c>
      <c r="B33">
        <v>103</v>
      </c>
      <c r="C33">
        <v>325</v>
      </c>
      <c r="D33">
        <v>1139</v>
      </c>
      <c r="E33">
        <v>50</v>
      </c>
      <c r="F33" s="2">
        <f t="shared" si="0"/>
        <v>1458</v>
      </c>
      <c r="G33">
        <v>3075</v>
      </c>
      <c r="H33">
        <v>35744</v>
      </c>
    </row>
    <row r="34" spans="1:17" x14ac:dyDescent="0.25">
      <c r="A34" t="s">
        <v>5</v>
      </c>
      <c r="B34">
        <v>265</v>
      </c>
      <c r="C34">
        <v>1396</v>
      </c>
      <c r="D34">
        <v>2425</v>
      </c>
      <c r="E34">
        <v>313</v>
      </c>
      <c r="F34" s="2">
        <f t="shared" si="0"/>
        <v>3203</v>
      </c>
      <c r="G34">
        <v>7602</v>
      </c>
      <c r="H34">
        <v>1650022</v>
      </c>
    </row>
    <row r="37" spans="1:17" ht="18.75" x14ac:dyDescent="0.3">
      <c r="A37" t="s">
        <v>4</v>
      </c>
      <c r="B37" s="4" t="s">
        <v>42</v>
      </c>
      <c r="C37" s="3" t="s">
        <v>19</v>
      </c>
      <c r="D37" s="3" t="s">
        <v>25</v>
      </c>
      <c r="E37" s="3" t="s">
        <v>30</v>
      </c>
      <c r="F37" s="3" t="s">
        <v>22</v>
      </c>
      <c r="G37" s="3" t="s">
        <v>39</v>
      </c>
      <c r="H37" t="s">
        <v>5</v>
      </c>
      <c r="I37" t="s">
        <v>40</v>
      </c>
      <c r="J37" s="3" t="s">
        <v>41</v>
      </c>
      <c r="K37" s="3" t="s">
        <v>43</v>
      </c>
      <c r="L37" s="3" t="s">
        <v>44</v>
      </c>
      <c r="M37" s="3" t="s">
        <v>45</v>
      </c>
      <c r="N37" s="3" t="s">
        <v>46</v>
      </c>
      <c r="O37" s="3" t="s">
        <v>47</v>
      </c>
      <c r="P37" s="3" t="s">
        <v>48</v>
      </c>
      <c r="Q37" s="3" t="s">
        <v>49</v>
      </c>
    </row>
    <row r="38" spans="1:17" ht="15.75" x14ac:dyDescent="0.25">
      <c r="A38" t="s">
        <v>6</v>
      </c>
      <c r="B38" s="5">
        <v>1</v>
      </c>
      <c r="C38">
        <f t="shared" ref="C38:H49" si="1">B22/$I38*100</f>
        <v>7.0574559946861501E-2</v>
      </c>
      <c r="D38">
        <f t="shared" si="1"/>
        <v>1.2454334108269677E-2</v>
      </c>
      <c r="E38">
        <f t="shared" si="1"/>
        <v>1.2454334108269677E-2</v>
      </c>
      <c r="F38">
        <f t="shared" si="1"/>
        <v>8.3028894055131187E-3</v>
      </c>
      <c r="G38">
        <f t="shared" si="1"/>
        <v>1.1333444038525406</v>
      </c>
      <c r="H38">
        <f t="shared" si="1"/>
        <v>1.2371305214214545</v>
      </c>
      <c r="I38">
        <v>24088</v>
      </c>
      <c r="J38">
        <f>0.053+(2.8*H38)</f>
        <v>3.5169654599800726</v>
      </c>
      <c r="K38">
        <f t="shared" ref="K38:K48" si="2">(B38*H38)/(1+(B38-J38)*H38)</f>
        <v>-0.58525965763848742</v>
      </c>
      <c r="L38">
        <f>1-K38</f>
        <v>1.5852596576384874</v>
      </c>
      <c r="M38">
        <v>10314</v>
      </c>
      <c r="N38">
        <f>M38*K38</f>
        <v>-6036.3681088833591</v>
      </c>
      <c r="O38">
        <f>(M39*B38)+(N38*J38)</f>
        <v>-11213.698142668003</v>
      </c>
      <c r="P38">
        <f>SUM(O38:O49)</f>
        <v>794600.61941614794</v>
      </c>
      <c r="Q38">
        <f>P38/M38</f>
        <v>77.040975316671307</v>
      </c>
    </row>
    <row r="39" spans="1:17" ht="15.75" x14ac:dyDescent="0.25">
      <c r="A39" t="s">
        <v>7</v>
      </c>
      <c r="B39" s="5">
        <v>4</v>
      </c>
      <c r="C39">
        <f t="shared" si="1"/>
        <v>4.2595333681195221E-3</v>
      </c>
      <c r="D39">
        <f t="shared" si="1"/>
        <v>4.2595333681195221E-3</v>
      </c>
      <c r="E39">
        <f t="shared" si="1"/>
        <v>1.0648833420298805E-3</v>
      </c>
      <c r="F39">
        <f t="shared" si="1"/>
        <v>9.5839500782689251E-3</v>
      </c>
      <c r="G39">
        <f t="shared" si="1"/>
        <v>3.0881616918866536E-2</v>
      </c>
      <c r="H39">
        <f t="shared" si="1"/>
        <v>5.0049517075404393E-2</v>
      </c>
      <c r="I39">
        <v>93907</v>
      </c>
      <c r="J39">
        <f>1.522+(-1.518*H38)</f>
        <v>-0.35596413151776796</v>
      </c>
      <c r="K39">
        <f t="shared" si="2"/>
        <v>0.16436435422258067</v>
      </c>
      <c r="L39">
        <f t="shared" ref="L39:L49" si="3">1-K39</f>
        <v>0.83563564577741933</v>
      </c>
      <c r="M39">
        <f>M38-G22</f>
        <v>10016</v>
      </c>
      <c r="N39">
        <f t="shared" ref="N39:N49" si="4">M39*K39</f>
        <v>1646.273371893368</v>
      </c>
      <c r="O39">
        <f t="shared" ref="O39:O48" si="5">(M40*B39)+(N39*J39)</f>
        <v>39289.985728933148</v>
      </c>
      <c r="P39">
        <f>P38-O38</f>
        <v>805814.31755881594</v>
      </c>
      <c r="Q39">
        <f t="shared" ref="Q39:Q49" si="6">P39/M39</f>
        <v>80.452707424003194</v>
      </c>
    </row>
    <row r="40" spans="1:17" ht="15.75" x14ac:dyDescent="0.25">
      <c r="A40" t="s">
        <v>8</v>
      </c>
      <c r="B40" s="5">
        <v>5</v>
      </c>
      <c r="C40">
        <f t="shared" si="1"/>
        <v>7.826685868135997E-4</v>
      </c>
      <c r="D40">
        <f t="shared" si="1"/>
        <v>2.3480057604407991E-3</v>
      </c>
      <c r="E40">
        <f t="shared" si="1"/>
        <v>2.3480057604407991E-3</v>
      </c>
      <c r="F40">
        <f t="shared" si="1"/>
        <v>6.2613486945087976E-3</v>
      </c>
      <c r="G40">
        <f t="shared" si="1"/>
        <v>9.3920230417631964E-3</v>
      </c>
      <c r="H40">
        <f t="shared" si="1"/>
        <v>2.113205184396719E-2</v>
      </c>
      <c r="I40">
        <v>127768</v>
      </c>
      <c r="J40">
        <v>2.5</v>
      </c>
      <c r="K40">
        <f t="shared" si="2"/>
        <v>0.10035831635914895</v>
      </c>
      <c r="L40">
        <f t="shared" si="3"/>
        <v>0.89964168364085106</v>
      </c>
      <c r="M40">
        <f>M39-G23</f>
        <v>9969</v>
      </c>
      <c r="N40">
        <f t="shared" si="4"/>
        <v>1000.4720557843559</v>
      </c>
      <c r="O40">
        <f t="shared" si="5"/>
        <v>52211.180139460892</v>
      </c>
      <c r="P40">
        <f t="shared" ref="P40:P49" si="7">P39-O39</f>
        <v>766524.33182988281</v>
      </c>
      <c r="Q40">
        <f t="shared" si="6"/>
        <v>76.890794646392095</v>
      </c>
    </row>
    <row r="41" spans="1:17" ht="15.75" x14ac:dyDescent="0.25">
      <c r="A41" t="s">
        <v>9</v>
      </c>
      <c r="B41" s="5">
        <v>5</v>
      </c>
      <c r="C41">
        <f t="shared" si="1"/>
        <v>2.725909772386534E-3</v>
      </c>
      <c r="D41">
        <f t="shared" si="1"/>
        <v>4.0888646585798012E-3</v>
      </c>
      <c r="E41">
        <f t="shared" si="1"/>
        <v>1.362954886193267E-3</v>
      </c>
      <c r="F41">
        <f t="shared" si="1"/>
        <v>7.4962518740629676E-3</v>
      </c>
      <c r="G41">
        <f t="shared" si="1"/>
        <v>8.8592067602562344E-3</v>
      </c>
      <c r="H41">
        <f t="shared" si="1"/>
        <v>2.4533187951478803E-2</v>
      </c>
      <c r="I41">
        <v>146740</v>
      </c>
      <c r="J41">
        <v>2.5</v>
      </c>
      <c r="K41">
        <f t="shared" si="2"/>
        <v>0.1155772441248234</v>
      </c>
      <c r="L41">
        <f t="shared" si="3"/>
        <v>0.8844227558751766</v>
      </c>
      <c r="M41">
        <f t="shared" ref="M41:M49" si="8">M40-G24</f>
        <v>9942</v>
      </c>
      <c r="N41">
        <f t="shared" si="4"/>
        <v>1149.0689610889942</v>
      </c>
      <c r="O41">
        <f t="shared" si="5"/>
        <v>52402.672402722485</v>
      </c>
      <c r="P41">
        <f t="shared" si="7"/>
        <v>714313.15169042186</v>
      </c>
      <c r="Q41">
        <f t="shared" si="6"/>
        <v>71.84803376487848</v>
      </c>
    </row>
    <row r="42" spans="1:17" ht="15.75" x14ac:dyDescent="0.25">
      <c r="A42" t="s">
        <v>10</v>
      </c>
      <c r="B42" s="5">
        <v>5</v>
      </c>
      <c r="C42">
        <f t="shared" si="1"/>
        <v>1.997097551558402E-3</v>
      </c>
      <c r="D42">
        <f t="shared" si="1"/>
        <v>3.994195103116804E-3</v>
      </c>
      <c r="E42">
        <f t="shared" si="1"/>
        <v>3.3284959192640029E-3</v>
      </c>
      <c r="F42">
        <f t="shared" si="1"/>
        <v>1.6642479596320012E-2</v>
      </c>
      <c r="G42">
        <f t="shared" si="1"/>
        <v>1.7308178780172816E-2</v>
      </c>
      <c r="H42">
        <f t="shared" si="1"/>
        <v>4.3270446950432043E-2</v>
      </c>
      <c r="I42">
        <v>150218</v>
      </c>
      <c r="J42">
        <v>2.5</v>
      </c>
      <c r="K42">
        <f t="shared" si="2"/>
        <v>0.1952327173991398</v>
      </c>
      <c r="L42">
        <f t="shared" si="3"/>
        <v>0.80476728260086017</v>
      </c>
      <c r="M42">
        <f t="shared" si="8"/>
        <v>9906</v>
      </c>
      <c r="N42">
        <f t="shared" si="4"/>
        <v>1933.9752985558789</v>
      </c>
      <c r="O42">
        <f t="shared" si="5"/>
        <v>54039.938246389698</v>
      </c>
      <c r="P42">
        <f t="shared" si="7"/>
        <v>661910.47928769933</v>
      </c>
      <c r="Q42">
        <f t="shared" si="6"/>
        <v>66.819147919210508</v>
      </c>
    </row>
    <row r="43" spans="1:17" ht="15.75" x14ac:dyDescent="0.25">
      <c r="A43" t="s">
        <v>11</v>
      </c>
      <c r="B43" s="5">
        <v>10</v>
      </c>
      <c r="C43">
        <f t="shared" si="1"/>
        <v>4.907927284149358E-3</v>
      </c>
      <c r="D43">
        <f t="shared" si="1"/>
        <v>7.1982933500857249E-3</v>
      </c>
      <c r="E43">
        <f t="shared" si="1"/>
        <v>5.5623175887026064E-3</v>
      </c>
      <c r="F43">
        <f t="shared" si="1"/>
        <v>1.6686952766107817E-2</v>
      </c>
      <c r="G43">
        <f t="shared" si="1"/>
        <v>1.8650123679767559E-2</v>
      </c>
      <c r="H43">
        <f t="shared" si="1"/>
        <v>5.3005614668813074E-2</v>
      </c>
      <c r="I43">
        <v>305628</v>
      </c>
      <c r="J43">
        <v>2.5</v>
      </c>
      <c r="K43">
        <f t="shared" si="2"/>
        <v>0.37927740630443335</v>
      </c>
      <c r="L43">
        <f t="shared" si="3"/>
        <v>0.6207225936955667</v>
      </c>
      <c r="M43">
        <f t="shared" si="8"/>
        <v>9841</v>
      </c>
      <c r="N43">
        <f t="shared" si="4"/>
        <v>3732.4689554419288</v>
      </c>
      <c r="O43">
        <f t="shared" si="5"/>
        <v>106121.17238860483</v>
      </c>
      <c r="P43">
        <f t="shared" si="7"/>
        <v>607870.5410413096</v>
      </c>
      <c r="Q43">
        <f t="shared" si="6"/>
        <v>61.769184131827011</v>
      </c>
    </row>
    <row r="44" spans="1:17" ht="15.75" x14ac:dyDescent="0.25">
      <c r="A44" t="s">
        <v>12</v>
      </c>
      <c r="B44" s="5">
        <v>10</v>
      </c>
      <c r="C44">
        <f t="shared" si="1"/>
        <v>6.02291115402993E-3</v>
      </c>
      <c r="D44">
        <f t="shared" si="1"/>
        <v>2.0477897923701763E-2</v>
      </c>
      <c r="E44">
        <f t="shared" si="1"/>
        <v>1.7667206051821129E-2</v>
      </c>
      <c r="F44">
        <f t="shared" si="1"/>
        <v>1.8871788282627113E-2</v>
      </c>
      <c r="G44">
        <f t="shared" si="1"/>
        <v>3.17206654112243E-2</v>
      </c>
      <c r="H44">
        <f t="shared" si="1"/>
        <v>9.4760468823404234E-2</v>
      </c>
      <c r="I44">
        <v>249049</v>
      </c>
      <c r="J44">
        <v>2.5</v>
      </c>
      <c r="K44">
        <f t="shared" si="2"/>
        <v>0.55392689573265053</v>
      </c>
      <c r="L44">
        <f t="shared" si="3"/>
        <v>0.44607310426734947</v>
      </c>
      <c r="M44">
        <f t="shared" si="8"/>
        <v>9679</v>
      </c>
      <c r="N44">
        <f t="shared" si="4"/>
        <v>5361.4584237963245</v>
      </c>
      <c r="O44">
        <f t="shared" si="5"/>
        <v>107833.64605949081</v>
      </c>
      <c r="P44">
        <f t="shared" si="7"/>
        <v>501749.36865270475</v>
      </c>
      <c r="Q44">
        <f t="shared" si="6"/>
        <v>51.83896772938369</v>
      </c>
    </row>
    <row r="45" spans="1:17" ht="15.75" x14ac:dyDescent="0.25">
      <c r="A45" t="s">
        <v>13</v>
      </c>
      <c r="B45" s="5">
        <v>10</v>
      </c>
      <c r="C45">
        <f t="shared" si="1"/>
        <v>1.1142319923860814E-2</v>
      </c>
      <c r="D45">
        <f t="shared" si="1"/>
        <v>7.2425079505095288E-2</v>
      </c>
      <c r="E45">
        <f t="shared" si="1"/>
        <v>5.6640126279625808E-2</v>
      </c>
      <c r="F45">
        <f t="shared" si="1"/>
        <v>1.4392163234986884E-2</v>
      </c>
      <c r="G45">
        <f t="shared" si="1"/>
        <v>5.1533229647856268E-2</v>
      </c>
      <c r="H45">
        <f t="shared" si="1"/>
        <v>0.20613291859142507</v>
      </c>
      <c r="I45">
        <v>215395</v>
      </c>
      <c r="J45">
        <v>2.5</v>
      </c>
      <c r="K45">
        <f t="shared" si="2"/>
        <v>0.8096353905487832</v>
      </c>
      <c r="L45">
        <f t="shared" si="3"/>
        <v>0.1903646094512168</v>
      </c>
      <c r="M45">
        <f t="shared" si="8"/>
        <v>9443</v>
      </c>
      <c r="N45">
        <f t="shared" si="4"/>
        <v>7645.3869929521597</v>
      </c>
      <c r="O45">
        <f t="shared" si="5"/>
        <v>109103.46748238039</v>
      </c>
      <c r="P45">
        <f t="shared" si="7"/>
        <v>393915.72259321396</v>
      </c>
      <c r="Q45">
        <f t="shared" si="6"/>
        <v>41.715103525703057</v>
      </c>
    </row>
    <row r="46" spans="1:17" ht="15.75" x14ac:dyDescent="0.25">
      <c r="A46" t="s">
        <v>14</v>
      </c>
      <c r="B46" s="5">
        <v>10</v>
      </c>
      <c r="C46">
        <f t="shared" si="1"/>
        <v>1.2639206819554258E-2</v>
      </c>
      <c r="D46">
        <f t="shared" si="1"/>
        <v>0.17133147022062437</v>
      </c>
      <c r="E46">
        <f t="shared" si="1"/>
        <v>0.14394652211159015</v>
      </c>
      <c r="F46">
        <f t="shared" si="1"/>
        <v>2.1767522855898998E-2</v>
      </c>
      <c r="G46">
        <f t="shared" si="1"/>
        <v>0.14815959105144155</v>
      </c>
      <c r="H46">
        <f t="shared" si="1"/>
        <v>0.49784431305910937</v>
      </c>
      <c r="I46">
        <v>142414</v>
      </c>
      <c r="J46">
        <v>2.5</v>
      </c>
      <c r="K46">
        <f t="shared" si="2"/>
        <v>1.0516728867159921</v>
      </c>
      <c r="L46">
        <f t="shared" si="3"/>
        <v>-5.1672886715992128E-2</v>
      </c>
      <c r="M46">
        <f t="shared" si="8"/>
        <v>8999</v>
      </c>
      <c r="N46">
        <f t="shared" si="4"/>
        <v>9464.0043075572139</v>
      </c>
      <c r="O46">
        <f t="shared" si="5"/>
        <v>106560.01076889303</v>
      </c>
      <c r="P46">
        <f t="shared" si="7"/>
        <v>284812.25511083356</v>
      </c>
      <c r="Q46">
        <f t="shared" si="6"/>
        <v>31.649322714838711</v>
      </c>
    </row>
    <row r="47" spans="1:17" ht="15.75" x14ac:dyDescent="0.25">
      <c r="A47" t="s">
        <v>15</v>
      </c>
      <c r="B47" s="5">
        <v>10</v>
      </c>
      <c r="C47">
        <f t="shared" si="1"/>
        <v>2.9987705040933219E-2</v>
      </c>
      <c r="D47">
        <f t="shared" si="1"/>
        <v>0.28288401755280335</v>
      </c>
      <c r="E47">
        <f t="shared" si="1"/>
        <v>0.35985246049119862</v>
      </c>
      <c r="F47">
        <f t="shared" si="1"/>
        <v>1.4993852520466609E-2</v>
      </c>
      <c r="G47">
        <f t="shared" si="1"/>
        <v>0.37084795233954082</v>
      </c>
      <c r="H47">
        <f t="shared" si="1"/>
        <v>1.0585659879449425</v>
      </c>
      <c r="I47">
        <v>100041</v>
      </c>
      <c r="J47">
        <v>2.5</v>
      </c>
      <c r="K47">
        <f t="shared" si="2"/>
        <v>1.1841783043774341</v>
      </c>
      <c r="L47">
        <f t="shared" si="3"/>
        <v>-0.1841783043774341</v>
      </c>
      <c r="M47">
        <f t="shared" si="8"/>
        <v>8290</v>
      </c>
      <c r="N47">
        <f t="shared" si="4"/>
        <v>9816.8381432889291</v>
      </c>
      <c r="O47">
        <f t="shared" si="5"/>
        <v>96852.095358222316</v>
      </c>
      <c r="P47">
        <f t="shared" si="7"/>
        <v>178252.24434194053</v>
      </c>
      <c r="Q47">
        <f t="shared" si="6"/>
        <v>21.502080137749161</v>
      </c>
    </row>
    <row r="48" spans="1:17" ht="15.75" x14ac:dyDescent="0.25">
      <c r="A48" t="s">
        <v>16</v>
      </c>
      <c r="B48" s="5">
        <v>10</v>
      </c>
      <c r="C48">
        <f t="shared" si="1"/>
        <v>5.2515669998305953E-2</v>
      </c>
      <c r="D48">
        <f t="shared" si="1"/>
        <v>0.49635778417753684</v>
      </c>
      <c r="E48">
        <f t="shared" si="1"/>
        <v>0.88768422835846184</v>
      </c>
      <c r="F48">
        <f t="shared" si="1"/>
        <v>5.5903777740132138E-2</v>
      </c>
      <c r="G48">
        <f t="shared" si="1"/>
        <v>0.95375232932407239</v>
      </c>
      <c r="H48">
        <f t="shared" si="1"/>
        <v>2.4462137895985094</v>
      </c>
      <c r="I48">
        <v>59030</v>
      </c>
      <c r="J48">
        <v>2.5</v>
      </c>
      <c r="K48">
        <f t="shared" si="2"/>
        <v>1.2644151204434209</v>
      </c>
      <c r="L48">
        <f t="shared" si="3"/>
        <v>-0.26441512044342086</v>
      </c>
      <c r="M48">
        <f t="shared" si="8"/>
        <v>7231</v>
      </c>
      <c r="N48">
        <f t="shared" si="4"/>
        <v>9142.9857359263769</v>
      </c>
      <c r="O48">
        <f t="shared" si="5"/>
        <v>80727.464339815939</v>
      </c>
      <c r="P48">
        <f t="shared" si="7"/>
        <v>81400.148983718216</v>
      </c>
      <c r="Q48">
        <f t="shared" si="6"/>
        <v>11.257108143233054</v>
      </c>
    </row>
    <row r="49" spans="1:17" ht="15.75" x14ac:dyDescent="0.25">
      <c r="A49" t="s">
        <v>17</v>
      </c>
      <c r="B49" s="5"/>
      <c r="C49">
        <f t="shared" si="1"/>
        <v>0.28816025067144135</v>
      </c>
      <c r="D49">
        <f t="shared" si="1"/>
        <v>0.90924350940017906</v>
      </c>
      <c r="E49">
        <f t="shared" si="1"/>
        <v>3.1865487914055501</v>
      </c>
      <c r="F49">
        <f t="shared" si="1"/>
        <v>0.13988361683079678</v>
      </c>
      <c r="G49">
        <f t="shared" si="1"/>
        <v>4.0790062667860338</v>
      </c>
      <c r="H49">
        <f t="shared" si="1"/>
        <v>8.6028424350940025</v>
      </c>
      <c r="I49">
        <v>35744</v>
      </c>
      <c r="J49">
        <v>2.5</v>
      </c>
      <c r="K49" s="6">
        <v>1</v>
      </c>
      <c r="L49">
        <f t="shared" si="3"/>
        <v>0</v>
      </c>
      <c r="M49">
        <f t="shared" si="8"/>
        <v>5787</v>
      </c>
      <c r="N49">
        <f t="shared" si="4"/>
        <v>5787</v>
      </c>
      <c r="O49">
        <f>M49/H49</f>
        <v>672.68464390243901</v>
      </c>
      <c r="P49">
        <f t="shared" si="7"/>
        <v>672.68464390227746</v>
      </c>
      <c r="Q49">
        <f t="shared" si="6"/>
        <v>0.11624065040647615</v>
      </c>
    </row>
    <row r="51" spans="1:17" x14ac:dyDescent="0.25">
      <c r="B51" s="1"/>
      <c r="C51" s="1"/>
      <c r="D51" s="1"/>
      <c r="E51" s="1"/>
      <c r="F51" s="1"/>
      <c r="G51" s="1"/>
    </row>
    <row r="52" spans="1:17" x14ac:dyDescent="0.25">
      <c r="A52" t="s">
        <v>4</v>
      </c>
      <c r="B52" t="s">
        <v>42</v>
      </c>
      <c r="C52" t="s">
        <v>19</v>
      </c>
      <c r="D52" s="3" t="s">
        <v>41</v>
      </c>
      <c r="E52" s="3" t="s">
        <v>43</v>
      </c>
      <c r="F52" s="3" t="s">
        <v>44</v>
      </c>
      <c r="G52" s="3" t="s">
        <v>45</v>
      </c>
      <c r="H52" s="3" t="s">
        <v>46</v>
      </c>
      <c r="I52" s="3" t="s">
        <v>47</v>
      </c>
      <c r="J52" s="3" t="s">
        <v>48</v>
      </c>
      <c r="K52" s="3" t="s">
        <v>49</v>
      </c>
    </row>
    <row r="53" spans="1:17" x14ac:dyDescent="0.25">
      <c r="A53" t="s">
        <v>6</v>
      </c>
      <c r="B53">
        <v>1</v>
      </c>
      <c r="C53">
        <v>7.0574559946861501E-2</v>
      </c>
      <c r="D53">
        <f>0.053+(2.8*C53)</f>
        <v>0.25060876785121222</v>
      </c>
      <c r="E53">
        <f t="shared" ref="E53:E63" si="9">(B53*C53)/(1+(B53-D53)*C53)</f>
        <v>6.7029506335785097E-2</v>
      </c>
      <c r="F53">
        <f>1-E53</f>
        <v>0.93297049366421492</v>
      </c>
      <c r="G53">
        <f>B34</f>
        <v>265</v>
      </c>
      <c r="H53">
        <f>G53*E53</f>
        <v>17.762819178983051</v>
      </c>
      <c r="I53">
        <f t="shared" ref="I53:I63" si="10">(G54*B53)+(H53*D53)</f>
        <v>252.45151822800884</v>
      </c>
      <c r="J53">
        <f>SUM(I53:I64)</f>
        <v>15690.191376975712</v>
      </c>
      <c r="K53">
        <f>J53/G53</f>
        <v>59.208269347078158</v>
      </c>
    </row>
    <row r="54" spans="1:17" x14ac:dyDescent="0.25">
      <c r="A54" t="s">
        <v>7</v>
      </c>
      <c r="B54">
        <v>4</v>
      </c>
      <c r="C54">
        <v>4.2595333681195221E-3</v>
      </c>
      <c r="D54">
        <f>1.522+(-1.518*C53)</f>
        <v>1.4148678180006642</v>
      </c>
      <c r="E54">
        <f t="shared" si="9"/>
        <v>1.6852562211877409E-2</v>
      </c>
      <c r="F54">
        <f t="shared" ref="F54:F64" si="11">1-E54</f>
        <v>0.98314743778812264</v>
      </c>
      <c r="G54">
        <f t="shared" ref="G54:G64" si="12">G53-B22</f>
        <v>248</v>
      </c>
      <c r="H54">
        <f t="shared" ref="H54:H64" si="13">G54*E54</f>
        <v>4.1794354285455979</v>
      </c>
      <c r="I54">
        <f t="shared" si="10"/>
        <v>981.91334868526098</v>
      </c>
      <c r="J54">
        <f>J53-I53</f>
        <v>15437.739858747704</v>
      </c>
      <c r="K54">
        <f t="shared" ref="K54:K64" si="14">J54/G54</f>
        <v>62.248951043337513</v>
      </c>
    </row>
    <row r="55" spans="1:17" x14ac:dyDescent="0.25">
      <c r="A55" t="s">
        <v>8</v>
      </c>
      <c r="B55">
        <v>5</v>
      </c>
      <c r="C55">
        <v>7.826685868135997E-4</v>
      </c>
      <c r="D55">
        <v>2.5</v>
      </c>
      <c r="E55">
        <f t="shared" si="9"/>
        <v>3.9057007608305082E-3</v>
      </c>
      <c r="F55">
        <f t="shared" si="11"/>
        <v>0.99609429923916948</v>
      </c>
      <c r="G55">
        <f t="shared" si="12"/>
        <v>244</v>
      </c>
      <c r="H55">
        <f t="shared" si="13"/>
        <v>0.95299098564264395</v>
      </c>
      <c r="I55">
        <f t="shared" si="10"/>
        <v>1217.3824774641066</v>
      </c>
      <c r="J55">
        <f t="shared" ref="J55:J64" si="15">J54-I54</f>
        <v>14455.826510062443</v>
      </c>
      <c r="K55">
        <f t="shared" si="14"/>
        <v>59.24519061501001</v>
      </c>
    </row>
    <row r="56" spans="1:17" x14ac:dyDescent="0.25">
      <c r="A56" t="s">
        <v>9</v>
      </c>
      <c r="B56">
        <v>5</v>
      </c>
      <c r="C56">
        <v>2.725909772386534E-3</v>
      </c>
      <c r="D56">
        <v>2.5</v>
      </c>
      <c r="E56">
        <f t="shared" si="9"/>
        <v>1.3537295248409367E-2</v>
      </c>
      <c r="F56">
        <f t="shared" si="11"/>
        <v>0.98646270475159059</v>
      </c>
      <c r="G56">
        <f t="shared" si="12"/>
        <v>243</v>
      </c>
      <c r="H56">
        <f t="shared" si="13"/>
        <v>3.2895627453634764</v>
      </c>
      <c r="I56">
        <f t="shared" si="10"/>
        <v>1203.2239068634087</v>
      </c>
      <c r="J56">
        <f t="shared" si="15"/>
        <v>13238.444032598336</v>
      </c>
      <c r="K56">
        <f t="shared" si="14"/>
        <v>54.479193549787389</v>
      </c>
    </row>
    <row r="57" spans="1:17" x14ac:dyDescent="0.25">
      <c r="A57" t="s">
        <v>10</v>
      </c>
      <c r="B57">
        <v>5</v>
      </c>
      <c r="C57">
        <v>1.997097551558402E-3</v>
      </c>
      <c r="D57">
        <v>2.5</v>
      </c>
      <c r="E57">
        <f t="shared" si="9"/>
        <v>9.9358804514864101E-3</v>
      </c>
      <c r="F57">
        <f t="shared" si="11"/>
        <v>0.99006411954851359</v>
      </c>
      <c r="G57">
        <f t="shared" si="12"/>
        <v>239</v>
      </c>
      <c r="H57">
        <f t="shared" si="13"/>
        <v>2.374675427905252</v>
      </c>
      <c r="I57">
        <f t="shared" si="10"/>
        <v>1185.9366885697632</v>
      </c>
      <c r="J57">
        <f t="shared" si="15"/>
        <v>12035.220125734928</v>
      </c>
      <c r="K57">
        <f t="shared" si="14"/>
        <v>50.356569563744465</v>
      </c>
    </row>
    <row r="58" spans="1:17" x14ac:dyDescent="0.25">
      <c r="A58" t="s">
        <v>11</v>
      </c>
      <c r="B58">
        <v>10</v>
      </c>
      <c r="C58">
        <v>4.907927284149358E-3</v>
      </c>
      <c r="D58">
        <v>2.5</v>
      </c>
      <c r="E58">
        <f t="shared" si="9"/>
        <v>4.7336829947172095E-2</v>
      </c>
      <c r="F58">
        <f t="shared" si="11"/>
        <v>0.95266317005282786</v>
      </c>
      <c r="G58">
        <f t="shared" si="12"/>
        <v>236</v>
      </c>
      <c r="H58">
        <f t="shared" si="13"/>
        <v>11.171491867532614</v>
      </c>
      <c r="I58">
        <f t="shared" si="10"/>
        <v>2237.9287296688317</v>
      </c>
      <c r="J58">
        <f t="shared" si="15"/>
        <v>10849.283437165164</v>
      </c>
      <c r="K58">
        <f t="shared" si="14"/>
        <v>45.971539987987981</v>
      </c>
    </row>
    <row r="59" spans="1:17" x14ac:dyDescent="0.25">
      <c r="A59" t="s">
        <v>12</v>
      </c>
      <c r="B59">
        <v>10</v>
      </c>
      <c r="C59">
        <v>6.02291115402993E-3</v>
      </c>
      <c r="D59">
        <v>2.5</v>
      </c>
      <c r="E59">
        <f t="shared" si="9"/>
        <v>5.7626037748896464E-2</v>
      </c>
      <c r="F59">
        <f t="shared" si="11"/>
        <v>0.94237396225110359</v>
      </c>
      <c r="G59">
        <f t="shared" si="12"/>
        <v>221</v>
      </c>
      <c r="H59">
        <f t="shared" si="13"/>
        <v>12.735354342506119</v>
      </c>
      <c r="I59">
        <f t="shared" si="10"/>
        <v>2091.8383858562652</v>
      </c>
      <c r="J59">
        <f t="shared" si="15"/>
        <v>8611.3547074963317</v>
      </c>
      <c r="K59">
        <f t="shared" si="14"/>
        <v>38.965405916272992</v>
      </c>
    </row>
    <row r="60" spans="1:17" x14ac:dyDescent="0.25">
      <c r="A60" t="s">
        <v>13</v>
      </c>
      <c r="B60">
        <v>10</v>
      </c>
      <c r="C60">
        <v>1.1142319923860814E-2</v>
      </c>
      <c r="D60">
        <v>2.5</v>
      </c>
      <c r="E60">
        <f t="shared" si="9"/>
        <v>0.10282996636603184</v>
      </c>
      <c r="F60">
        <f t="shared" si="11"/>
        <v>0.89717003363396819</v>
      </c>
      <c r="G60">
        <f t="shared" si="12"/>
        <v>206</v>
      </c>
      <c r="H60">
        <f t="shared" si="13"/>
        <v>21.182973071402557</v>
      </c>
      <c r="I60">
        <f t="shared" si="10"/>
        <v>1872.9574326785064</v>
      </c>
      <c r="J60">
        <f t="shared" si="15"/>
        <v>6519.516321640067</v>
      </c>
      <c r="K60">
        <f t="shared" si="14"/>
        <v>31.648137483689645</v>
      </c>
    </row>
    <row r="61" spans="1:17" x14ac:dyDescent="0.25">
      <c r="A61" t="s">
        <v>14</v>
      </c>
      <c r="B61">
        <v>10</v>
      </c>
      <c r="C61">
        <v>1.2639206819554258E-2</v>
      </c>
      <c r="D61">
        <v>2.5</v>
      </c>
      <c r="E61">
        <f t="shared" si="9"/>
        <v>0.11544825993817104</v>
      </c>
      <c r="F61">
        <f t="shared" si="11"/>
        <v>0.88455174006182902</v>
      </c>
      <c r="G61">
        <f t="shared" si="12"/>
        <v>182</v>
      </c>
      <c r="H61">
        <f t="shared" si="13"/>
        <v>21.011583308747127</v>
      </c>
      <c r="I61">
        <f t="shared" si="10"/>
        <v>1692.5289582718679</v>
      </c>
      <c r="J61">
        <f t="shared" si="15"/>
        <v>4646.558888961561</v>
      </c>
      <c r="K61">
        <f t="shared" si="14"/>
        <v>25.530543345942643</v>
      </c>
    </row>
    <row r="62" spans="1:17" x14ac:dyDescent="0.25">
      <c r="A62" t="s">
        <v>15</v>
      </c>
      <c r="B62">
        <v>10</v>
      </c>
      <c r="C62">
        <v>2.9987705040933219E-2</v>
      </c>
      <c r="D62">
        <v>2.5</v>
      </c>
      <c r="E62">
        <f t="shared" si="9"/>
        <v>0.2448160207603986</v>
      </c>
      <c r="F62">
        <f t="shared" si="11"/>
        <v>0.75518397923960134</v>
      </c>
      <c r="G62">
        <f t="shared" si="12"/>
        <v>164</v>
      </c>
      <c r="H62">
        <f t="shared" si="13"/>
        <v>40.14982740470537</v>
      </c>
      <c r="I62">
        <f t="shared" si="10"/>
        <v>1440.3745685117635</v>
      </c>
      <c r="J62">
        <f t="shared" si="15"/>
        <v>2954.0299306896932</v>
      </c>
      <c r="K62">
        <f t="shared" si="14"/>
        <v>18.012377626156667</v>
      </c>
    </row>
    <row r="63" spans="1:17" x14ac:dyDescent="0.25">
      <c r="A63" t="s">
        <v>16</v>
      </c>
      <c r="B63">
        <v>10</v>
      </c>
      <c r="C63">
        <v>5.2515669998305953E-2</v>
      </c>
      <c r="D63">
        <v>2.5</v>
      </c>
      <c r="E63">
        <f t="shared" si="9"/>
        <v>0.37676227515799704</v>
      </c>
      <c r="F63">
        <f t="shared" si="11"/>
        <v>0.6232377248420029</v>
      </c>
      <c r="G63">
        <f t="shared" si="12"/>
        <v>134</v>
      </c>
      <c r="H63">
        <f t="shared" si="13"/>
        <v>50.486144871171604</v>
      </c>
      <c r="I63">
        <f t="shared" si="10"/>
        <v>1156.2153621779289</v>
      </c>
      <c r="J63">
        <f t="shared" si="15"/>
        <v>1513.6553621779296</v>
      </c>
      <c r="K63">
        <f t="shared" si="14"/>
        <v>11.295935538641267</v>
      </c>
    </row>
    <row r="64" spans="1:17" x14ac:dyDescent="0.25">
      <c r="A64" t="s">
        <v>17</v>
      </c>
      <c r="C64">
        <v>0.28816025067144135</v>
      </c>
      <c r="D64">
        <v>2.5</v>
      </c>
      <c r="E64" s="6">
        <v>1</v>
      </c>
      <c r="F64">
        <f t="shared" si="11"/>
        <v>0</v>
      </c>
      <c r="G64">
        <f t="shared" si="12"/>
        <v>103</v>
      </c>
      <c r="H64">
        <f t="shared" si="13"/>
        <v>103</v>
      </c>
      <c r="I64">
        <f>G64/C64</f>
        <v>357.44</v>
      </c>
      <c r="J64">
        <f t="shared" si="15"/>
        <v>357.44000000000074</v>
      </c>
      <c r="K64">
        <f t="shared" si="14"/>
        <v>3.4702912621359294</v>
      </c>
    </row>
    <row r="67" spans="1:11" x14ac:dyDescent="0.25">
      <c r="A67" t="s">
        <v>4</v>
      </c>
      <c r="B67" t="s">
        <v>42</v>
      </c>
      <c r="C67" t="s">
        <v>25</v>
      </c>
      <c r="D67" s="3" t="s">
        <v>41</v>
      </c>
      <c r="E67" s="3" t="s">
        <v>43</v>
      </c>
      <c r="F67" s="3" t="s">
        <v>44</v>
      </c>
      <c r="G67" s="3" t="s">
        <v>45</v>
      </c>
      <c r="H67" s="3" t="s">
        <v>46</v>
      </c>
      <c r="I67" s="3" t="s">
        <v>47</v>
      </c>
      <c r="J67" s="3" t="s">
        <v>48</v>
      </c>
      <c r="K67" s="3" t="s">
        <v>49</v>
      </c>
    </row>
    <row r="68" spans="1:11" x14ac:dyDescent="0.25">
      <c r="A68" t="s">
        <v>6</v>
      </c>
      <c r="B68">
        <v>1</v>
      </c>
      <c r="C68">
        <v>1.2454334108269677E-2</v>
      </c>
      <c r="D68">
        <f>0.053+(2.8*C68)</f>
        <v>8.7872135503155091E-2</v>
      </c>
      <c r="E68">
        <f t="shared" ref="E68:E78" si="16">(B68*C68)/(1+(B68-D68)*C68)</f>
        <v>1.2314442714189279E-2</v>
      </c>
      <c r="F68">
        <f>1-E68</f>
        <v>0.98768555728581076</v>
      </c>
      <c r="G68">
        <f>C34</f>
        <v>1396</v>
      </c>
      <c r="H68">
        <f>G68*E68</f>
        <v>17.190962029008233</v>
      </c>
      <c r="I68">
        <f t="shared" ref="I68:I78" si="17">(G69*B68)+(H68*D68)</f>
        <v>1394.5106065448426</v>
      </c>
      <c r="J68">
        <f>SUM(I68:I79)</f>
        <v>92814.565150652605</v>
      </c>
      <c r="K68">
        <f>J68/G68</f>
        <v>66.486078188146564</v>
      </c>
    </row>
    <row r="69" spans="1:11" x14ac:dyDescent="0.25">
      <c r="A69" t="s">
        <v>7</v>
      </c>
      <c r="B69">
        <v>4</v>
      </c>
      <c r="C69">
        <v>4.2595333681195221E-3</v>
      </c>
      <c r="D69">
        <f>1.522+(-1.518*C68)</f>
        <v>1.5030943208236467</v>
      </c>
      <c r="E69">
        <f t="shared" si="16"/>
        <v>1.6858828818211824E-2</v>
      </c>
      <c r="F69">
        <f t="shared" ref="F69:F79" si="18">1-E69</f>
        <v>0.98314117118178812</v>
      </c>
      <c r="G69">
        <f>G68-C22</f>
        <v>1393</v>
      </c>
      <c r="H69">
        <f t="shared" ref="H69:H79" si="19">G69*E69</f>
        <v>23.48434854376907</v>
      </c>
      <c r="I69">
        <f t="shared" si="17"/>
        <v>5591.2991909243819</v>
      </c>
      <c r="J69">
        <f>J68-I68</f>
        <v>91420.054544107756</v>
      </c>
      <c r="K69">
        <f t="shared" ref="K69:K79" si="20">J69/G69</f>
        <v>65.628179859373844</v>
      </c>
    </row>
    <row r="70" spans="1:11" x14ac:dyDescent="0.25">
      <c r="A70" t="s">
        <v>8</v>
      </c>
      <c r="B70">
        <v>5</v>
      </c>
      <c r="C70">
        <v>2.3480057604407991E-3</v>
      </c>
      <c r="D70">
        <v>2.5</v>
      </c>
      <c r="E70">
        <f t="shared" si="16"/>
        <v>1.167151683032727E-2</v>
      </c>
      <c r="F70">
        <f t="shared" si="18"/>
        <v>0.9883284831696727</v>
      </c>
      <c r="G70">
        <f t="shared" ref="G70:G79" si="21">G69-C23</f>
        <v>1389</v>
      </c>
      <c r="H70">
        <f t="shared" si="19"/>
        <v>16.211736877324579</v>
      </c>
      <c r="I70">
        <f t="shared" si="17"/>
        <v>6970.5293421933111</v>
      </c>
      <c r="J70">
        <f t="shared" ref="J70:J79" si="22">J69-I69</f>
        <v>85828.755353183369</v>
      </c>
      <c r="K70">
        <f t="shared" si="20"/>
        <v>61.791760513450953</v>
      </c>
    </row>
    <row r="71" spans="1:11" x14ac:dyDescent="0.25">
      <c r="A71" t="s">
        <v>9</v>
      </c>
      <c r="B71">
        <v>5</v>
      </c>
      <c r="C71">
        <v>4.0888646585798012E-3</v>
      </c>
      <c r="D71">
        <v>2.5</v>
      </c>
      <c r="E71">
        <f t="shared" si="16"/>
        <v>2.0237452779276847E-2</v>
      </c>
      <c r="F71">
        <f t="shared" si="18"/>
        <v>0.9797625472207232</v>
      </c>
      <c r="G71">
        <f t="shared" si="21"/>
        <v>1386</v>
      </c>
      <c r="H71">
        <f t="shared" si="19"/>
        <v>28.049109552077709</v>
      </c>
      <c r="I71">
        <f t="shared" si="17"/>
        <v>6970.1227738801945</v>
      </c>
      <c r="J71">
        <f t="shared" si="22"/>
        <v>78858.226010990053</v>
      </c>
      <c r="K71">
        <f t="shared" si="20"/>
        <v>56.89626696319629</v>
      </c>
    </row>
    <row r="72" spans="1:11" x14ac:dyDescent="0.25">
      <c r="A72" t="s">
        <v>10</v>
      </c>
      <c r="B72">
        <v>5</v>
      </c>
      <c r="C72">
        <v>3.994195103116804E-3</v>
      </c>
      <c r="D72">
        <v>2.5</v>
      </c>
      <c r="E72">
        <f t="shared" si="16"/>
        <v>1.9773527201782257E-2</v>
      </c>
      <c r="F72">
        <f t="shared" si="18"/>
        <v>0.98022647279821773</v>
      </c>
      <c r="G72">
        <f t="shared" si="21"/>
        <v>1380</v>
      </c>
      <c r="H72">
        <f t="shared" si="19"/>
        <v>27.287467538459513</v>
      </c>
      <c r="I72">
        <f t="shared" si="17"/>
        <v>6938.2186688461488</v>
      </c>
      <c r="J72">
        <f t="shared" si="22"/>
        <v>71888.103237109855</v>
      </c>
      <c r="K72">
        <f t="shared" si="20"/>
        <v>52.0928284326883</v>
      </c>
    </row>
    <row r="73" spans="1:11" x14ac:dyDescent="0.25">
      <c r="A73" t="s">
        <v>11</v>
      </c>
      <c r="B73">
        <v>10</v>
      </c>
      <c r="C73">
        <v>7.1982933500857249E-3</v>
      </c>
      <c r="D73">
        <v>2.5</v>
      </c>
      <c r="E73">
        <f t="shared" si="16"/>
        <v>6.8295832712462118E-2</v>
      </c>
      <c r="F73">
        <f t="shared" si="18"/>
        <v>0.93170416728753791</v>
      </c>
      <c r="G73">
        <f t="shared" si="21"/>
        <v>1374</v>
      </c>
      <c r="H73">
        <f t="shared" si="19"/>
        <v>93.838474146922948</v>
      </c>
      <c r="I73">
        <f t="shared" si="17"/>
        <v>13754.596185367307</v>
      </c>
      <c r="J73">
        <f t="shared" si="22"/>
        <v>64949.884568263704</v>
      </c>
      <c r="K73">
        <f t="shared" si="20"/>
        <v>47.270658346625694</v>
      </c>
    </row>
    <row r="74" spans="1:11" x14ac:dyDescent="0.25">
      <c r="A74" t="s">
        <v>12</v>
      </c>
      <c r="B74">
        <v>10</v>
      </c>
      <c r="C74">
        <v>2.0477897923701763E-2</v>
      </c>
      <c r="D74">
        <v>2.5</v>
      </c>
      <c r="E74">
        <f t="shared" si="16"/>
        <v>0.17751541077414124</v>
      </c>
      <c r="F74">
        <f t="shared" si="18"/>
        <v>0.82248458922585876</v>
      </c>
      <c r="G74">
        <f t="shared" si="21"/>
        <v>1352</v>
      </c>
      <c r="H74">
        <f t="shared" si="19"/>
        <v>240.00083536663894</v>
      </c>
      <c r="I74">
        <f t="shared" si="17"/>
        <v>13610.002088416597</v>
      </c>
      <c r="J74">
        <f t="shared" si="22"/>
        <v>51195.288382896397</v>
      </c>
      <c r="K74">
        <f t="shared" si="20"/>
        <v>37.866337561313905</v>
      </c>
    </row>
    <row r="75" spans="1:11" x14ac:dyDescent="0.25">
      <c r="A75" t="s">
        <v>13</v>
      </c>
      <c r="B75">
        <v>10</v>
      </c>
      <c r="C75">
        <v>7.2425079505095288E-2</v>
      </c>
      <c r="D75">
        <v>2.5</v>
      </c>
      <c r="E75">
        <f t="shared" si="16"/>
        <v>0.46932113900630279</v>
      </c>
      <c r="F75">
        <f t="shared" si="18"/>
        <v>0.53067886099369721</v>
      </c>
      <c r="G75">
        <f t="shared" si="21"/>
        <v>1301</v>
      </c>
      <c r="H75">
        <f t="shared" si="19"/>
        <v>610.58680184719992</v>
      </c>
      <c r="I75">
        <f t="shared" si="17"/>
        <v>12976.467004618</v>
      </c>
      <c r="J75">
        <f t="shared" si="22"/>
        <v>37585.286294479796</v>
      </c>
      <c r="K75">
        <f t="shared" si="20"/>
        <v>28.88953596808593</v>
      </c>
    </row>
    <row r="76" spans="1:11" x14ac:dyDescent="0.25">
      <c r="A76" t="s">
        <v>14</v>
      </c>
      <c r="B76">
        <v>10</v>
      </c>
      <c r="C76">
        <v>0.17133147022062437</v>
      </c>
      <c r="D76">
        <v>2.5</v>
      </c>
      <c r="E76">
        <f t="shared" si="16"/>
        <v>0.74981408298352248</v>
      </c>
      <c r="F76">
        <f t="shared" si="18"/>
        <v>0.25018591701647752</v>
      </c>
      <c r="G76">
        <f t="shared" si="21"/>
        <v>1145</v>
      </c>
      <c r="H76">
        <f t="shared" si="19"/>
        <v>858.53712501613325</v>
      </c>
      <c r="I76">
        <f t="shared" si="17"/>
        <v>11156.342812540333</v>
      </c>
      <c r="J76">
        <f t="shared" si="22"/>
        <v>24608.819289861796</v>
      </c>
      <c r="K76">
        <f t="shared" si="20"/>
        <v>21.492418593765763</v>
      </c>
    </row>
    <row r="77" spans="1:11" x14ac:dyDescent="0.25">
      <c r="A77" t="s">
        <v>15</v>
      </c>
      <c r="B77">
        <v>10</v>
      </c>
      <c r="C77">
        <v>0.28288401755280335</v>
      </c>
      <c r="D77">
        <v>2.5</v>
      </c>
      <c r="E77">
        <f t="shared" si="16"/>
        <v>0.90620607062003056</v>
      </c>
      <c r="F77">
        <f t="shared" si="18"/>
        <v>9.3793929379969443E-2</v>
      </c>
      <c r="G77">
        <f t="shared" si="21"/>
        <v>901</v>
      </c>
      <c r="H77">
        <f t="shared" si="19"/>
        <v>816.49166962864751</v>
      </c>
      <c r="I77">
        <f t="shared" si="17"/>
        <v>8221.2291740716191</v>
      </c>
      <c r="J77">
        <f t="shared" si="22"/>
        <v>13452.476477321463</v>
      </c>
      <c r="K77">
        <f t="shared" si="20"/>
        <v>14.930606523109281</v>
      </c>
    </row>
    <row r="78" spans="1:11" x14ac:dyDescent="0.25">
      <c r="A78" t="s">
        <v>16</v>
      </c>
      <c r="B78">
        <v>10</v>
      </c>
      <c r="C78">
        <v>0.49635778417753684</v>
      </c>
      <c r="D78">
        <v>2.5</v>
      </c>
      <c r="E78">
        <f t="shared" si="16"/>
        <v>1.0510079632685272</v>
      </c>
      <c r="F78">
        <f t="shared" si="18"/>
        <v>-5.100796326852719E-2</v>
      </c>
      <c r="G78">
        <f t="shared" si="21"/>
        <v>618</v>
      </c>
      <c r="H78">
        <f t="shared" si="19"/>
        <v>649.52292129994976</v>
      </c>
      <c r="I78">
        <f t="shared" si="17"/>
        <v>4873.8073032498742</v>
      </c>
      <c r="J78">
        <f t="shared" si="22"/>
        <v>5231.2473032498438</v>
      </c>
      <c r="K78">
        <f t="shared" si="20"/>
        <v>8.4648014615693263</v>
      </c>
    </row>
    <row r="79" spans="1:11" x14ac:dyDescent="0.25">
      <c r="A79" t="s">
        <v>17</v>
      </c>
      <c r="C79">
        <v>0.90924350940017906</v>
      </c>
      <c r="D79">
        <v>2.5</v>
      </c>
      <c r="E79" s="6">
        <v>1</v>
      </c>
      <c r="F79">
        <f t="shared" si="18"/>
        <v>0</v>
      </c>
      <c r="G79">
        <f t="shared" si="21"/>
        <v>325</v>
      </c>
      <c r="H79">
        <f t="shared" si="19"/>
        <v>325</v>
      </c>
      <c r="I79">
        <f>G79/C79</f>
        <v>357.44</v>
      </c>
      <c r="J79">
        <f t="shared" si="22"/>
        <v>357.43999999996959</v>
      </c>
      <c r="K79">
        <f t="shared" si="20"/>
        <v>1.0998153846152909</v>
      </c>
    </row>
    <row r="82" spans="1:11" x14ac:dyDescent="0.25">
      <c r="A82" t="s">
        <v>4</v>
      </c>
      <c r="B82" t="s">
        <v>42</v>
      </c>
      <c r="C82" t="s">
        <v>30</v>
      </c>
      <c r="D82" s="3" t="s">
        <v>41</v>
      </c>
      <c r="E82" s="3" t="s">
        <v>43</v>
      </c>
      <c r="F82" s="3" t="s">
        <v>44</v>
      </c>
      <c r="G82" s="3" t="s">
        <v>45</v>
      </c>
      <c r="H82" s="3" t="s">
        <v>46</v>
      </c>
      <c r="I82" s="3" t="s">
        <v>47</v>
      </c>
      <c r="J82" s="3" t="s">
        <v>48</v>
      </c>
      <c r="K82" s="3" t="s">
        <v>49</v>
      </c>
    </row>
    <row r="83" spans="1:11" x14ac:dyDescent="0.25">
      <c r="A83" t="s">
        <v>6</v>
      </c>
      <c r="B83">
        <v>1</v>
      </c>
      <c r="C83">
        <v>1.2454334108269677E-2</v>
      </c>
      <c r="D83">
        <f>0.053+(2.8*C83)</f>
        <v>8.7872135503155091E-2</v>
      </c>
      <c r="E83">
        <f t="shared" ref="E83:E93" si="23">(B83*C83)/(1+(B83-D83)*C83)</f>
        <v>1.2314442714189279E-2</v>
      </c>
      <c r="F83">
        <f>1-E83</f>
        <v>0.98768555728581076</v>
      </c>
      <c r="G83">
        <f>D34</f>
        <v>2425</v>
      </c>
      <c r="H83">
        <f>G83*E83</f>
        <v>29.862523581909002</v>
      </c>
      <c r="I83">
        <f t="shared" ref="I83:I93" si="24">(G84*B83)+(H83*D83)</f>
        <v>2424.6240837186556</v>
      </c>
      <c r="J83">
        <f>SUM(I83:I94)</f>
        <v>184074.08480550576</v>
      </c>
      <c r="K83">
        <f>J83/G83</f>
        <v>75.906839095053925</v>
      </c>
    </row>
    <row r="84" spans="1:11" x14ac:dyDescent="0.25">
      <c r="A84" t="s">
        <v>7</v>
      </c>
      <c r="B84">
        <v>4</v>
      </c>
      <c r="C84">
        <v>1.0648833420298805E-3</v>
      </c>
      <c r="D84">
        <f>1.522+(-1.518*C83)</f>
        <v>1.5030943208236467</v>
      </c>
      <c r="E84">
        <f t="shared" si="23"/>
        <v>4.2482376726215723E-3</v>
      </c>
      <c r="F84">
        <f t="shared" ref="F84:F94" si="25">1-E84</f>
        <v>0.99575176232737839</v>
      </c>
      <c r="G84">
        <f>G83-D22</f>
        <v>2422</v>
      </c>
      <c r="H84">
        <f t="shared" ref="H84:H94" si="26">G84*E84</f>
        <v>10.289231643089447</v>
      </c>
      <c r="I84">
        <f t="shared" si="24"/>
        <v>9699.4656856483671</v>
      </c>
      <c r="J84">
        <f>J83-I83</f>
        <v>181649.46072178709</v>
      </c>
      <c r="K84">
        <f t="shared" ref="K84:K94" si="27">J84/G84</f>
        <v>74.999777341778326</v>
      </c>
    </row>
    <row r="85" spans="1:11" x14ac:dyDescent="0.25">
      <c r="A85" t="s">
        <v>8</v>
      </c>
      <c r="B85">
        <v>5</v>
      </c>
      <c r="C85">
        <v>2.3480057604407991E-3</v>
      </c>
      <c r="D85">
        <v>2.5</v>
      </c>
      <c r="E85">
        <f t="shared" si="23"/>
        <v>1.167151683032727E-2</v>
      </c>
      <c r="F85">
        <f t="shared" si="25"/>
        <v>0.9883284831696727</v>
      </c>
      <c r="G85">
        <f t="shared" ref="G85:G94" si="28">G84-D23</f>
        <v>2421</v>
      </c>
      <c r="H85">
        <f t="shared" si="26"/>
        <v>28.25674224622232</v>
      </c>
      <c r="I85">
        <f t="shared" si="24"/>
        <v>12160.641855615555</v>
      </c>
      <c r="J85">
        <f t="shared" ref="J85:J94" si="29">J84-I84</f>
        <v>171949.99503613872</v>
      </c>
      <c r="K85">
        <f t="shared" si="27"/>
        <v>71.024368044666957</v>
      </c>
    </row>
    <row r="86" spans="1:11" x14ac:dyDescent="0.25">
      <c r="A86" t="s">
        <v>9</v>
      </c>
      <c r="B86">
        <v>5</v>
      </c>
      <c r="C86">
        <v>1.362954886193267E-3</v>
      </c>
      <c r="D86">
        <v>2.5</v>
      </c>
      <c r="E86">
        <f t="shared" si="23"/>
        <v>6.7916327085031239E-3</v>
      </c>
      <c r="F86">
        <f t="shared" si="25"/>
        <v>0.99320836729149686</v>
      </c>
      <c r="G86">
        <f t="shared" si="28"/>
        <v>2418</v>
      </c>
      <c r="H86">
        <f t="shared" si="26"/>
        <v>16.422167889160555</v>
      </c>
      <c r="I86">
        <f t="shared" si="24"/>
        <v>12121.055419722901</v>
      </c>
      <c r="J86">
        <f t="shared" si="29"/>
        <v>159789.35318052315</v>
      </c>
      <c r="K86">
        <f t="shared" si="27"/>
        <v>66.083272613946704</v>
      </c>
    </row>
    <row r="87" spans="1:11" x14ac:dyDescent="0.25">
      <c r="A87" t="s">
        <v>10</v>
      </c>
      <c r="B87">
        <v>5</v>
      </c>
      <c r="C87">
        <v>3.3284959192640029E-3</v>
      </c>
      <c r="D87">
        <v>2.5</v>
      </c>
      <c r="E87">
        <f t="shared" si="23"/>
        <v>1.6505136398447199E-2</v>
      </c>
      <c r="F87">
        <f t="shared" si="25"/>
        <v>0.9834948636015528</v>
      </c>
      <c r="G87">
        <f t="shared" si="28"/>
        <v>2416</v>
      </c>
      <c r="H87">
        <f t="shared" si="26"/>
        <v>39.876409538648431</v>
      </c>
      <c r="I87">
        <f t="shared" si="24"/>
        <v>12154.691023846621</v>
      </c>
      <c r="J87">
        <f t="shared" si="29"/>
        <v>147668.29776080025</v>
      </c>
      <c r="K87">
        <f t="shared" si="27"/>
        <v>61.120984172516664</v>
      </c>
    </row>
    <row r="88" spans="1:11" x14ac:dyDescent="0.25">
      <c r="A88" t="s">
        <v>11</v>
      </c>
      <c r="B88">
        <v>10</v>
      </c>
      <c r="C88">
        <v>5.5623175887026064E-3</v>
      </c>
      <c r="D88">
        <v>2.5</v>
      </c>
      <c r="E88">
        <f t="shared" si="23"/>
        <v>5.3395649196866617E-2</v>
      </c>
      <c r="F88">
        <f t="shared" si="25"/>
        <v>0.94660435080313343</v>
      </c>
      <c r="G88">
        <f t="shared" si="28"/>
        <v>2411</v>
      </c>
      <c r="H88">
        <f t="shared" si="26"/>
        <v>128.73691021364542</v>
      </c>
      <c r="I88">
        <f t="shared" si="24"/>
        <v>24261.842275534113</v>
      </c>
      <c r="J88">
        <f t="shared" si="29"/>
        <v>135513.60673695363</v>
      </c>
      <c r="K88">
        <f t="shared" si="27"/>
        <v>56.206390185381018</v>
      </c>
    </row>
    <row r="89" spans="1:11" x14ac:dyDescent="0.25">
      <c r="A89" t="s">
        <v>12</v>
      </c>
      <c r="B89">
        <v>10</v>
      </c>
      <c r="C89">
        <v>1.7667206051821129E-2</v>
      </c>
      <c r="D89">
        <v>2.5</v>
      </c>
      <c r="E89">
        <f t="shared" si="23"/>
        <v>0.15600126219203045</v>
      </c>
      <c r="F89">
        <f t="shared" si="25"/>
        <v>0.84399873780796952</v>
      </c>
      <c r="G89">
        <f t="shared" si="28"/>
        <v>2394</v>
      </c>
      <c r="H89">
        <f t="shared" si="26"/>
        <v>373.46702168772089</v>
      </c>
      <c r="I89">
        <f t="shared" si="24"/>
        <v>24433.667554219301</v>
      </c>
      <c r="J89">
        <f t="shared" si="29"/>
        <v>111251.76446141952</v>
      </c>
      <c r="K89">
        <f t="shared" si="27"/>
        <v>46.471079557819344</v>
      </c>
    </row>
    <row r="90" spans="1:11" x14ac:dyDescent="0.25">
      <c r="A90" t="s">
        <v>13</v>
      </c>
      <c r="B90">
        <v>10</v>
      </c>
      <c r="C90">
        <v>5.6640126279625808E-2</v>
      </c>
      <c r="D90">
        <v>2.5</v>
      </c>
      <c r="E90">
        <f t="shared" si="23"/>
        <v>0.39753009987129145</v>
      </c>
      <c r="F90">
        <f t="shared" si="25"/>
        <v>0.6024699001287086</v>
      </c>
      <c r="G90">
        <f t="shared" si="28"/>
        <v>2350</v>
      </c>
      <c r="H90">
        <f t="shared" si="26"/>
        <v>934.19573469753493</v>
      </c>
      <c r="I90">
        <f t="shared" si="24"/>
        <v>24615.489336743838</v>
      </c>
      <c r="J90">
        <f t="shared" si="29"/>
        <v>86818.096907200219</v>
      </c>
      <c r="K90">
        <f t="shared" si="27"/>
        <v>36.943871024340517</v>
      </c>
    </row>
    <row r="91" spans="1:11" x14ac:dyDescent="0.25">
      <c r="A91" t="s">
        <v>14</v>
      </c>
      <c r="B91">
        <v>10</v>
      </c>
      <c r="C91">
        <v>0.14394652211159015</v>
      </c>
      <c r="D91">
        <v>2.5</v>
      </c>
      <c r="E91">
        <f t="shared" si="23"/>
        <v>0.6921840601828716</v>
      </c>
      <c r="F91">
        <f t="shared" si="25"/>
        <v>0.3078159398171284</v>
      </c>
      <c r="G91">
        <f t="shared" si="28"/>
        <v>2228</v>
      </c>
      <c r="H91">
        <f t="shared" si="26"/>
        <v>1542.1860860874378</v>
      </c>
      <c r="I91">
        <f t="shared" si="24"/>
        <v>24085.465215218595</v>
      </c>
      <c r="J91">
        <f t="shared" si="29"/>
        <v>62202.607570456385</v>
      </c>
      <c r="K91">
        <f t="shared" si="27"/>
        <v>27.918585085483116</v>
      </c>
    </row>
    <row r="92" spans="1:11" x14ac:dyDescent="0.25">
      <c r="A92" t="s">
        <v>15</v>
      </c>
      <c r="B92">
        <v>10</v>
      </c>
      <c r="C92">
        <v>0.35985246049119862</v>
      </c>
      <c r="D92">
        <v>2.5</v>
      </c>
      <c r="E92">
        <f t="shared" si="23"/>
        <v>0.97286516899478714</v>
      </c>
      <c r="F92">
        <f t="shared" si="25"/>
        <v>2.7134831005212856E-2</v>
      </c>
      <c r="G92">
        <f t="shared" si="28"/>
        <v>2023</v>
      </c>
      <c r="H92">
        <f t="shared" si="26"/>
        <v>1968.1062368764544</v>
      </c>
      <c r="I92">
        <f t="shared" si="24"/>
        <v>21550.265592191136</v>
      </c>
      <c r="J92">
        <f t="shared" si="29"/>
        <v>38117.142355237789</v>
      </c>
      <c r="K92">
        <f t="shared" si="27"/>
        <v>18.8418894489559</v>
      </c>
    </row>
    <row r="93" spans="1:11" x14ac:dyDescent="0.25">
      <c r="A93" t="s">
        <v>16</v>
      </c>
      <c r="B93">
        <v>10</v>
      </c>
      <c r="C93">
        <v>0.88768422835846184</v>
      </c>
      <c r="D93">
        <v>2.5</v>
      </c>
      <c r="E93">
        <f t="shared" si="23"/>
        <v>1.1592150963431631</v>
      </c>
      <c r="F93">
        <f t="shared" si="25"/>
        <v>-0.15921509634316311</v>
      </c>
      <c r="G93">
        <f t="shared" si="28"/>
        <v>1663</v>
      </c>
      <c r="H93">
        <f t="shared" si="26"/>
        <v>1927.7747052186803</v>
      </c>
      <c r="I93">
        <f t="shared" si="24"/>
        <v>16209.4367630467</v>
      </c>
      <c r="J93">
        <f t="shared" si="29"/>
        <v>16566.876763046654</v>
      </c>
      <c r="K93">
        <f t="shared" si="27"/>
        <v>9.9620425514411632</v>
      </c>
    </row>
    <row r="94" spans="1:11" x14ac:dyDescent="0.25">
      <c r="A94" t="s">
        <v>17</v>
      </c>
      <c r="C94">
        <v>3.1865487914055501</v>
      </c>
      <c r="D94">
        <v>2.5</v>
      </c>
      <c r="E94" s="6">
        <v>1</v>
      </c>
      <c r="F94">
        <f t="shared" si="25"/>
        <v>0</v>
      </c>
      <c r="G94">
        <f t="shared" si="28"/>
        <v>1139</v>
      </c>
      <c r="H94">
        <f t="shared" si="26"/>
        <v>1139</v>
      </c>
      <c r="I94">
        <f>G94/C94</f>
        <v>357.44000000000005</v>
      </c>
      <c r="J94">
        <f t="shared" si="29"/>
        <v>357.43999999995322</v>
      </c>
      <c r="K94">
        <f t="shared" si="27"/>
        <v>0.31381913959609586</v>
      </c>
    </row>
    <row r="97" spans="1:11" x14ac:dyDescent="0.25">
      <c r="A97" t="s">
        <v>4</v>
      </c>
      <c r="B97" t="s">
        <v>42</v>
      </c>
      <c r="C97" t="s">
        <v>22</v>
      </c>
      <c r="D97" s="3" t="s">
        <v>41</v>
      </c>
      <c r="E97" s="3" t="s">
        <v>43</v>
      </c>
      <c r="F97" s="3" t="s">
        <v>44</v>
      </c>
      <c r="G97" s="3" t="s">
        <v>45</v>
      </c>
      <c r="H97" s="3" t="s">
        <v>46</v>
      </c>
      <c r="I97" s="3" t="s">
        <v>47</v>
      </c>
      <c r="J97" s="3" t="s">
        <v>48</v>
      </c>
      <c r="K97" s="3" t="s">
        <v>49</v>
      </c>
    </row>
    <row r="98" spans="1:11" x14ac:dyDescent="0.25">
      <c r="A98" t="s">
        <v>6</v>
      </c>
      <c r="B98">
        <v>1</v>
      </c>
      <c r="C98">
        <v>8.3028894055131187E-3</v>
      </c>
      <c r="D98">
        <f>0.053+(2.8*C98)</f>
        <v>7.6248090335436725E-2</v>
      </c>
      <c r="E98">
        <f t="shared" ref="E98:E108" si="30">(B98*C98)/(1+(B98-D98)*C98)</f>
        <v>8.2396925298118366E-3</v>
      </c>
      <c r="F98">
        <f>1-E98</f>
        <v>0.99176030747018817</v>
      </c>
      <c r="G98">
        <f>E34</f>
        <v>313</v>
      </c>
      <c r="H98">
        <f>G98*E98</f>
        <v>2.5790237618311047</v>
      </c>
      <c r="I98">
        <f t="shared" ref="I98:I108" si="31">(G99*B98)+(H98*D98)</f>
        <v>311.19664563676935</v>
      </c>
      <c r="J98">
        <f>SUM(I98:I109)</f>
        <v>13854.321161872112</v>
      </c>
      <c r="K98">
        <f>J98/G98</f>
        <v>44.263006906939658</v>
      </c>
    </row>
    <row r="99" spans="1:11" x14ac:dyDescent="0.25">
      <c r="A99" t="s">
        <v>7</v>
      </c>
      <c r="B99">
        <v>4</v>
      </c>
      <c r="C99">
        <v>9.5839500782689251E-3</v>
      </c>
      <c r="D99">
        <f>1.522+(-1.518*C98)</f>
        <v>1.5093962138824311</v>
      </c>
      <c r="E99">
        <f t="shared" si="30"/>
        <v>3.7442064876033958E-2</v>
      </c>
      <c r="F99">
        <f t="shared" ref="F99:F109" si="32">1-E99</f>
        <v>0.96255793512396604</v>
      </c>
      <c r="G99">
        <f>G98-E22</f>
        <v>311</v>
      </c>
      <c r="H99">
        <f t="shared" ref="H99:H109" si="33">G99*E99</f>
        <v>11.64448217644656</v>
      </c>
      <c r="I99">
        <f t="shared" si="31"/>
        <v>1225.5761373097498</v>
      </c>
      <c r="J99">
        <f>J98-I98</f>
        <v>13543.124516235343</v>
      </c>
      <c r="K99">
        <f t="shared" ref="K99:K109" si="34">J99/G99</f>
        <v>43.5470241679593</v>
      </c>
    </row>
    <row r="100" spans="1:11" x14ac:dyDescent="0.25">
      <c r="A100" t="s">
        <v>8</v>
      </c>
      <c r="B100">
        <v>5</v>
      </c>
      <c r="C100">
        <v>6.2613486945087976E-3</v>
      </c>
      <c r="D100">
        <v>2.5</v>
      </c>
      <c r="E100">
        <f t="shared" si="30"/>
        <v>3.0824240182479506E-2</v>
      </c>
      <c r="F100">
        <f t="shared" si="32"/>
        <v>0.96917575981752047</v>
      </c>
      <c r="G100">
        <f t="shared" ref="G100:G109" si="35">G99-E23</f>
        <v>302</v>
      </c>
      <c r="H100">
        <f t="shared" si="33"/>
        <v>9.3089205351088111</v>
      </c>
      <c r="I100">
        <f t="shared" si="31"/>
        <v>1493.272301337772</v>
      </c>
      <c r="J100">
        <f t="shared" ref="J100:J109" si="36">J99-I99</f>
        <v>12317.548378925592</v>
      </c>
      <c r="K100">
        <f t="shared" si="34"/>
        <v>40.786584036177459</v>
      </c>
    </row>
    <row r="101" spans="1:11" x14ac:dyDescent="0.25">
      <c r="A101" t="s">
        <v>9</v>
      </c>
      <c r="B101">
        <v>5</v>
      </c>
      <c r="C101">
        <v>7.4962518740629676E-3</v>
      </c>
      <c r="D101">
        <v>2.5</v>
      </c>
      <c r="E101">
        <f t="shared" si="30"/>
        <v>3.679175864606328E-2</v>
      </c>
      <c r="F101">
        <f t="shared" si="32"/>
        <v>0.96320824135393668</v>
      </c>
      <c r="G101">
        <f t="shared" si="35"/>
        <v>294</v>
      </c>
      <c r="H101">
        <f t="shared" si="33"/>
        <v>10.816777041942604</v>
      </c>
      <c r="I101">
        <f t="shared" si="31"/>
        <v>1442.0419426048566</v>
      </c>
      <c r="J101">
        <f t="shared" si="36"/>
        <v>10824.27607758782</v>
      </c>
      <c r="K101">
        <f t="shared" si="34"/>
        <v>36.817265570026599</v>
      </c>
    </row>
    <row r="102" spans="1:11" x14ac:dyDescent="0.25">
      <c r="A102" t="s">
        <v>10</v>
      </c>
      <c r="B102">
        <v>5</v>
      </c>
      <c r="C102">
        <v>1.6642479596320012E-2</v>
      </c>
      <c r="D102">
        <v>2.5</v>
      </c>
      <c r="E102">
        <f t="shared" si="30"/>
        <v>7.9888539509676074E-2</v>
      </c>
      <c r="F102">
        <f t="shared" si="32"/>
        <v>0.92011146049032388</v>
      </c>
      <c r="G102">
        <f t="shared" si="35"/>
        <v>283</v>
      </c>
      <c r="H102">
        <f t="shared" si="33"/>
        <v>22.60845668123833</v>
      </c>
      <c r="I102">
        <f t="shared" si="31"/>
        <v>1346.5211417030957</v>
      </c>
      <c r="J102">
        <f t="shared" si="36"/>
        <v>9382.2341349829621</v>
      </c>
      <c r="K102">
        <f t="shared" si="34"/>
        <v>33.152770794992797</v>
      </c>
    </row>
    <row r="103" spans="1:11" x14ac:dyDescent="0.25">
      <c r="A103" t="s">
        <v>11</v>
      </c>
      <c r="B103">
        <v>10</v>
      </c>
      <c r="C103">
        <v>1.6686952766107817E-2</v>
      </c>
      <c r="D103">
        <v>2.5</v>
      </c>
      <c r="E103">
        <f t="shared" si="30"/>
        <v>0.14830841170415088</v>
      </c>
      <c r="F103">
        <f t="shared" si="32"/>
        <v>0.85169158829584912</v>
      </c>
      <c r="G103">
        <f t="shared" si="35"/>
        <v>258</v>
      </c>
      <c r="H103">
        <f t="shared" si="33"/>
        <v>38.263570219670925</v>
      </c>
      <c r="I103">
        <f t="shared" si="31"/>
        <v>2165.6589255491772</v>
      </c>
      <c r="J103">
        <f t="shared" si="36"/>
        <v>8035.7129932798662</v>
      </c>
      <c r="K103">
        <f t="shared" si="34"/>
        <v>31.146174392557622</v>
      </c>
    </row>
    <row r="104" spans="1:11" x14ac:dyDescent="0.25">
      <c r="A104" t="s">
        <v>12</v>
      </c>
      <c r="B104">
        <v>10</v>
      </c>
      <c r="C104">
        <v>1.8871788282627113E-2</v>
      </c>
      <c r="D104">
        <v>2.5</v>
      </c>
      <c r="E104">
        <f t="shared" si="30"/>
        <v>0.16531890720684911</v>
      </c>
      <c r="F104">
        <f t="shared" si="32"/>
        <v>0.83468109279315095</v>
      </c>
      <c r="G104">
        <f t="shared" si="35"/>
        <v>207</v>
      </c>
      <c r="H104">
        <f t="shared" si="33"/>
        <v>34.221013791817768</v>
      </c>
      <c r="I104">
        <f t="shared" si="31"/>
        <v>1685.5525344795444</v>
      </c>
      <c r="J104">
        <f t="shared" si="36"/>
        <v>5870.054067730689</v>
      </c>
      <c r="K104">
        <f t="shared" si="34"/>
        <v>28.357749119471926</v>
      </c>
    </row>
    <row r="105" spans="1:11" x14ac:dyDescent="0.25">
      <c r="A105" t="s">
        <v>13</v>
      </c>
      <c r="B105">
        <v>10</v>
      </c>
      <c r="C105">
        <v>1.4392163234986884E-2</v>
      </c>
      <c r="D105">
        <v>2.5</v>
      </c>
      <c r="E105">
        <f t="shared" si="30"/>
        <v>0.12990006075970581</v>
      </c>
      <c r="F105">
        <f t="shared" si="32"/>
        <v>0.87009993924029416</v>
      </c>
      <c r="G105">
        <f t="shared" si="35"/>
        <v>160</v>
      </c>
      <c r="H105">
        <f t="shared" si="33"/>
        <v>20.78400972155293</v>
      </c>
      <c r="I105">
        <f t="shared" si="31"/>
        <v>1341.9600243038824</v>
      </c>
      <c r="J105">
        <f t="shared" si="36"/>
        <v>4184.5015332511448</v>
      </c>
      <c r="K105">
        <f t="shared" si="34"/>
        <v>26.153134582819654</v>
      </c>
    </row>
    <row r="106" spans="1:11" x14ac:dyDescent="0.25">
      <c r="A106" t="s">
        <v>14</v>
      </c>
      <c r="B106">
        <v>10</v>
      </c>
      <c r="C106">
        <v>2.1767522855898998E-2</v>
      </c>
      <c r="D106">
        <v>2.5</v>
      </c>
      <c r="E106">
        <f t="shared" si="30"/>
        <v>0.18712574850299402</v>
      </c>
      <c r="F106">
        <f t="shared" si="32"/>
        <v>0.81287425149700598</v>
      </c>
      <c r="G106">
        <f t="shared" si="35"/>
        <v>129</v>
      </c>
      <c r="H106">
        <f t="shared" si="33"/>
        <v>24.139221556886227</v>
      </c>
      <c r="I106">
        <f t="shared" si="31"/>
        <v>1040.3480538922156</v>
      </c>
      <c r="J106">
        <f t="shared" si="36"/>
        <v>2842.5415089472626</v>
      </c>
      <c r="K106">
        <f t="shared" si="34"/>
        <v>22.035205495715214</v>
      </c>
    </row>
    <row r="107" spans="1:11" x14ac:dyDescent="0.25">
      <c r="A107" t="s">
        <v>15</v>
      </c>
      <c r="B107">
        <v>10</v>
      </c>
      <c r="C107">
        <v>1.4993852520466609E-2</v>
      </c>
      <c r="D107">
        <v>2.5</v>
      </c>
      <c r="E107">
        <f t="shared" si="30"/>
        <v>0.13478178828476697</v>
      </c>
      <c r="F107">
        <f t="shared" si="32"/>
        <v>0.86521821171523305</v>
      </c>
      <c r="G107">
        <f t="shared" si="35"/>
        <v>98</v>
      </c>
      <c r="H107">
        <f t="shared" si="33"/>
        <v>13.208615251907164</v>
      </c>
      <c r="I107">
        <f t="shared" si="31"/>
        <v>863.02153812976792</v>
      </c>
      <c r="J107">
        <f t="shared" si="36"/>
        <v>1802.193455055047</v>
      </c>
      <c r="K107">
        <f t="shared" si="34"/>
        <v>18.389729133214765</v>
      </c>
    </row>
    <row r="108" spans="1:11" x14ac:dyDescent="0.25">
      <c r="A108" t="s">
        <v>16</v>
      </c>
      <c r="B108">
        <v>10</v>
      </c>
      <c r="C108">
        <v>5.5903777740132138E-2</v>
      </c>
      <c r="D108">
        <v>2.5</v>
      </c>
      <c r="E108">
        <f t="shared" si="30"/>
        <v>0.39388875626641201</v>
      </c>
      <c r="F108">
        <f t="shared" si="32"/>
        <v>0.60611124373358805</v>
      </c>
      <c r="G108">
        <f t="shared" si="35"/>
        <v>83</v>
      </c>
      <c r="H108">
        <f t="shared" si="33"/>
        <v>32.692766770112193</v>
      </c>
      <c r="I108">
        <f t="shared" si="31"/>
        <v>581.73191692528053</v>
      </c>
      <c r="J108">
        <f t="shared" si="36"/>
        <v>939.17191692527911</v>
      </c>
      <c r="K108">
        <f t="shared" si="34"/>
        <v>11.315324300304567</v>
      </c>
    </row>
    <row r="109" spans="1:11" x14ac:dyDescent="0.25">
      <c r="A109" t="s">
        <v>17</v>
      </c>
      <c r="C109">
        <v>0.13988361683079678</v>
      </c>
      <c r="D109">
        <v>2.5</v>
      </c>
      <c r="E109" s="6">
        <v>1</v>
      </c>
      <c r="F109">
        <f t="shared" si="32"/>
        <v>0</v>
      </c>
      <c r="G109">
        <f t="shared" si="35"/>
        <v>50</v>
      </c>
      <c r="H109">
        <f t="shared" si="33"/>
        <v>50</v>
      </c>
      <c r="I109">
        <f>G109/C109</f>
        <v>357.44</v>
      </c>
      <c r="J109">
        <f t="shared" si="36"/>
        <v>357.43999999999858</v>
      </c>
      <c r="K109">
        <f t="shared" si="34"/>
        <v>7.1487999999999712</v>
      </c>
    </row>
    <row r="112" spans="1:11" x14ac:dyDescent="0.25">
      <c r="A112" t="s">
        <v>4</v>
      </c>
      <c r="B112" t="s">
        <v>42</v>
      </c>
      <c r="C112" t="s">
        <v>39</v>
      </c>
      <c r="D112" s="3" t="s">
        <v>41</v>
      </c>
      <c r="E112" s="3" t="s">
        <v>43</v>
      </c>
      <c r="F112" s="3" t="s">
        <v>44</v>
      </c>
      <c r="G112" s="3" t="s">
        <v>45</v>
      </c>
      <c r="H112" s="3" t="s">
        <v>46</v>
      </c>
      <c r="I112" s="3" t="s">
        <v>47</v>
      </c>
      <c r="J112" s="3" t="s">
        <v>48</v>
      </c>
      <c r="K112" s="3" t="s">
        <v>49</v>
      </c>
    </row>
    <row r="113" spans="1:11" x14ac:dyDescent="0.25">
      <c r="A113" t="s">
        <v>6</v>
      </c>
      <c r="B113">
        <v>1</v>
      </c>
      <c r="C113">
        <v>1.1333444038525406</v>
      </c>
      <c r="D113">
        <f>0.053+(2.8*C113)</f>
        <v>3.2263643307871135</v>
      </c>
      <c r="E113">
        <f t="shared" ref="E113:E123" si="37">(B113*C113)/(1+(B113-D113)*C113)</f>
        <v>-0.74403654240134431</v>
      </c>
      <c r="F113">
        <f>1-E113</f>
        <v>1.7440365424013442</v>
      </c>
      <c r="G113">
        <f>F34</f>
        <v>3203</v>
      </c>
      <c r="H113">
        <f>G113*E113</f>
        <v>-2383.1490453115057</v>
      </c>
      <c r="I113">
        <f t="shared" ref="I113:I123" si="38">(G114*B113)+(H113*D113)</f>
        <v>-4758.9070747424048</v>
      </c>
      <c r="J113">
        <f>SUM(I113:I124)</f>
        <v>213084.95139509358</v>
      </c>
      <c r="K113">
        <f>J113/G113</f>
        <v>66.526678549826286</v>
      </c>
    </row>
    <row r="114" spans="1:11" x14ac:dyDescent="0.25">
      <c r="A114" t="s">
        <v>7</v>
      </c>
      <c r="B114">
        <v>4</v>
      </c>
      <c r="C114">
        <v>3.0881616918866536E-2</v>
      </c>
      <c r="D114">
        <f>1.522-(1.518*C113)</f>
        <v>-0.19841680504815673</v>
      </c>
      <c r="E114">
        <f t="shared" si="37"/>
        <v>0.10934894991889631</v>
      </c>
      <c r="F114">
        <f t="shared" ref="F114:F124" si="39">1-E114</f>
        <v>0.89065105008110368</v>
      </c>
      <c r="G114">
        <f>G113-F22</f>
        <v>2930</v>
      </c>
      <c r="H114">
        <f t="shared" ref="H114:H124" si="40">G114*E114</f>
        <v>320.39242326236621</v>
      </c>
      <c r="I114">
        <f t="shared" si="38"/>
        <v>11540.428759014645</v>
      </c>
      <c r="J114">
        <f>J113-I113</f>
        <v>217843.85846983598</v>
      </c>
      <c r="K114">
        <f t="shared" ref="K114:K124" si="41">J114/G114</f>
        <v>74.349439750797259</v>
      </c>
    </row>
    <row r="115" spans="1:11" x14ac:dyDescent="0.25">
      <c r="A115" t="s">
        <v>8</v>
      </c>
      <c r="B115">
        <v>5</v>
      </c>
      <c r="C115">
        <v>9.3920230417631964E-3</v>
      </c>
      <c r="D115">
        <v>2.5</v>
      </c>
      <c r="E115">
        <f t="shared" si="37"/>
        <v>4.5882784779150865E-2</v>
      </c>
      <c r="F115">
        <f t="shared" si="39"/>
        <v>0.95411721522084914</v>
      </c>
      <c r="G115">
        <f t="shared" ref="G115:G124" si="42">G114-F23</f>
        <v>2901</v>
      </c>
      <c r="H115">
        <f t="shared" si="40"/>
        <v>133.10595864431667</v>
      </c>
      <c r="I115">
        <f t="shared" si="38"/>
        <v>14777.764896610792</v>
      </c>
      <c r="J115">
        <f t="shared" ref="J115:J124" si="43">J114-I114</f>
        <v>206303.42971082134</v>
      </c>
      <c r="K115">
        <f t="shared" si="41"/>
        <v>71.114591420483052</v>
      </c>
    </row>
    <row r="116" spans="1:11" x14ac:dyDescent="0.25">
      <c r="A116" t="s">
        <v>9</v>
      </c>
      <c r="B116">
        <v>5</v>
      </c>
      <c r="C116">
        <v>8.8592067602562344E-3</v>
      </c>
      <c r="D116">
        <v>2.5</v>
      </c>
      <c r="E116">
        <f t="shared" si="37"/>
        <v>4.3336222414827652E-2</v>
      </c>
      <c r="F116">
        <f t="shared" si="39"/>
        <v>0.95666377758517229</v>
      </c>
      <c r="G116">
        <f t="shared" si="42"/>
        <v>2889</v>
      </c>
      <c r="H116">
        <f t="shared" si="40"/>
        <v>125.19834655643709</v>
      </c>
      <c r="I116">
        <f t="shared" si="38"/>
        <v>14692.995866391093</v>
      </c>
      <c r="J116">
        <f t="shared" si="43"/>
        <v>191525.66481421056</v>
      </c>
      <c r="K116">
        <f t="shared" si="41"/>
        <v>66.294795712776235</v>
      </c>
    </row>
    <row r="117" spans="1:11" x14ac:dyDescent="0.25">
      <c r="A117" t="s">
        <v>10</v>
      </c>
      <c r="B117">
        <v>5</v>
      </c>
      <c r="C117">
        <v>1.7308178780172816E-2</v>
      </c>
      <c r="D117">
        <v>2.5</v>
      </c>
      <c r="E117">
        <f t="shared" si="37"/>
        <v>8.295154353679858E-2</v>
      </c>
      <c r="F117">
        <f t="shared" si="39"/>
        <v>0.91704845646320143</v>
      </c>
      <c r="G117">
        <f t="shared" si="42"/>
        <v>2876</v>
      </c>
      <c r="H117">
        <f t="shared" si="40"/>
        <v>238.5686392118327</v>
      </c>
      <c r="I117">
        <f t="shared" si="38"/>
        <v>14846.421598029581</v>
      </c>
      <c r="J117">
        <f t="shared" si="43"/>
        <v>176832.66894781947</v>
      </c>
      <c r="K117">
        <f t="shared" si="41"/>
        <v>61.485628980465741</v>
      </c>
    </row>
    <row r="118" spans="1:11" x14ac:dyDescent="0.25">
      <c r="A118" t="s">
        <v>11</v>
      </c>
      <c r="B118">
        <v>10</v>
      </c>
      <c r="C118">
        <v>1.8650123679767559E-2</v>
      </c>
      <c r="D118">
        <v>2.5</v>
      </c>
      <c r="E118">
        <f t="shared" si="37"/>
        <v>0.16361538329056372</v>
      </c>
      <c r="F118">
        <f t="shared" si="39"/>
        <v>0.83638461670943631</v>
      </c>
      <c r="G118">
        <f t="shared" si="42"/>
        <v>2850</v>
      </c>
      <c r="H118">
        <f t="shared" si="40"/>
        <v>466.30384237810659</v>
      </c>
      <c r="I118">
        <f t="shared" si="38"/>
        <v>29095.759605945266</v>
      </c>
      <c r="J118">
        <f t="shared" si="43"/>
        <v>161986.24734978989</v>
      </c>
      <c r="K118">
        <f t="shared" si="41"/>
        <v>56.837279771856103</v>
      </c>
    </row>
    <row r="119" spans="1:11" x14ac:dyDescent="0.25">
      <c r="A119" t="s">
        <v>12</v>
      </c>
      <c r="B119">
        <v>10</v>
      </c>
      <c r="C119">
        <v>3.17206654112243E-2</v>
      </c>
      <c r="D119">
        <v>2.5</v>
      </c>
      <c r="E119">
        <f t="shared" si="37"/>
        <v>0.25624474941534037</v>
      </c>
      <c r="F119">
        <f t="shared" si="39"/>
        <v>0.74375525058465963</v>
      </c>
      <c r="G119">
        <f t="shared" si="42"/>
        <v>2793</v>
      </c>
      <c r="H119">
        <f t="shared" si="40"/>
        <v>715.69158511704563</v>
      </c>
      <c r="I119">
        <f t="shared" si="38"/>
        <v>28929.228962792615</v>
      </c>
      <c r="J119">
        <f t="shared" si="43"/>
        <v>132890.48774384463</v>
      </c>
      <c r="K119">
        <f t="shared" si="41"/>
        <v>47.579838075132344</v>
      </c>
    </row>
    <row r="120" spans="1:11" x14ac:dyDescent="0.25">
      <c r="A120" t="s">
        <v>13</v>
      </c>
      <c r="B120">
        <v>10</v>
      </c>
      <c r="C120">
        <v>5.1533229647856268E-2</v>
      </c>
      <c r="D120">
        <v>2.5</v>
      </c>
      <c r="E120">
        <f t="shared" si="37"/>
        <v>0.3716787490163907</v>
      </c>
      <c r="F120">
        <f t="shared" si="39"/>
        <v>0.62832125098360936</v>
      </c>
      <c r="G120">
        <f t="shared" si="42"/>
        <v>2714</v>
      </c>
      <c r="H120">
        <f t="shared" si="40"/>
        <v>1008.7361248304843</v>
      </c>
      <c r="I120">
        <f t="shared" si="38"/>
        <v>28551.840312076212</v>
      </c>
      <c r="J120">
        <f t="shared" si="43"/>
        <v>103961.25878105202</v>
      </c>
      <c r="K120">
        <f t="shared" si="41"/>
        <v>38.305548556025066</v>
      </c>
    </row>
    <row r="121" spans="1:11" x14ac:dyDescent="0.25">
      <c r="A121" t="s">
        <v>14</v>
      </c>
      <c r="B121">
        <v>10</v>
      </c>
      <c r="C121">
        <v>0.14815959105144155</v>
      </c>
      <c r="D121">
        <v>2.5</v>
      </c>
      <c r="E121">
        <f t="shared" si="37"/>
        <v>0.70178006013357086</v>
      </c>
      <c r="F121">
        <f t="shared" si="39"/>
        <v>0.29821993986642914</v>
      </c>
      <c r="G121">
        <f t="shared" si="42"/>
        <v>2603</v>
      </c>
      <c r="H121">
        <f t="shared" si="40"/>
        <v>1826.733496527685</v>
      </c>
      <c r="I121">
        <f t="shared" si="38"/>
        <v>28486.833741319213</v>
      </c>
      <c r="J121">
        <f t="shared" si="43"/>
        <v>75409.418468975811</v>
      </c>
      <c r="K121">
        <f t="shared" si="41"/>
        <v>28.970195339598853</v>
      </c>
    </row>
    <row r="122" spans="1:11" x14ac:dyDescent="0.25">
      <c r="A122" t="s">
        <v>15</v>
      </c>
      <c r="B122">
        <v>10</v>
      </c>
      <c r="C122">
        <v>0.37084795233954082</v>
      </c>
      <c r="D122">
        <v>2.5</v>
      </c>
      <c r="E122">
        <f t="shared" si="37"/>
        <v>0.98072647776447242</v>
      </c>
      <c r="F122">
        <f t="shared" si="39"/>
        <v>1.9273522235527585E-2</v>
      </c>
      <c r="G122">
        <f t="shared" si="42"/>
        <v>2392</v>
      </c>
      <c r="H122">
        <f t="shared" si="40"/>
        <v>2345.8977348126182</v>
      </c>
      <c r="I122">
        <f t="shared" si="38"/>
        <v>26074.744337031545</v>
      </c>
      <c r="J122">
        <f t="shared" si="43"/>
        <v>46922.584727656598</v>
      </c>
      <c r="K122">
        <f t="shared" si="41"/>
        <v>19.616465187147408</v>
      </c>
    </row>
    <row r="123" spans="1:11" x14ac:dyDescent="0.25">
      <c r="A123" t="s">
        <v>16</v>
      </c>
      <c r="B123">
        <v>10</v>
      </c>
      <c r="C123">
        <v>0.95375232932407239</v>
      </c>
      <c r="D123">
        <v>2.5</v>
      </c>
      <c r="E123">
        <f t="shared" si="37"/>
        <v>1.1697972074468086</v>
      </c>
      <c r="F123">
        <f t="shared" si="39"/>
        <v>-0.1697972074468086</v>
      </c>
      <c r="G123">
        <f t="shared" si="42"/>
        <v>2021</v>
      </c>
      <c r="H123">
        <f t="shared" si="40"/>
        <v>2364.16015625</v>
      </c>
      <c r="I123">
        <f t="shared" si="38"/>
        <v>20490.400390625</v>
      </c>
      <c r="J123">
        <f t="shared" si="43"/>
        <v>20847.840390625053</v>
      </c>
      <c r="K123">
        <f t="shared" si="41"/>
        <v>10.315606328859502</v>
      </c>
    </row>
    <row r="124" spans="1:11" x14ac:dyDescent="0.25">
      <c r="A124" t="s">
        <v>17</v>
      </c>
      <c r="C124">
        <v>4.0790062667860338</v>
      </c>
      <c r="D124">
        <v>2.5</v>
      </c>
      <c r="E124" s="6">
        <v>1</v>
      </c>
      <c r="F124">
        <f t="shared" si="39"/>
        <v>0</v>
      </c>
      <c r="G124">
        <f t="shared" si="42"/>
        <v>1458</v>
      </c>
      <c r="H124">
        <f t="shared" si="40"/>
        <v>1458</v>
      </c>
      <c r="I124">
        <f>G124/C124</f>
        <v>357.44</v>
      </c>
      <c r="J124">
        <f t="shared" si="43"/>
        <v>357.44000000005326</v>
      </c>
      <c r="K124">
        <f t="shared" si="41"/>
        <v>0.24515775034297205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00D1-F673-4DE3-AA8E-C9A1C185D018}">
  <dimension ref="A1:G13"/>
  <sheetViews>
    <sheetView workbookViewId="0">
      <selection sqref="A1:XFD1"/>
    </sheetView>
  </sheetViews>
  <sheetFormatPr defaultRowHeight="15" x14ac:dyDescent="0.25"/>
  <cols>
    <col min="5" max="5" width="13.28515625" bestFit="1" customWidth="1"/>
  </cols>
  <sheetData>
    <row r="1" spans="1:7" x14ac:dyDescent="0.25">
      <c r="A1" s="3" t="s">
        <v>19</v>
      </c>
      <c r="B1" s="3" t="s">
        <v>25</v>
      </c>
      <c r="C1" s="3" t="s">
        <v>52</v>
      </c>
      <c r="D1" s="3" t="s">
        <v>53</v>
      </c>
      <c r="E1" s="3" t="s">
        <v>54</v>
      </c>
      <c r="F1" t="s">
        <v>50</v>
      </c>
      <c r="G1" t="s">
        <v>51</v>
      </c>
    </row>
    <row r="2" spans="1:7" x14ac:dyDescent="0.25">
      <c r="A2">
        <v>18</v>
      </c>
      <c r="B2">
        <v>2</v>
      </c>
      <c r="C2">
        <v>4</v>
      </c>
      <c r="D2">
        <v>5</v>
      </c>
      <c r="E2" s="2">
        <f>F2-SUM(A2:D2)</f>
        <v>325</v>
      </c>
      <c r="F2">
        <v>354</v>
      </c>
      <c r="G2">
        <v>25171</v>
      </c>
    </row>
    <row r="3" spans="1:7" x14ac:dyDescent="0.25">
      <c r="A3">
        <v>5</v>
      </c>
      <c r="B3">
        <v>4</v>
      </c>
      <c r="C3">
        <v>1</v>
      </c>
      <c r="D3">
        <v>10</v>
      </c>
      <c r="E3" s="2">
        <f t="shared" ref="E3:E13" si="0">F3-SUM(A3:D3)</f>
        <v>26</v>
      </c>
      <c r="F3">
        <v>46</v>
      </c>
      <c r="G3">
        <v>97702</v>
      </c>
    </row>
    <row r="4" spans="1:7" x14ac:dyDescent="0.25">
      <c r="A4">
        <v>4</v>
      </c>
      <c r="B4">
        <v>13</v>
      </c>
      <c r="C4">
        <v>1</v>
      </c>
      <c r="D4">
        <v>13</v>
      </c>
      <c r="E4" s="2">
        <f t="shared" si="0"/>
        <v>13</v>
      </c>
      <c r="F4">
        <v>44</v>
      </c>
      <c r="G4">
        <v>133055</v>
      </c>
    </row>
    <row r="5" spans="1:7" x14ac:dyDescent="0.25">
      <c r="A5">
        <v>2</v>
      </c>
      <c r="B5">
        <v>2</v>
      </c>
      <c r="C5">
        <v>3</v>
      </c>
      <c r="D5">
        <v>28</v>
      </c>
      <c r="E5" s="2">
        <f t="shared" si="0"/>
        <v>11</v>
      </c>
      <c r="F5">
        <v>46</v>
      </c>
      <c r="G5">
        <v>152520</v>
      </c>
    </row>
    <row r="6" spans="1:7" x14ac:dyDescent="0.25">
      <c r="A6">
        <v>3</v>
      </c>
      <c r="B6">
        <v>11</v>
      </c>
      <c r="C6">
        <v>4</v>
      </c>
      <c r="D6">
        <v>314</v>
      </c>
      <c r="E6" s="2">
        <f t="shared" si="0"/>
        <v>29</v>
      </c>
      <c r="F6">
        <v>361</v>
      </c>
      <c r="G6">
        <v>152679</v>
      </c>
    </row>
    <row r="7" spans="1:7" x14ac:dyDescent="0.25">
      <c r="A7">
        <v>34</v>
      </c>
      <c r="B7">
        <v>29</v>
      </c>
      <c r="C7">
        <v>28</v>
      </c>
      <c r="D7">
        <v>655</v>
      </c>
      <c r="E7" s="2">
        <f t="shared" si="0"/>
        <v>80</v>
      </c>
      <c r="F7">
        <v>826</v>
      </c>
      <c r="G7">
        <v>303727</v>
      </c>
    </row>
    <row r="8" spans="1:7" x14ac:dyDescent="0.25">
      <c r="A8">
        <v>37</v>
      </c>
      <c r="B8">
        <v>39</v>
      </c>
      <c r="C8">
        <v>67</v>
      </c>
      <c r="D8">
        <v>464</v>
      </c>
      <c r="E8" s="2">
        <f t="shared" si="0"/>
        <v>177</v>
      </c>
      <c r="F8">
        <v>784</v>
      </c>
      <c r="G8">
        <v>237184</v>
      </c>
    </row>
    <row r="9" spans="1:7" x14ac:dyDescent="0.25">
      <c r="A9">
        <v>49</v>
      </c>
      <c r="B9">
        <v>93</v>
      </c>
      <c r="C9">
        <v>168</v>
      </c>
      <c r="D9">
        <v>330</v>
      </c>
      <c r="E9" s="2">
        <f t="shared" si="0"/>
        <v>358</v>
      </c>
      <c r="F9">
        <v>998</v>
      </c>
      <c r="G9">
        <v>198581</v>
      </c>
    </row>
    <row r="10" spans="1:7" x14ac:dyDescent="0.25">
      <c r="A10">
        <v>49</v>
      </c>
      <c r="B10">
        <v>203</v>
      </c>
      <c r="C10">
        <v>283</v>
      </c>
      <c r="D10">
        <v>173</v>
      </c>
      <c r="E10" s="2">
        <f t="shared" si="0"/>
        <v>409</v>
      </c>
      <c r="F10">
        <v>1117</v>
      </c>
      <c r="G10">
        <v>123684</v>
      </c>
    </row>
    <row r="11" spans="1:7" x14ac:dyDescent="0.25">
      <c r="A11">
        <v>40</v>
      </c>
      <c r="B11">
        <v>343</v>
      </c>
      <c r="C11">
        <v>493</v>
      </c>
      <c r="D11">
        <v>114</v>
      </c>
      <c r="E11" s="2">
        <f t="shared" si="0"/>
        <v>432</v>
      </c>
      <c r="F11">
        <v>1422</v>
      </c>
      <c r="G11">
        <v>82865</v>
      </c>
    </row>
    <row r="12" spans="1:7" x14ac:dyDescent="0.25">
      <c r="A12">
        <v>42</v>
      </c>
      <c r="B12">
        <v>369</v>
      </c>
      <c r="C12">
        <v>646</v>
      </c>
      <c r="D12">
        <v>67</v>
      </c>
      <c r="E12" s="2">
        <f t="shared" si="0"/>
        <v>594</v>
      </c>
      <c r="F12">
        <v>1718</v>
      </c>
      <c r="G12">
        <v>45331</v>
      </c>
    </row>
    <row r="13" spans="1:7" x14ac:dyDescent="0.25">
      <c r="A13">
        <v>72</v>
      </c>
      <c r="B13">
        <v>368</v>
      </c>
      <c r="C13">
        <v>1002</v>
      </c>
      <c r="D13">
        <v>58</v>
      </c>
      <c r="E13" s="2">
        <f t="shared" si="0"/>
        <v>1098</v>
      </c>
      <c r="F13">
        <v>2598</v>
      </c>
      <c r="G13">
        <v>25677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788D-6F2B-4E69-BC81-0369D874FC4F}">
  <dimension ref="A1:G13"/>
  <sheetViews>
    <sheetView tabSelected="1" workbookViewId="0">
      <selection activeCell="F14" sqref="F14"/>
    </sheetView>
  </sheetViews>
  <sheetFormatPr defaultRowHeight="15" x14ac:dyDescent="0.25"/>
  <sheetData>
    <row r="1" spans="1:7" x14ac:dyDescent="0.25">
      <c r="A1" s="3" t="s">
        <v>19</v>
      </c>
      <c r="B1" s="3" t="s">
        <v>25</v>
      </c>
      <c r="C1" s="3" t="s">
        <v>52</v>
      </c>
      <c r="D1" s="3" t="s">
        <v>53</v>
      </c>
      <c r="E1" s="3" t="s">
        <v>54</v>
      </c>
      <c r="F1" t="s">
        <v>50</v>
      </c>
      <c r="G1" t="s">
        <v>51</v>
      </c>
    </row>
    <row r="2" spans="1:7" x14ac:dyDescent="0.25">
      <c r="A2">
        <v>17</v>
      </c>
      <c r="B2">
        <v>3</v>
      </c>
      <c r="C2">
        <v>3</v>
      </c>
      <c r="D2">
        <v>2</v>
      </c>
      <c r="E2" s="2">
        <f>F2-SUM(A2:D2)</f>
        <v>273</v>
      </c>
      <c r="F2">
        <v>298</v>
      </c>
      <c r="G2">
        <v>24088</v>
      </c>
    </row>
    <row r="3" spans="1:7" x14ac:dyDescent="0.25">
      <c r="A3">
        <v>4</v>
      </c>
      <c r="B3">
        <v>4</v>
      </c>
      <c r="C3">
        <v>1</v>
      </c>
      <c r="D3">
        <v>9</v>
      </c>
      <c r="E3" s="2">
        <f t="shared" ref="E3:E13" si="0">F3-SUM(A3:D3)</f>
        <v>29</v>
      </c>
      <c r="F3">
        <v>47</v>
      </c>
      <c r="G3">
        <v>93907</v>
      </c>
    </row>
    <row r="4" spans="1:7" x14ac:dyDescent="0.25">
      <c r="A4">
        <v>1</v>
      </c>
      <c r="B4">
        <v>3</v>
      </c>
      <c r="C4">
        <v>3</v>
      </c>
      <c r="D4">
        <v>8</v>
      </c>
      <c r="E4" s="2">
        <f t="shared" si="0"/>
        <v>12</v>
      </c>
      <c r="F4">
        <v>27</v>
      </c>
      <c r="G4">
        <v>127768</v>
      </c>
    </row>
    <row r="5" spans="1:7" x14ac:dyDescent="0.25">
      <c r="A5">
        <v>4</v>
      </c>
      <c r="B5">
        <v>6</v>
      </c>
      <c r="C5">
        <v>2</v>
      </c>
      <c r="D5">
        <v>11</v>
      </c>
      <c r="E5" s="2">
        <f t="shared" si="0"/>
        <v>13</v>
      </c>
      <c r="F5">
        <v>36</v>
      </c>
      <c r="G5">
        <v>146740</v>
      </c>
    </row>
    <row r="6" spans="1:7" x14ac:dyDescent="0.25">
      <c r="A6">
        <v>3</v>
      </c>
      <c r="B6">
        <v>6</v>
      </c>
      <c r="C6">
        <v>5</v>
      </c>
      <c r="D6">
        <v>25</v>
      </c>
      <c r="E6" s="2">
        <f t="shared" si="0"/>
        <v>26</v>
      </c>
      <c r="F6">
        <v>65</v>
      </c>
      <c r="G6">
        <v>150218</v>
      </c>
    </row>
    <row r="7" spans="1:7" x14ac:dyDescent="0.25">
      <c r="A7">
        <v>15</v>
      </c>
      <c r="B7">
        <v>22</v>
      </c>
      <c r="C7">
        <v>17</v>
      </c>
      <c r="D7">
        <v>51</v>
      </c>
      <c r="E7" s="2">
        <f t="shared" si="0"/>
        <v>57</v>
      </c>
      <c r="F7">
        <v>162</v>
      </c>
      <c r="G7">
        <v>305628</v>
      </c>
    </row>
    <row r="8" spans="1:7" x14ac:dyDescent="0.25">
      <c r="A8">
        <v>15</v>
      </c>
      <c r="B8">
        <v>51</v>
      </c>
      <c r="C8">
        <v>44</v>
      </c>
      <c r="D8">
        <v>47</v>
      </c>
      <c r="E8" s="2">
        <f t="shared" si="0"/>
        <v>79</v>
      </c>
      <c r="F8">
        <v>236</v>
      </c>
      <c r="G8">
        <v>249049</v>
      </c>
    </row>
    <row r="9" spans="1:7" x14ac:dyDescent="0.25">
      <c r="A9">
        <v>24</v>
      </c>
      <c r="B9">
        <v>156</v>
      </c>
      <c r="C9">
        <v>122</v>
      </c>
      <c r="D9">
        <v>31</v>
      </c>
      <c r="E9" s="2">
        <f t="shared" si="0"/>
        <v>111</v>
      </c>
      <c r="F9">
        <v>444</v>
      </c>
      <c r="G9">
        <v>215395</v>
      </c>
    </row>
    <row r="10" spans="1:7" x14ac:dyDescent="0.25">
      <c r="A10">
        <v>18</v>
      </c>
      <c r="B10">
        <v>244</v>
      </c>
      <c r="C10">
        <v>205</v>
      </c>
      <c r="D10">
        <v>31</v>
      </c>
      <c r="E10" s="2">
        <f t="shared" si="0"/>
        <v>211</v>
      </c>
      <c r="F10">
        <v>709</v>
      </c>
      <c r="G10">
        <v>142414</v>
      </c>
    </row>
    <row r="11" spans="1:7" x14ac:dyDescent="0.25">
      <c r="A11">
        <v>30</v>
      </c>
      <c r="B11">
        <v>283</v>
      </c>
      <c r="C11">
        <v>360</v>
      </c>
      <c r="D11">
        <v>15</v>
      </c>
      <c r="E11" s="2">
        <f t="shared" si="0"/>
        <v>371</v>
      </c>
      <c r="F11">
        <v>1059</v>
      </c>
      <c r="G11">
        <v>100041</v>
      </c>
    </row>
    <row r="12" spans="1:7" x14ac:dyDescent="0.25">
      <c r="A12">
        <v>31</v>
      </c>
      <c r="B12">
        <v>293</v>
      </c>
      <c r="C12">
        <v>524</v>
      </c>
      <c r="D12">
        <v>33</v>
      </c>
      <c r="E12" s="2">
        <f t="shared" si="0"/>
        <v>563</v>
      </c>
      <c r="F12">
        <v>1444</v>
      </c>
      <c r="G12">
        <v>59030</v>
      </c>
    </row>
    <row r="13" spans="1:7" x14ac:dyDescent="0.25">
      <c r="A13">
        <v>103</v>
      </c>
      <c r="B13">
        <v>325</v>
      </c>
      <c r="C13">
        <v>1139</v>
      </c>
      <c r="D13">
        <v>50</v>
      </c>
      <c r="E13" s="2">
        <f t="shared" si="0"/>
        <v>1458</v>
      </c>
      <c r="F13">
        <v>3075</v>
      </c>
      <c r="G13">
        <v>35744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masculino</vt:lpstr>
      <vt:lpstr>feminino</vt:lpstr>
      <vt:lpstr>MASCULINO.R</vt:lpstr>
      <vt:lpstr>FEMININO.R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thaynara seminatti</dc:creator>
  <cp:lastModifiedBy>semin</cp:lastModifiedBy>
  <dcterms:created xsi:type="dcterms:W3CDTF">2021-08-28T16:03:53Z</dcterms:created>
  <dcterms:modified xsi:type="dcterms:W3CDTF">2021-08-30T13:34:19Z</dcterms:modified>
</cp:coreProperties>
</file>