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4" rupBuild="23515"/>
  <workbookPr codeName="ThisWorkbook" autoCompressPictures="0"/>
  <bookViews>
    <workbookView xWindow="0" yWindow="0" windowWidth="32700" windowHeight="20560" activeTab="12"/>
  </bookViews>
  <sheets>
    <sheet name="1.Header" sheetId="1" r:id="rId1"/>
    <sheet name="2.Milestones" sheetId="2" r:id="rId2"/>
    <sheet name="3.Issues" sheetId="3" r:id="rId3"/>
    <sheet name="4.Risks" sheetId="4" r:id="rId4"/>
    <sheet name="5.Changes" sheetId="5" r:id="rId5"/>
    <sheet name="6.Dependencies" sheetId="6" r:id="rId6"/>
    <sheet name="7.Measures" sheetId="7" r:id="rId7"/>
    <sheet name="8.Communications" sheetId="8" r:id="rId8"/>
    <sheet name="9.Finance" sheetId="9" state="hidden" r:id="rId9"/>
    <sheet name="Legend" sheetId="10" r:id="rId10"/>
    <sheet name="Data- TO BE HIDDEN" sheetId="11" state="hidden" r:id="rId11"/>
    <sheet name="ReportInformation" sheetId="12" state="hidden" r:id="rId12"/>
    <sheet name="10.Assets" sheetId="13" r:id="rId13"/>
    <sheet name="Sheet1" sheetId="14" state="hidden" r:id="rId14"/>
    <sheet name="Finance 2" sheetId="15" r:id="rId15"/>
  </sheets>
  <definedNames>
    <definedName name="ActualCumulativeCo">ReportInformation!$X$11</definedName>
    <definedName name="ActualCumulativeEIF">ReportInformation!$W$11</definedName>
    <definedName name="AssetMeasures">'7.Measures'!$H$20:$L$33</definedName>
    <definedName name="AssetTypeItems">'Data- TO BE HIDDEN'!$I$2:$I$4</definedName>
    <definedName name="CHANGELIGHT">'5.Changes'!$M$28</definedName>
    <definedName name="CHANGESTART">'5.Changes'!$B$19</definedName>
    <definedName name="Check1">'1.Header'!$D$37</definedName>
    <definedName name="Check1Status">'1.Header'!$T$38</definedName>
    <definedName name="Check2">'1.Header'!$D$39</definedName>
    <definedName name="Check2Status">'1.Header'!$T$40</definedName>
    <definedName name="COINVESTMENTLIGHT">'9.Finance'!$AD$24</definedName>
    <definedName name="CommsType">'Data- TO BE HIDDEN'!$C$2:$C$9</definedName>
    <definedName name="COMMUNICATIONLIGHT">'8.Communications'!$H$43</definedName>
    <definedName name="COMMUNICATIONSTART">'8.Communications'!$B$18</definedName>
    <definedName name="DEPENDENCY">'6.Dependencies'!$B$28</definedName>
    <definedName name="DEPENDENCYLIGHT">'6.Dependencies'!$G$24</definedName>
    <definedName name="DEPENDENCYSTART">'6.Dependencies'!$B$19</definedName>
    <definedName name="EarliestDate">'Data- TO BE HIDDEN'!$F$2</definedName>
    <definedName name="EIFLIGHT">'9.Finance'!$AB$24</definedName>
    <definedName name="FINANCELIGHT">'Finance 2'!$T$29</definedName>
    <definedName name="FINANCESTART">'Finance 2'!$D$25</definedName>
    <definedName name="ISSUELIGHT">'3.Issues'!$K$28</definedName>
    <definedName name="ISSUESTART">'3.Issues'!$B$19</definedName>
    <definedName name="LastDateReport">'1.Header'!$G$16</definedName>
    <definedName name="LASTQUARTER">'Finance 2'!$I$29</definedName>
    <definedName name="LatestDate">'Data- TO BE HIDDEN'!$G$2</definedName>
    <definedName name="MEASURELIGHT">'7.Measures'!$Q$46</definedName>
    <definedName name="MeasuresNumber">'7.Measures'!$C$21</definedName>
    <definedName name="MEASURESTART">'7.Measures'!$H$20</definedName>
    <definedName name="MILESTONELIGHT">'2.Milestones'!$P$37</definedName>
    <definedName name="MILESTONESTART">'2.Milestones'!$G$19</definedName>
    <definedName name="OLE_LINK6" localSheetId="1">'2.Milestones'!$D$26</definedName>
    <definedName name="Org">'1.Header'!$G$19</definedName>
    <definedName name="OVERALLLIGHT">'1.Header'!$AE$32</definedName>
    <definedName name="PercentageListItems">'Data- TO BE HIDDEN'!$B$2:$B$6</definedName>
    <definedName name="_xlnm.Print_Area" localSheetId="0">'1.Header'!$B$11:$N$42</definedName>
    <definedName name="_xlnm.Print_Area" localSheetId="12">'10.Assets'!$B$11:$J$36</definedName>
    <definedName name="_xlnm.Print_Area" localSheetId="1">'2.Milestones'!$B$11:$M$38</definedName>
    <definedName name="_xlnm.Print_Area" localSheetId="2">'3.Issues'!$B$11:$F$29</definedName>
    <definedName name="_xlnm.Print_Area" localSheetId="3">'4.Risks'!$B$11:$E$23</definedName>
    <definedName name="_xlnm.Print_Area" localSheetId="4">'5.Changes'!$B$11:$I$29</definedName>
    <definedName name="_xlnm.Print_Area" localSheetId="5">'6.Dependencies'!$B$11:$F$28</definedName>
    <definedName name="_xlnm.Print_Area" localSheetId="6">'7.Measures'!$B$11:$R$45</definedName>
    <definedName name="_xlnm.Print_Area" localSheetId="7">'8.Communications'!$B$11:$E$38</definedName>
    <definedName name="_xlnm.Print_Area" localSheetId="8">'9.Finance'!$B$11:$I$29</definedName>
    <definedName name="_xlnm.Print_Area" localSheetId="14">'Finance 2'!$B$11:$M$102</definedName>
    <definedName name="_xlnm.Print_Area" localSheetId="9">Legend!$C$10:$F$22</definedName>
    <definedName name="ProjManager">'1.Header'!$G$18</definedName>
    <definedName name="ProjName">'1.Header'!$G$14</definedName>
    <definedName name="ProjNo">'1.Header'!$D$14</definedName>
    <definedName name="ReportFrom">'1.Header'!$G$15</definedName>
    <definedName name="ReportNo">'1.Header'!$D$15</definedName>
    <definedName name="RISKLIGHT">'4.Risks'!$G$25</definedName>
    <definedName name="RiskRating">'Data- TO BE HIDDEN'!$D$2:$D$4</definedName>
    <definedName name="RISKSTART">'4.Risks'!$B$19</definedName>
    <definedName name="StartOfProject">ReportInformation!$D$2</definedName>
    <definedName name="StatusItems">'Data- TO BE HIDDEN'!$H$2:$H$4</definedName>
    <definedName name="statuslistitems">'Data- TO BE HIDDEN'!$A$2:$A$3</definedName>
    <definedName name="TOTALEIF">'Finance 2'!$E$20</definedName>
    <definedName name="YesNo">'Data- TO BE HIDDEN'!$E$2:$E$3</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24" i="13" l="1"/>
  <c r="H25" i="15"/>
  <c r="I25" i="15"/>
  <c r="H26" i="15"/>
  <c r="I26" i="15"/>
  <c r="I29" i="15"/>
  <c r="Q45" i="15"/>
  <c r="Q56" i="15"/>
  <c r="P45" i="15"/>
  <c r="P56" i="15"/>
  <c r="M45" i="15"/>
  <c r="M56" i="15"/>
  <c r="L45" i="15"/>
  <c r="L56" i="15"/>
  <c r="I45" i="15"/>
  <c r="I56" i="15"/>
  <c r="H45" i="15"/>
  <c r="H56" i="15"/>
  <c r="L37" i="15"/>
  <c r="Q55" i="15"/>
  <c r="L34" i="15"/>
  <c r="N55" i="15"/>
  <c r="L33" i="15"/>
  <c r="M55" i="15"/>
  <c r="L30" i="15"/>
  <c r="J55" i="15"/>
  <c r="L26" i="15"/>
  <c r="F55" i="15"/>
  <c r="K53" i="15"/>
  <c r="J53" i="15"/>
  <c r="I53" i="15"/>
  <c r="H53" i="15"/>
  <c r="G53" i="15"/>
  <c r="M26" i="15"/>
  <c r="F53" i="15"/>
  <c r="R52" i="15"/>
  <c r="Q51" i="15"/>
  <c r="N45" i="15"/>
  <c r="N51" i="15"/>
  <c r="M51" i="15"/>
  <c r="J45" i="15"/>
  <c r="J51" i="15"/>
  <c r="I51" i="15"/>
  <c r="E45" i="15"/>
  <c r="E51" i="15"/>
  <c r="F45" i="15"/>
  <c r="F51" i="15"/>
  <c r="H30" i="15"/>
  <c r="J49" i="15"/>
  <c r="H29" i="15"/>
  <c r="I49" i="15"/>
  <c r="H28" i="15"/>
  <c r="H49" i="15"/>
  <c r="E49" i="15"/>
  <c r="I47" i="15"/>
  <c r="H47" i="15"/>
  <c r="G47" i="15"/>
  <c r="R46" i="15"/>
  <c r="Q50" i="15"/>
  <c r="P50" i="15"/>
  <c r="O45" i="15"/>
  <c r="O50" i="15"/>
  <c r="N56" i="15"/>
  <c r="M50" i="15"/>
  <c r="L50" i="15"/>
  <c r="K45" i="15"/>
  <c r="K50" i="15"/>
  <c r="J56" i="15"/>
  <c r="I50" i="15"/>
  <c r="H50" i="15"/>
  <c r="G45" i="15"/>
  <c r="E50" i="15"/>
  <c r="E20" i="15"/>
  <c r="I39" i="15"/>
  <c r="T27" i="15"/>
  <c r="T28" i="15"/>
  <c r="K38" i="15"/>
  <c r="J38" i="15"/>
  <c r="G38" i="15"/>
  <c r="F38" i="15"/>
  <c r="E38" i="15"/>
  <c r="D38" i="15"/>
  <c r="R51" i="15"/>
  <c r="M37" i="15"/>
  <c r="Q53" i="15"/>
  <c r="Q37" i="15"/>
  <c r="H37" i="15"/>
  <c r="Q49" i="15"/>
  <c r="B37" i="15"/>
  <c r="L36" i="15"/>
  <c r="H36" i="15"/>
  <c r="I36" i="15"/>
  <c r="P36" i="15"/>
  <c r="P49" i="15"/>
  <c r="B36" i="15"/>
  <c r="L35" i="15"/>
  <c r="H35" i="15"/>
  <c r="I35" i="15"/>
  <c r="O47" i="15"/>
  <c r="O49" i="15"/>
  <c r="B35" i="15"/>
  <c r="M34" i="15"/>
  <c r="N53" i="15"/>
  <c r="Q34" i="15"/>
  <c r="H34" i="15"/>
  <c r="N49" i="15"/>
  <c r="B34" i="15"/>
  <c r="M33" i="15"/>
  <c r="M53" i="15"/>
  <c r="Q33" i="15"/>
  <c r="H33" i="15"/>
  <c r="M49" i="15"/>
  <c r="B33" i="15"/>
  <c r="L32" i="15"/>
  <c r="H32" i="15"/>
  <c r="I32" i="15"/>
  <c r="P32" i="15"/>
  <c r="L49" i="15"/>
  <c r="B32" i="15"/>
  <c r="L31" i="15"/>
  <c r="Q31" i="15"/>
  <c r="K55" i="15"/>
  <c r="H31" i="15"/>
  <c r="I31" i="15"/>
  <c r="U31" i="15"/>
  <c r="K49" i="15"/>
  <c r="B31" i="15"/>
  <c r="Q30" i="15"/>
  <c r="I30" i="15"/>
  <c r="J47" i="15"/>
  <c r="N30" i="15"/>
  <c r="B30" i="15"/>
  <c r="U29" i="15"/>
  <c r="N29" i="15"/>
  <c r="L29" i="15"/>
  <c r="L25" i="15"/>
  <c r="L27" i="15"/>
  <c r="L28" i="15"/>
  <c r="L38" i="15"/>
  <c r="P29" i="15"/>
  <c r="B29" i="15"/>
  <c r="U28" i="15"/>
  <c r="S28" i="15"/>
  <c r="P28" i="15"/>
  <c r="N28" i="15"/>
  <c r="H55" i="15"/>
  <c r="B28" i="15"/>
  <c r="U27" i="15"/>
  <c r="H27" i="15"/>
  <c r="P27" i="15"/>
  <c r="N27" i="15"/>
  <c r="G55" i="15"/>
  <c r="G49" i="15"/>
  <c r="B27" i="15"/>
  <c r="T26" i="15"/>
  <c r="Q26" i="15"/>
  <c r="H38" i="15"/>
  <c r="B26" i="15"/>
  <c r="S25" i="15"/>
  <c r="M25" i="15"/>
  <c r="Q25" i="15"/>
  <c r="T24" i="15"/>
  <c r="T25" i="15"/>
  <c r="J20" i="15"/>
  <c r="F20" i="15"/>
  <c r="D13" i="15"/>
  <c r="D12" i="15"/>
  <c r="D11" i="15"/>
  <c r="C11" i="15"/>
  <c r="Q46" i="7"/>
  <c r="C7" i="15"/>
  <c r="C13" i="13"/>
  <c r="C12" i="13"/>
  <c r="C11" i="13"/>
  <c r="B11" i="13"/>
  <c r="Q10" i="12"/>
  <c r="P10" i="12"/>
  <c r="Q9" i="12"/>
  <c r="P9" i="12"/>
  <c r="Q8" i="12"/>
  <c r="P8" i="12"/>
  <c r="Q7" i="12"/>
  <c r="P7" i="12"/>
  <c r="Q6" i="12"/>
  <c r="P6" i="12"/>
  <c r="Q5" i="12"/>
  <c r="P5" i="12"/>
  <c r="Q4" i="12"/>
  <c r="P4" i="12"/>
  <c r="Q3" i="12"/>
  <c r="P3" i="12"/>
  <c r="W2" i="12"/>
  <c r="X2" i="12"/>
  <c r="Y2" i="12"/>
  <c r="X3" i="12"/>
  <c r="X4" i="12"/>
  <c r="X5" i="12"/>
  <c r="X6" i="12"/>
  <c r="X7" i="12"/>
  <c r="X8" i="12"/>
  <c r="X9" i="12"/>
  <c r="X10" i="12"/>
  <c r="W3" i="12"/>
  <c r="Q2" i="12"/>
  <c r="S2" i="12"/>
  <c r="S3" i="12"/>
  <c r="S4" i="12"/>
  <c r="S5" i="12"/>
  <c r="S6" i="12"/>
  <c r="S7" i="12"/>
  <c r="S8" i="12"/>
  <c r="S9" i="12"/>
  <c r="S10" i="12"/>
  <c r="P2" i="12"/>
  <c r="R2" i="12"/>
  <c r="T2" i="12"/>
  <c r="V24" i="9"/>
  <c r="G24" i="9"/>
  <c r="D24" i="9"/>
  <c r="L24" i="9"/>
  <c r="Q24" i="9"/>
  <c r="I24" i="9"/>
  <c r="H24" i="9"/>
  <c r="E24" i="9"/>
  <c r="F24" i="9"/>
  <c r="N24" i="9"/>
  <c r="C13" i="9"/>
  <c r="C12" i="9"/>
  <c r="C11" i="9"/>
  <c r="B11" i="9"/>
  <c r="G38" i="8"/>
  <c r="G37" i="8"/>
  <c r="G36" i="8"/>
  <c r="G35" i="8"/>
  <c r="G34" i="8"/>
  <c r="G33" i="8"/>
  <c r="G32" i="8"/>
  <c r="G31" i="8"/>
  <c r="G30" i="8"/>
  <c r="G29" i="8"/>
  <c r="G42" i="8"/>
  <c r="G27" i="8"/>
  <c r="G26" i="8"/>
  <c r="G25" i="8"/>
  <c r="G24" i="8"/>
  <c r="G23" i="8"/>
  <c r="G22" i="8"/>
  <c r="G21" i="8"/>
  <c r="G20" i="8"/>
  <c r="G19" i="8"/>
  <c r="G18" i="8"/>
  <c r="G41" i="8"/>
  <c r="C13" i="8"/>
  <c r="C12" i="8"/>
  <c r="C11" i="8"/>
  <c r="B11" i="8"/>
  <c r="B7" i="8"/>
  <c r="B7" i="13"/>
  <c r="C13" i="7"/>
  <c r="C12" i="7"/>
  <c r="C11" i="7"/>
  <c r="B11" i="7"/>
  <c r="B7" i="7"/>
  <c r="G28" i="6"/>
  <c r="G27" i="6"/>
  <c r="G26" i="6"/>
  <c r="G25" i="6"/>
  <c r="G24" i="6"/>
  <c r="B6" i="13"/>
  <c r="C13" i="6"/>
  <c r="C12" i="6"/>
  <c r="C11" i="6"/>
  <c r="B11" i="6"/>
  <c r="B7" i="6"/>
  <c r="B6" i="6"/>
  <c r="B29" i="5"/>
  <c r="N15" i="5"/>
  <c r="G27" i="5"/>
  <c r="L27" i="5"/>
  <c r="M27" i="5"/>
  <c r="K27" i="5"/>
  <c r="H27" i="5"/>
  <c r="G26" i="5"/>
  <c r="L26" i="5"/>
  <c r="M26" i="5"/>
  <c r="K26" i="5"/>
  <c r="H26" i="5"/>
  <c r="K25" i="5"/>
  <c r="H25" i="5"/>
  <c r="G25" i="5"/>
  <c r="L25" i="5"/>
  <c r="M25" i="5"/>
  <c r="K24" i="5"/>
  <c r="H24" i="5"/>
  <c r="G24" i="5"/>
  <c r="L24" i="5"/>
  <c r="M24" i="5"/>
  <c r="G23" i="5"/>
  <c r="L23" i="5"/>
  <c r="M23" i="5"/>
  <c r="K23" i="5"/>
  <c r="H23" i="5"/>
  <c r="G22" i="5"/>
  <c r="L22" i="5"/>
  <c r="M22" i="5"/>
  <c r="K22" i="5"/>
  <c r="H22" i="5"/>
  <c r="K21" i="5"/>
  <c r="H21" i="5"/>
  <c r="G21" i="5"/>
  <c r="L21" i="5"/>
  <c r="M21" i="5"/>
  <c r="K20" i="5"/>
  <c r="H20" i="5"/>
  <c r="G20" i="5"/>
  <c r="G19" i="5"/>
  <c r="G29" i="5"/>
  <c r="N17" i="5"/>
  <c r="K19" i="5"/>
  <c r="K29" i="5"/>
  <c r="N16" i="5"/>
  <c r="H19" i="5"/>
  <c r="L19" i="5"/>
  <c r="M19" i="5"/>
  <c r="D13" i="5"/>
  <c r="D12" i="5"/>
  <c r="D11" i="5"/>
  <c r="B11" i="5"/>
  <c r="B7" i="5"/>
  <c r="G19" i="4"/>
  <c r="G20" i="4"/>
  <c r="G21" i="4"/>
  <c r="G22" i="4"/>
  <c r="G23" i="4"/>
  <c r="G25" i="4"/>
  <c r="B4" i="4"/>
  <c r="C13" i="4"/>
  <c r="C12" i="4"/>
  <c r="C11" i="4"/>
  <c r="B11" i="4"/>
  <c r="B7" i="4"/>
  <c r="F29" i="3"/>
  <c r="B29" i="3"/>
  <c r="D29" i="3"/>
  <c r="K27" i="3"/>
  <c r="J26" i="3"/>
  <c r="K26" i="3"/>
  <c r="I26" i="3"/>
  <c r="H26" i="3"/>
  <c r="J25" i="3"/>
  <c r="K25" i="3"/>
  <c r="I25" i="3"/>
  <c r="H25" i="3"/>
  <c r="J24" i="3"/>
  <c r="K24" i="3"/>
  <c r="I24" i="3"/>
  <c r="H24" i="3"/>
  <c r="J23" i="3"/>
  <c r="K23" i="3"/>
  <c r="I23" i="3"/>
  <c r="H23" i="3"/>
  <c r="J22" i="3"/>
  <c r="K22" i="3"/>
  <c r="I22" i="3"/>
  <c r="H22" i="3"/>
  <c r="J21" i="3"/>
  <c r="K21" i="3"/>
  <c r="I21" i="3"/>
  <c r="H21" i="3"/>
  <c r="J20" i="3"/>
  <c r="K20" i="3"/>
  <c r="I20" i="3"/>
  <c r="H20" i="3"/>
  <c r="J19" i="3"/>
  <c r="K19" i="3"/>
  <c r="I19" i="3"/>
  <c r="C29" i="3"/>
  <c r="H19" i="3"/>
  <c r="C13" i="3"/>
  <c r="C12" i="3"/>
  <c r="C11" i="3"/>
  <c r="B11" i="3"/>
  <c r="B7" i="3"/>
  <c r="O36" i="2"/>
  <c r="P36" i="2"/>
  <c r="H36" i="2"/>
  <c r="I36" i="2"/>
  <c r="O35" i="2"/>
  <c r="P35" i="2"/>
  <c r="H35" i="2"/>
  <c r="I35" i="2"/>
  <c r="H34" i="2"/>
  <c r="I34" i="2"/>
  <c r="H33" i="2"/>
  <c r="O33" i="2"/>
  <c r="O32" i="2"/>
  <c r="P32" i="2"/>
  <c r="I32" i="2"/>
  <c r="O31" i="2"/>
  <c r="H30" i="2"/>
  <c r="O30" i="2"/>
  <c r="P30" i="2"/>
  <c r="I30" i="2"/>
  <c r="H29" i="2"/>
  <c r="I29" i="2"/>
  <c r="O28" i="2"/>
  <c r="O27" i="2"/>
  <c r="P27" i="2"/>
  <c r="I27" i="2"/>
  <c r="O26" i="2"/>
  <c r="P26" i="2"/>
  <c r="I26" i="2"/>
  <c r="O25" i="2"/>
  <c r="P25" i="2"/>
  <c r="N25" i="2"/>
  <c r="I25" i="2"/>
  <c r="O24" i="2"/>
  <c r="P24" i="2"/>
  <c r="N24" i="2"/>
  <c r="I24" i="2"/>
  <c r="O23" i="2"/>
  <c r="P23" i="2"/>
  <c r="I23" i="2"/>
  <c r="O22" i="2"/>
  <c r="P22" i="2"/>
  <c r="I22" i="2"/>
  <c r="O21" i="2"/>
  <c r="P21" i="2"/>
  <c r="N21" i="2"/>
  <c r="I21" i="2"/>
  <c r="O20" i="2"/>
  <c r="P20" i="2"/>
  <c r="N20" i="2"/>
  <c r="I20" i="2"/>
  <c r="O19" i="2"/>
  <c r="P19" i="2"/>
  <c r="I19" i="2"/>
  <c r="D13" i="2"/>
  <c r="D12" i="2"/>
  <c r="D11" i="2"/>
  <c r="B11" i="2"/>
  <c r="B7" i="2"/>
  <c r="B43" i="1"/>
  <c r="T40" i="1"/>
  <c r="T38" i="1"/>
  <c r="T41" i="1"/>
  <c r="I28" i="1"/>
  <c r="B7" i="1"/>
  <c r="N26" i="2"/>
  <c r="N19" i="2"/>
  <c r="N23" i="2"/>
  <c r="N27" i="2"/>
  <c r="N32" i="2"/>
  <c r="N36" i="2"/>
  <c r="N22" i="2"/>
  <c r="I33" i="2"/>
  <c r="P31" i="2"/>
  <c r="N31" i="2"/>
  <c r="I31" i="2"/>
  <c r="I28" i="2"/>
  <c r="O24" i="9"/>
  <c r="R24" i="9"/>
  <c r="Y3" i="12"/>
  <c r="W4" i="12"/>
  <c r="K20" i="15"/>
  <c r="R56" i="15"/>
  <c r="R54" i="15"/>
  <c r="H43" i="8"/>
  <c r="L20" i="15"/>
  <c r="N28" i="2"/>
  <c r="P28" i="2"/>
  <c r="N33" i="2"/>
  <c r="P33" i="2"/>
  <c r="G20" i="15"/>
  <c r="R50" i="15"/>
  <c r="K28" i="3"/>
  <c r="Q29" i="15"/>
  <c r="P30" i="15"/>
  <c r="P31" i="15"/>
  <c r="N32" i="15"/>
  <c r="P35" i="15"/>
  <c r="N36" i="15"/>
  <c r="L47" i="15"/>
  <c r="P47" i="15"/>
  <c r="J50" i="15"/>
  <c r="N50" i="15"/>
  <c r="H51" i="15"/>
  <c r="L51" i="15"/>
  <c r="P51" i="15"/>
  <c r="E53" i="15"/>
  <c r="E55" i="15"/>
  <c r="I55" i="15"/>
  <c r="K56" i="15"/>
  <c r="O56" i="15"/>
  <c r="I27" i="1"/>
  <c r="B6" i="2"/>
  <c r="B6" i="3"/>
  <c r="B6" i="4"/>
  <c r="E15" i="4"/>
  <c r="B6" i="5"/>
  <c r="L20" i="5"/>
  <c r="M20" i="5"/>
  <c r="M28" i="5"/>
  <c r="B4" i="6"/>
  <c r="B6" i="7"/>
  <c r="B4" i="8"/>
  <c r="B7" i="9"/>
  <c r="B7" i="10"/>
  <c r="X11" i="12"/>
  <c r="X24" i="9"/>
  <c r="AC24" i="9"/>
  <c r="AD24" i="9"/>
  <c r="C6" i="15"/>
  <c r="H20" i="15"/>
  <c r="N25" i="15"/>
  <c r="P25" i="15"/>
  <c r="U25" i="15"/>
  <c r="Q27" i="15"/>
  <c r="Q28" i="15"/>
  <c r="N31" i="15"/>
  <c r="M32" i="15"/>
  <c r="I34" i="15"/>
  <c r="N47" i="15"/>
  <c r="N35" i="15"/>
  <c r="M36" i="15"/>
  <c r="K47" i="15"/>
  <c r="G51" i="15"/>
  <c r="K51" i="15"/>
  <c r="O51" i="15"/>
  <c r="L55" i="15"/>
  <c r="P55" i="15"/>
  <c r="B4" i="5"/>
  <c r="B4" i="7"/>
  <c r="B6" i="8"/>
  <c r="C4" i="15"/>
  <c r="B4" i="1"/>
  <c r="O29" i="2"/>
  <c r="N30" i="2"/>
  <c r="O34" i="2"/>
  <c r="N35" i="2"/>
  <c r="B4" i="9"/>
  <c r="B4" i="10"/>
  <c r="R3" i="12"/>
  <c r="B4" i="13"/>
  <c r="B6" i="1"/>
  <c r="B6" i="9"/>
  <c r="M24" i="9"/>
  <c r="P24" i="9"/>
  <c r="B6" i="10"/>
  <c r="P26" i="15"/>
  <c r="U30" i="15"/>
  <c r="I33" i="15"/>
  <c r="M47" i="15"/>
  <c r="N34" i="15"/>
  <c r="M35" i="15"/>
  <c r="Q35" i="15"/>
  <c r="I37" i="15"/>
  <c r="Q47" i="15"/>
  <c r="F49" i="15"/>
  <c r="R49" i="15"/>
  <c r="O55" i="15"/>
  <c r="N26" i="15"/>
  <c r="N33" i="15"/>
  <c r="U34" i="15"/>
  <c r="N37" i="15"/>
  <c r="I25" i="1"/>
  <c r="B4" i="2"/>
  <c r="B4" i="3"/>
  <c r="I38" i="2"/>
  <c r="B5" i="1"/>
  <c r="C5" i="15"/>
  <c r="B5" i="7"/>
  <c r="B5" i="5"/>
  <c r="B5" i="4"/>
  <c r="B5" i="3"/>
  <c r="B5" i="2"/>
  <c r="I26" i="1"/>
  <c r="B5" i="8"/>
  <c r="B5" i="6"/>
  <c r="B5" i="13"/>
  <c r="B5" i="10"/>
  <c r="B5" i="9"/>
  <c r="I15" i="5"/>
  <c r="B8" i="4"/>
  <c r="B8" i="3"/>
  <c r="B8" i="2"/>
  <c r="I29" i="1"/>
  <c r="B8" i="13"/>
  <c r="B8" i="10"/>
  <c r="B8" i="9"/>
  <c r="B8" i="1"/>
  <c r="C8" i="15"/>
  <c r="E15" i="8"/>
  <c r="B8" i="7"/>
  <c r="B8" i="5"/>
  <c r="B8" i="8"/>
  <c r="B8" i="6"/>
  <c r="Y4" i="12"/>
  <c r="W5" i="12"/>
  <c r="F50" i="15"/>
  <c r="G50" i="15"/>
  <c r="P29" i="2"/>
  <c r="N29" i="2"/>
  <c r="P53" i="15"/>
  <c r="U36" i="15"/>
  <c r="L53" i="15"/>
  <c r="U32" i="15"/>
  <c r="B3" i="8"/>
  <c r="B3" i="6"/>
  <c r="C3" i="15"/>
  <c r="B3" i="7"/>
  <c r="B3" i="5"/>
  <c r="B3" i="4"/>
  <c r="B3" i="3"/>
  <c r="B3" i="2"/>
  <c r="I24" i="1"/>
  <c r="B3" i="13"/>
  <c r="B3" i="10"/>
  <c r="B3" i="9"/>
  <c r="F15" i="3"/>
  <c r="B3" i="1"/>
  <c r="P37" i="15"/>
  <c r="U37" i="15"/>
  <c r="M38" i="15"/>
  <c r="Q36" i="15"/>
  <c r="U26" i="15"/>
  <c r="F47" i="15"/>
  <c r="E54" i="15"/>
  <c r="F54" i="15"/>
  <c r="G54" i="15"/>
  <c r="H54" i="15"/>
  <c r="I54" i="15"/>
  <c r="J54" i="15"/>
  <c r="K54" i="15"/>
  <c r="L54" i="15"/>
  <c r="M54" i="15"/>
  <c r="N54" i="15"/>
  <c r="U33" i="15"/>
  <c r="O53" i="15"/>
  <c r="U35" i="15"/>
  <c r="T3" i="12"/>
  <c r="R4" i="12"/>
  <c r="P34" i="2"/>
  <c r="N34" i="2"/>
  <c r="E47" i="15"/>
  <c r="I38" i="15"/>
  <c r="R55" i="15"/>
  <c r="E56" i="15"/>
  <c r="F56" i="15"/>
  <c r="G56" i="15"/>
  <c r="P33" i="15"/>
  <c r="P34" i="15"/>
  <c r="P38" i="15"/>
  <c r="Q32" i="15"/>
  <c r="Q38" i="15"/>
  <c r="R53" i="15"/>
  <c r="P37" i="2"/>
  <c r="B2" i="10"/>
  <c r="T23" i="15"/>
  <c r="T29" i="15"/>
  <c r="I20" i="15"/>
  <c r="T4" i="12"/>
  <c r="R5" i="12"/>
  <c r="Y5" i="12"/>
  <c r="W6" i="12"/>
  <c r="R47" i="15"/>
  <c r="E48" i="15"/>
  <c r="F48" i="15"/>
  <c r="G48" i="15"/>
  <c r="H48" i="15"/>
  <c r="I48" i="15"/>
  <c r="J48" i="15"/>
  <c r="K48" i="15"/>
  <c r="L48" i="15"/>
  <c r="M48" i="15"/>
  <c r="N48" i="15"/>
  <c r="O48" i="15"/>
  <c r="P48" i="15"/>
  <c r="Q48" i="15"/>
  <c r="R48" i="15"/>
  <c r="O54" i="15"/>
  <c r="P54" i="15"/>
  <c r="Q54" i="15"/>
  <c r="F41" i="15"/>
  <c r="B2" i="3"/>
  <c r="C2" i="15"/>
  <c r="B2" i="9"/>
  <c r="J15" i="2"/>
  <c r="B2" i="7"/>
  <c r="B2" i="1"/>
  <c r="B2" i="2"/>
  <c r="B2" i="5"/>
  <c r="B2" i="8"/>
  <c r="B2" i="13"/>
  <c r="I23" i="1"/>
  <c r="U33" i="1"/>
  <c r="B2" i="4"/>
  <c r="B2" i="6"/>
  <c r="T5" i="12"/>
  <c r="R6" i="12"/>
  <c r="W33" i="1"/>
  <c r="B9" i="1"/>
  <c r="C9" i="15"/>
  <c r="H15" i="9"/>
  <c r="B9" i="7"/>
  <c r="B9" i="5"/>
  <c r="B9" i="4"/>
  <c r="B9" i="3"/>
  <c r="B9" i="2"/>
  <c r="I30" i="1"/>
  <c r="B9" i="8"/>
  <c r="B9" i="6"/>
  <c r="B9" i="13"/>
  <c r="B9" i="10"/>
  <c r="B9" i="9"/>
  <c r="J15" i="15"/>
  <c r="Y6" i="12"/>
  <c r="W7" i="12"/>
  <c r="V33" i="1"/>
  <c r="Y7" i="12"/>
  <c r="W8" i="12"/>
  <c r="V34" i="1"/>
  <c r="W34" i="1"/>
  <c r="W35" i="1"/>
  <c r="U34" i="1"/>
  <c r="U35" i="1"/>
  <c r="AE32" i="1"/>
  <c r="T6" i="12"/>
  <c r="R7" i="12"/>
  <c r="V35" i="1"/>
  <c r="B1" i="1"/>
  <c r="C1" i="15"/>
  <c r="B1" i="7"/>
  <c r="B1" i="5"/>
  <c r="B1" i="4"/>
  <c r="B1" i="3"/>
  <c r="B1" i="2"/>
  <c r="M12" i="1"/>
  <c r="B1" i="8"/>
  <c r="B1" i="6"/>
  <c r="B1" i="13"/>
  <c r="B1" i="10"/>
  <c r="B1" i="9"/>
  <c r="I31" i="1"/>
  <c r="Y8" i="12"/>
  <c r="W9" i="12"/>
  <c r="T7" i="12"/>
  <c r="R8" i="12"/>
  <c r="T8" i="12"/>
  <c r="R9" i="12"/>
  <c r="Y9" i="12"/>
  <c r="W10" i="12"/>
  <c r="Y10" i="12"/>
  <c r="W11" i="12"/>
  <c r="T9" i="12"/>
  <c r="R10" i="12"/>
  <c r="T10" i="12"/>
  <c r="Y11" i="12"/>
  <c r="W24" i="9"/>
  <c r="AA24" i="9"/>
  <c r="AB24" i="9"/>
  <c r="AE24" i="9"/>
  <c r="Y24" i="9"/>
</calcChain>
</file>

<file path=xl/comments1.xml><?xml version="1.0" encoding="utf-8"?>
<comments xmlns="http://schemas.openxmlformats.org/spreadsheetml/2006/main">
  <authors>
    <author>The University Of Melbourne</author>
  </authors>
  <commentList>
    <comment ref="Q11" authorId="0">
      <text>
        <r>
          <rPr>
            <b/>
            <sz val="9"/>
            <color rgb="FF000000"/>
            <rFont val="Calibri"/>
          </rPr>
          <t>The University Of Melbourne:</t>
        </r>
        <r>
          <rPr>
            <sz val="9"/>
            <color rgb="FF000000"/>
            <rFont val="Calibri"/>
          </rPr>
          <t xml:space="preserve">
 TO set up for a new project.
1. Proj No.
 Proj. Name
Period From
Period To
Proj Manager
Contracting Org
2. MILESTONES SHEET
Add all deliverables (if multiple deliverable for a milestone, list each deliverable on a separate line.
DELETE any blank rows.
If more rows required, ensure you copy all formulas.
LOCK SHEET
3. CHANGES
If there is an open change, list it.
4. DEPENDENCIES
Add all known external dependencies from table in proposal. See comment re modifying DEPENDENCYLIGHT. Hide col G. LOCK SHEET
5. MEASURES
Add all known services and dates from table near 7.2 in proposal.
LOCK SHEET
6. FINANCE
Add finance data for THIS REPORTING PERIOD.
Add planned cumulative totals (from report information sheet - will eventually be automatic) to T24,U24.
LOCK SHEET
FINANCE 2
CHECK FINANCE 2 Sheet for instructions.
7. REPORT INFORMATION
Complete report dates and planned finance.
HIDE SHEET
8. ON HEADER SHEET, HIDE COL Q (THIS COMMENT) LOCK SHEET
DONE</t>
        </r>
      </text>
    </comment>
  </commentList>
</comments>
</file>

<file path=xl/comments2.xml><?xml version="1.0" encoding="utf-8"?>
<comments xmlns="http://schemas.openxmlformats.org/spreadsheetml/2006/main">
  <authors>
    <author>The University Of Melbourne</author>
  </authors>
  <commentList>
    <comment ref="G24" authorId="0">
      <text>
        <r>
          <rPr>
            <b/>
            <sz val="9"/>
            <color rgb="FF000000"/>
            <rFont val="Calibri"/>
          </rPr>
          <t>The University Of Melbourne:</t>
        </r>
        <r>
          <rPr>
            <sz val="9"/>
            <color rgb="FF000000"/>
            <rFont val="Calibri"/>
          </rPr>
          <t xml:space="preserve">
1. Add known dependencies from table in the proposal.
2. Put in style "prepopulated" (Blue)
3. Ensure code in "new dependency" column (G) is there for all new dependency rows (not existing)
4. Modify dependencylight to 1st new dependency row (e.g if there are 3 known dependencies, put it on 4th row)
5. Hide Col G
</t>
        </r>
      </text>
    </comment>
  </commentList>
</comments>
</file>

<file path=xl/comments3.xml><?xml version="1.0" encoding="utf-8"?>
<comments xmlns="http://schemas.openxmlformats.org/spreadsheetml/2006/main">
  <authors>
    <author>The University Of Melbourne</author>
  </authors>
  <commentList>
    <comment ref="U2" authorId="0">
      <text>
        <r>
          <rPr>
            <b/>
            <sz val="9"/>
            <color rgb="FF000000"/>
            <rFont val="Calibri"/>
          </rPr>
          <t>The University Of Melbourne:</t>
        </r>
        <r>
          <rPr>
            <sz val="9"/>
            <color rgb="FF000000"/>
            <rFont val="Calibri"/>
          </rPr>
          <t xml:space="preserve">
These fields are to come from the database. On creating report 2, report 1 data will be included in the actual EIF and Actual Co row against report 1.</t>
        </r>
      </text>
    </comment>
  </commentList>
</comments>
</file>

<file path=xl/comments4.xml><?xml version="1.0" encoding="utf-8"?>
<comments xmlns="http://schemas.openxmlformats.org/spreadsheetml/2006/main">
  <authors>
    <author>mecolesm</author>
  </authors>
  <commentList>
    <comment ref="O19" authorId="0">
      <text>
        <r>
          <rPr>
            <b/>
            <sz val="8"/>
            <color rgb="FF000000"/>
            <rFont val="Tahoma"/>
          </rPr>
          <t>mecolesm:</t>
        </r>
        <r>
          <rPr>
            <sz val="8"/>
            <color rgb="FF000000"/>
            <rFont val="Tahoma"/>
          </rPr>
          <t xml:space="preserve">
TO setup the sheet:
OPTIONAL
A. Modify dates B25-B37 as required.
 ONLY IF A. CHANGED
 B. Change named cell "LASTQUARTER" which is currently in H29 if dates are modified above. If the last quarter is modified, then this needs to reflect the new last quarter.
(LASTQUARTER is used in the status lights. See columns R and S)
ESSENTIAL
1. Add baseline amounts to row 44 and row 50.
2. HIDE rows 43-55
3. HIDE columns M-S
4. Protect Sheet (no password, allow select locked cells; select unlocked cells.)
DONE
*NOTE the #N/A in rows 48,49,54 are to remove dates not yet passed (based on the end date of the report) from showing in the graphs. They are not errors.</t>
        </r>
      </text>
    </comment>
  </commentList>
</comments>
</file>

<file path=xl/sharedStrings.xml><?xml version="1.0" encoding="utf-8"?>
<sst xmlns="http://schemas.openxmlformats.org/spreadsheetml/2006/main" count="700" uniqueCount="399">
  <si>
    <t>1.Header</t>
  </si>
  <si>
    <t>2.Deliverables</t>
  </si>
  <si>
    <t>3.Issues</t>
  </si>
  <si>
    <t>4.Risks</t>
  </si>
  <si>
    <t>5.Changes</t>
  </si>
  <si>
    <t>6.Dependencies</t>
  </si>
  <si>
    <t>7.Measures</t>
  </si>
  <si>
    <t>8.Communications</t>
  </si>
  <si>
    <t>9.Finance</t>
  </si>
  <si>
    <t>Nectar Project Report</t>
  </si>
  <si>
    <t>1. Header</t>
  </si>
  <si>
    <t>OVERALL STATUS</t>
  </si>
  <si>
    <t>Proj No.</t>
  </si>
  <si>
    <t>RT029</t>
  </si>
  <si>
    <t>Proj. Name.</t>
  </si>
  <si>
    <t>Cloud Based Bioinformatics Tools</t>
  </si>
  <si>
    <t>Report No.</t>
  </si>
  <si>
    <t>Report Period From:</t>
  </si>
  <si>
    <t>Report Period To:</t>
  </si>
  <si>
    <t>Proj Manager:</t>
  </si>
  <si>
    <t>Paul White</t>
  </si>
  <si>
    <t>Contracting Org:</t>
  </si>
  <si>
    <t>University of Western Australia</t>
  </si>
  <si>
    <t>STATUS FOR REPORTING PERIOD</t>
  </si>
  <si>
    <t>Complete the white boxes in each tab 2-9 noting that tabs 5 and 6 are as needed and tab 7 is when operational. The Status Lights will change in response to your data. 
Final signoff is on this tab.</t>
  </si>
  <si>
    <t>LEGEND</t>
  </si>
  <si>
    <t>As needed</t>
  </si>
  <si>
    <t>Once operational</t>
  </si>
  <si>
    <t>See Legend</t>
  </si>
  <si>
    <t>RED</t>
  </si>
  <si>
    <t>AMBER</t>
  </si>
  <si>
    <t>GREEN</t>
  </si>
  <si>
    <t xml:space="preserve">                  </t>
  </si>
  <si>
    <t>Optional Comment</t>
  </si>
  <si>
    <t>Fin</t>
  </si>
  <si>
    <t>Total</t>
  </si>
  <si>
    <t>Signoff</t>
  </si>
  <si>
    <t>This is a true and fair representation of the state of the project for the reporting period.</t>
  </si>
  <si>
    <t>Checked?</t>
  </si>
  <si>
    <t>We will seek the approval of NeCTAR for any changes to the agreed key personnel in this project.</t>
  </si>
  <si>
    <t>Name of authorised officer:</t>
  </si>
  <si>
    <t>Date:</t>
  </si>
  <si>
    <t>From</t>
  </si>
  <si>
    <t>To</t>
  </si>
  <si>
    <t>Deliverables</t>
  </si>
  <si>
    <t>STATUS</t>
  </si>
  <si>
    <t>From proposal section 7.2</t>
  </si>
  <si>
    <t>Updated with RFC N1009</t>
  </si>
  <si>
    <t>Scroll up
 for navigation</t>
  </si>
  <si>
    <t>Milestone</t>
  </si>
  <si>
    <t>Deliverable</t>
  </si>
  <si>
    <t>Title</t>
  </si>
  <si>
    <t>Target date of completion of milestone</t>
  </si>
  <si>
    <t>% Complete</t>
  </si>
  <si>
    <t>Actual Date of completion of milestone</t>
  </si>
  <si>
    <t>Delay
(No. Days Lag)</t>
  </si>
  <si>
    <t>Funding Milestone?</t>
  </si>
  <si>
    <t xml:space="preserve">Asset?
 </t>
  </si>
  <si>
    <t>COMMENT and Remedial action for delayed milestones</t>
  </si>
  <si>
    <t>Completion Status</t>
  </si>
  <si>
    <t>Sub-contract signed (Linked to Funding Milestone 1)</t>
  </si>
  <si>
    <t>Sub-contract</t>
  </si>
  <si>
    <t>completed, signed off, paid</t>
  </si>
  <si>
    <t>Funding Milestone 1</t>
  </si>
  <si>
    <t>Linked to Milestone 1</t>
  </si>
  <si>
    <t>y</t>
  </si>
  <si>
    <t>Established Support Tools &amp; Processes (Linked to Funding Milestone 2)</t>
  </si>
  <si>
    <t>Support Tools &amp; Processes</t>
  </si>
  <si>
    <t>Project Initiation complete (Linked to Funding Milestone 2)</t>
  </si>
  <si>
    <t>Communications plan prepared and sent to NeCTAR (Signed contract + two months).</t>
  </si>
  <si>
    <t>Integrated existing application with AAF Authentication Services (Linked to Funding Milestone 2)</t>
  </si>
  <si>
    <t>Integrate existing application with AAF Authentication Services</t>
  </si>
  <si>
    <t>Functionality completed, system tested and deployed from Development to Test. Demonstration to Nik Zeps, Steering Committee member, scheduled for 14 June 2012 for signoff.</t>
  </si>
  <si>
    <t>Funding Milestone 2</t>
  </si>
  <si>
    <t>Linked to Milestone 3, 4 and 5</t>
  </si>
  <si>
    <t>Funding milestone completed</t>
  </si>
  <si>
    <t>Integrated Invoicing &amp; Billing Complete (Linked to Funding Milestone 3)</t>
  </si>
  <si>
    <t>Integrated Invoicing &amp; Billing Module</t>
  </si>
  <si>
    <t>Completed Coding and Testing - will submit for final Steering Committee signoff along with initial Production Research Cloud Deployment for Funding Milestone 3</t>
  </si>
  <si>
    <t>Initial Production Research Cloud Deployed (Linked to Funding Milestone 3)</t>
  </si>
  <si>
    <t>Initial Production Research Cloud Deployment</t>
  </si>
  <si>
    <t>Some delay due to team member illness and reprioritisation of milestones to commence work on Data Extraction for Analysis module earlier. 
ADDITIONAL COMMENT Note the dates are wrong due to cell validation rules...actual date was 28/03/2013</t>
  </si>
  <si>
    <t>Funding Milestone 3</t>
  </si>
  <si>
    <t>Linked to Milestone 7 and 8</t>
  </si>
  <si>
    <t xml:space="preserve"> Note the dates are wrong due to cell validation rules...actual date was 28/03/2013</t>
  </si>
  <si>
    <t>Implemented Data Extraction for Analysis Module (Linked to Funding Milestone 4)</t>
  </si>
  <si>
    <t>Data Extraction for Analysis Module</t>
  </si>
  <si>
    <t>Implemented Pedigree Storage &amp; Visualisation Module (Linked to Funding Milestone 4)</t>
  </si>
  <si>
    <t>Pedigree Storage &amp; Visualisation Module</t>
  </si>
  <si>
    <t>Funding Milestone 4</t>
  </si>
  <si>
    <t>Linked to Milestone 10 and 11</t>
  </si>
  <si>
    <t>Enhanced Data Linkage &amp; Reporting Module Complete (Linked to Funding Milestone 5)</t>
  </si>
  <si>
    <t>Enhanced Data Linkage &amp; Reporting Module</t>
  </si>
  <si>
    <t>Implemented Registry Management Module (Linked to Funding Milestone 5)</t>
  </si>
  <si>
    <t>Registry Management Module</t>
  </si>
  <si>
    <t>Integrated Genotypic Data Management Capability (Linked to Funding Milestone 5)</t>
  </si>
  <si>
    <t>Integrate Genotypic Data Management Capability</t>
  </si>
  <si>
    <t>Funding Milestone 5</t>
  </si>
  <si>
    <t>Linked to Milestone 13, 14 and 15
Note that all development should be completed by 30 Jan 2013</t>
  </si>
  <si>
    <t>Final Admin Closure
(Funding Milestone 6)</t>
  </si>
  <si>
    <t>Post-implementation Review (PIR) conducted and sent to NeCTAR.Practical Completion Certificate accepted by NeCTAR.</t>
  </si>
  <si>
    <t>Operations to June 2014</t>
  </si>
  <si>
    <t>Service Levels met and reported to NeCTAR as defined.</t>
  </si>
  <si>
    <t>Av lag</t>
  </si>
  <si>
    <t>OVERALL</t>
  </si>
  <si>
    <t>Issues</t>
  </si>
  <si>
    <t>High impact issues only. Closed issues will be removed automatically for the next report template.</t>
  </si>
  <si>
    <r>
      <t xml:space="preserve">ID from your issues log
</t>
    </r>
    <r>
      <rPr>
        <b/>
        <sz val="12"/>
        <color rgb="FF1F497D"/>
        <rFont val="Calibri"/>
      </rPr>
      <t>*Required Field</t>
    </r>
  </si>
  <si>
    <t>Issue</t>
  </si>
  <si>
    <t>Date 
opened</t>
  </si>
  <si>
    <t>Expected date closed</t>
  </si>
  <si>
    <t>Date closed</t>
  </si>
  <si>
    <t>No. Days
 between open and closed</t>
  </si>
  <si>
    <t>No. Days 
between expected close and close</t>
  </si>
  <si>
    <t>Status</t>
  </si>
  <si>
    <t>No.</t>
  </si>
  <si>
    <t>Av days b/n exp close and close</t>
  </si>
  <si>
    <t>Total Open</t>
  </si>
  <si>
    <t>Total Closed</t>
  </si>
  <si>
    <t>Risks</t>
  </si>
  <si>
    <t>Top five risks. Once a risk has occurred, please move it to an Issue and replace with another risk.</t>
  </si>
  <si>
    <r>
      <t xml:space="preserve">ID from your risk log
</t>
    </r>
    <r>
      <rPr>
        <b/>
        <sz val="12"/>
        <color rgb="FF1F497D"/>
        <rFont val="Calibri"/>
      </rPr>
      <t>* Required Field</t>
    </r>
  </si>
  <si>
    <t>Brief description of risk</t>
  </si>
  <si>
    <t>Mitigation</t>
  </si>
  <si>
    <t>Residual risk rating</t>
  </si>
  <si>
    <t>Ark-628</t>
  </si>
  <si>
    <t>The impact of the reduced $ and delay of the GVL project on genomics storage is unknown</t>
  </si>
  <si>
    <t>Amber</t>
  </si>
  <si>
    <t xml:space="preserve">Availability of appropriately skilled development resources. </t>
  </si>
  <si>
    <t>Ongoing availability of partner organisation resources.</t>
  </si>
  <si>
    <t>Resourcing is not currently an issue.</t>
  </si>
  <si>
    <t>Green</t>
  </si>
  <si>
    <t>Availability RDSI, AAF and the Research Cloud.</t>
  </si>
  <si>
    <t>Completeness of configuration documentation for new studies</t>
  </si>
  <si>
    <t>Pushing back on deployment dates to ensure clients have clearly documented their configuration requirements</t>
  </si>
  <si>
    <t>Changes</t>
  </si>
  <si>
    <t>Number of changes:</t>
  </si>
  <si>
    <t>All changes formally requested through a Request For Change (RFC).</t>
  </si>
  <si>
    <t>Average days to approve:</t>
  </si>
  <si>
    <t>Number of open changes:</t>
  </si>
  <si>
    <r>
      <rPr>
        <b/>
        <sz val="10"/>
        <color rgb="FF1F497D"/>
        <rFont val="Calibri"/>
      </rPr>
      <t>No. (in Nectar register)</t>
    </r>
    <r>
      <rPr>
        <b/>
        <sz val="11"/>
        <color rgb="FF1F497D"/>
        <rFont val="Calibri"/>
      </rPr>
      <t xml:space="preserve">
</t>
    </r>
    <r>
      <rPr>
        <b/>
        <sz val="14"/>
        <color rgb="FF1F497D"/>
        <rFont val="Calibri"/>
      </rPr>
      <t>* Req'd Field</t>
    </r>
  </si>
  <si>
    <t>Change Title</t>
  </si>
  <si>
    <t>Time impact
 (+/- days)</t>
  </si>
  <si>
    <t>Cost impact 
(+/- $)</t>
  </si>
  <si>
    <t>Date requested</t>
  </si>
  <si>
    <t>Anticipated Close (+28days)</t>
  </si>
  <si>
    <t>Date approved</t>
  </si>
  <si>
    <t>No. of days to approve</t>
  </si>
  <si>
    <t>N1045</t>
  </si>
  <si>
    <t>RT029 Milestone Changes</t>
  </si>
  <si>
    <t>Average</t>
  </si>
  <si>
    <t>External Dependencies</t>
  </si>
  <si>
    <t>List of External Dependencies. Add new rows as required.</t>
  </si>
  <si>
    <t>External party</t>
  </si>
  <si>
    <t>Capability required</t>
  </si>
  <si>
    <t>Date required</t>
  </si>
  <si>
    <t>Milestone dependent on that capability</t>
  </si>
  <si>
    <t>New dependency?</t>
  </si>
  <si>
    <t>AAF</t>
  </si>
  <si>
    <t>ARCS Access Service</t>
  </si>
  <si>
    <t>Integrated exist</t>
  </si>
  <si>
    <t>RDSI</t>
  </si>
  <si>
    <t>Research Data Service Infrastructure</t>
  </si>
  <si>
    <t>Integrated Genot</t>
  </si>
  <si>
    <t>The Research Cloud</t>
  </si>
  <si>
    <t>Application and database hosting</t>
  </si>
  <si>
    <t>Initial Producti</t>
  </si>
  <si>
    <t>We already have access to National Server Program servers so this is not a critical requirement</t>
  </si>
  <si>
    <t>IVEC</t>
  </si>
  <si>
    <t>HPC Infrastructure &amp; Services</t>
  </si>
  <si>
    <t>IVEC resource assigned to assist with implementation</t>
  </si>
  <si>
    <t xml:space="preserve">Genomics Virtual Laboratory Project </t>
  </si>
  <si>
    <t>Interface Definitions</t>
  </si>
  <si>
    <t>This project has now been signed off by NeCTAR so we are moving forward to determine solution fit.  GVL is behind schedule, so alternative in house solutions may be need in the interim?</t>
  </si>
  <si>
    <t>Measures of uptake</t>
  </si>
  <si>
    <t>From production infrastructure</t>
  </si>
  <si>
    <t>No. of registered users</t>
  </si>
  <si>
    <t>Average frequency of use</t>
  </si>
  <si>
    <t>Number of phenotypic data sets</t>
  </si>
  <si>
    <t>Biospecimen Counts</t>
  </si>
  <si>
    <t>Active Studies</t>
  </si>
  <si>
    <t>Subject Counts</t>
  </si>
  <si>
    <t>Service No</t>
  </si>
  <si>
    <t>Service</t>
  </si>
  <si>
    <t>Expected Pilot Date</t>
  </si>
  <si>
    <t>Expected Production Date</t>
  </si>
  <si>
    <t>Milestone No</t>
  </si>
  <si>
    <t>Last period</t>
  </si>
  <si>
    <t>This period</t>
  </si>
  <si>
    <t>3</t>
  </si>
  <si>
    <t>Daily</t>
  </si>
  <si>
    <t>5</t>
  </si>
  <si>
    <t>7</t>
  </si>
  <si>
    <t>8</t>
  </si>
  <si>
    <t>10</t>
  </si>
  <si>
    <t>11</t>
  </si>
  <si>
    <t>13</t>
  </si>
  <si>
    <t>14</t>
  </si>
  <si>
    <t>15</t>
  </si>
  <si>
    <t>Number of Service Levels in Exception</t>
  </si>
  <si>
    <t>* Not all measures will be relevant for a particular asset. Only complete details for the appropriate measures.</t>
  </si>
  <si>
    <t>1.       Registered Users – The number of users which have been registered to use the system. This can be extracted using a simple SQL query against each system instance.</t>
  </si>
  <si>
    <t>2.       Average Use Frequency – The average frequency of use for registered users. This can be extracted using a simple SQL query against each system instance. This query would be against the user authentication logs.</t>
  </si>
  <si>
    <t>3.       Phenotypic Datasets – The number of phenotypic/questionnaire/clinical datasets that have been created. This can be extracted using a simple SQL query against each system instance.</t>
  </si>
  <si>
    <t>4.       Biospecimen Counts – The total number of physical biospecimens under management by the system. This can be extracted using a simple SQL query against each system instance.</t>
  </si>
  <si>
    <t>5.       Active Studies – The number of active biobanks, research studies, cohorts, registries and trials for which the system is being used.  This can be extracted using a simple SQL query against each system instance.</t>
  </si>
  <si>
    <t>6.       Subject Counts – The number of participants/subjects for which data is being managed across the different studies. This can be extracted using a simple SQL query against each system instance.</t>
  </si>
  <si>
    <t>Communications</t>
  </si>
  <si>
    <t>Activities this period</t>
  </si>
  <si>
    <t>Type</t>
  </si>
  <si>
    <t>Has Occurred?</t>
  </si>
  <si>
    <t>URL</t>
  </si>
  <si>
    <t>Activity</t>
  </si>
  <si>
    <t>article</t>
  </si>
  <si>
    <t>No</t>
  </si>
  <si>
    <t>Press Release once we have permission from some of our current users.</t>
  </si>
  <si>
    <t>e-news</t>
  </si>
  <si>
    <t>Yes</t>
  </si>
  <si>
    <t>Activities upcoming</t>
  </si>
  <si>
    <t>Finance</t>
  </si>
  <si>
    <t>Totals for this reporting period</t>
  </si>
  <si>
    <t>THIS REPORT</t>
  </si>
  <si>
    <t>CUMULATIVE</t>
  </si>
  <si>
    <t>EIFdiff</t>
  </si>
  <si>
    <t>EIF VALUE</t>
  </si>
  <si>
    <t>Co-investDiff</t>
  </si>
  <si>
    <t>Co-inv value</t>
  </si>
  <si>
    <t>OVERALLFIN</t>
  </si>
  <si>
    <t>% Diff EIF</t>
  </si>
  <si>
    <t>% Diff Co</t>
  </si>
  <si>
    <t>Planned</t>
  </si>
  <si>
    <t>Actual</t>
  </si>
  <si>
    <t>Planned Cumulative</t>
  </si>
  <si>
    <t>Actual Cumulative</t>
  </si>
  <si>
    <t>EIF Diff</t>
  </si>
  <si>
    <t>Co DIFF</t>
  </si>
  <si>
    <t>Co VALUE</t>
  </si>
  <si>
    <t>EIF</t>
  </si>
  <si>
    <t>In-kind</t>
  </si>
  <si>
    <t>Cash</t>
  </si>
  <si>
    <t>Coinvestment</t>
  </si>
  <si>
    <t>Equipment</t>
  </si>
  <si>
    <t>Personnel</t>
  </si>
  <si>
    <t>Other</t>
  </si>
  <si>
    <t>Outstanding Commitments (if relevant)</t>
  </si>
  <si>
    <t>Red</t>
  </si>
  <si>
    <t>Displays OVERALL Status</t>
  </si>
  <si>
    <t>No more than 7 days late</t>
  </si>
  <si>
    <t>Between 8 and 28 days late</t>
  </si>
  <si>
    <t xml:space="preserve"> More than 28 days late</t>
  </si>
  <si>
    <t>More than 28 days late</t>
  </si>
  <si>
    <t>5 identified</t>
  </si>
  <si>
    <t>4 identified</t>
  </si>
  <si>
    <t>0-3 identified</t>
  </si>
  <si>
    <t>N/A</t>
  </si>
  <si>
    <t>At least 1 activity planned AND
at least 1 activity this period</t>
  </si>
  <si>
    <t>No activity planned</t>
  </si>
  <si>
    <t>No activity this period</t>
  </si>
  <si>
    <t>Total PM Estimate = EIF Allocated (H38); AND
20% or less of total EIF spend is allocated to the final quarter</t>
  </si>
  <si>
    <t>Total PM Estimate = EIF Allocated (H38); AND
Between 20 and 30 percent of total EIF spend is allocated to the final quarter</t>
  </si>
  <si>
    <t>Total PM Estimate does not equal (&lt;&gt;) EIF Allocated (H38); AND/OR
more than 30% of total EIF spend is allocated to the final quarter</t>
  </si>
  <si>
    <t>OVERALL STATUS 
(Excludes comms and changes)</t>
  </si>
  <si>
    <t>0 sections RED AND 
no more than 1 section AMBER AND 
Finance AND Deliverables are GREEN</t>
  </si>
  <si>
    <t>3 or more sections AMBER; OR 
Finance or Deliverables are AMBER; OR 
1 section  RED</t>
  </si>
  <si>
    <t>2 or more sections RED</t>
  </si>
  <si>
    <t>Percentage</t>
  </si>
  <si>
    <t>CommsType</t>
  </si>
  <si>
    <t>RiskRating</t>
  </si>
  <si>
    <t>YesNo</t>
  </si>
  <si>
    <t>EarliestDate</t>
  </si>
  <si>
    <t>LatestDate</t>
  </si>
  <si>
    <t>StatusItems</t>
  </si>
  <si>
    <t>AssetType</t>
  </si>
  <si>
    <t>open</t>
  </si>
  <si>
    <t>Pilot</t>
  </si>
  <si>
    <t>Hardware</t>
  </si>
  <si>
    <t>closed</t>
  </si>
  <si>
    <t>press release</t>
  </si>
  <si>
    <t>Production</t>
  </si>
  <si>
    <t>Software</t>
  </si>
  <si>
    <t>radio item</t>
  </si>
  <si>
    <t>Out of Service</t>
  </si>
  <si>
    <t>Document</t>
  </si>
  <si>
    <t>television item</t>
  </si>
  <si>
    <t>event</t>
  </si>
  <si>
    <t>presentation</t>
  </si>
  <si>
    <t>social media</t>
  </si>
  <si>
    <t>Funding?</t>
  </si>
  <si>
    <t>Report</t>
  </si>
  <si>
    <t>Start Date</t>
  </si>
  <si>
    <t>Report Date</t>
  </si>
  <si>
    <t>Due By</t>
  </si>
  <si>
    <t>Planned EIF Spend
Equipment</t>
  </si>
  <si>
    <t>Planned EIF Spend
Personnel</t>
  </si>
  <si>
    <t>Planned EIF Spend
Other</t>
  </si>
  <si>
    <t>Planned In-kind Spend
Equipment</t>
  </si>
  <si>
    <t>Planned In-kind Spend
Personnel</t>
  </si>
  <si>
    <t>Planned In-kind Spend
Other</t>
  </si>
  <si>
    <t>Planned Coinvestment Cash Spend
Equipment</t>
  </si>
  <si>
    <t>Planned Coinvestment Cash Spend Personnel</t>
  </si>
  <si>
    <t>Planned Coinvestment Cash Spend 
Other</t>
  </si>
  <si>
    <t>Planned Total EIF</t>
  </si>
  <si>
    <t>Planned Total Co</t>
  </si>
  <si>
    <t>Planned cumulative EIF</t>
  </si>
  <si>
    <t>Planned cumulative co</t>
  </si>
  <si>
    <t>Planned cumulative total</t>
  </si>
  <si>
    <t>Actual EIF</t>
  </si>
  <si>
    <t>Actual Co</t>
  </si>
  <si>
    <t>Actual Cumulative EIF</t>
  </si>
  <si>
    <t>Actual Cumulative Coinvestment</t>
  </si>
  <si>
    <t>Actual Cumulative Total</t>
  </si>
  <si>
    <t>Values for these fields will now come from Finance 2 cells - ask Judd for advice</t>
  </si>
  <si>
    <t>Assets</t>
  </si>
  <si>
    <t>Complete a row in the table below for any assets delivered</t>
  </si>
  <si>
    <t>Select a cell for further information.</t>
  </si>
  <si>
    <t>Ref</t>
  </si>
  <si>
    <t>Asset Type</t>
  </si>
  <si>
    <t>Name</t>
  </si>
  <si>
    <t>Version Number</t>
  </si>
  <si>
    <t>Owner/
Custodian</t>
  </si>
  <si>
    <t>Value</t>
  </si>
  <si>
    <t>Location</t>
  </si>
  <si>
    <t>Local Asset Tag</t>
  </si>
  <si>
    <t>ARK_1.1.1</t>
  </si>
  <si>
    <t>Integrated Billing &amp; Invoicing</t>
  </si>
  <si>
    <t>1.1.1</t>
  </si>
  <si>
    <t>UWA</t>
  </si>
  <si>
    <t>Atlassian Subversion Repository</t>
  </si>
  <si>
    <t>ARK_1.1.1a</t>
  </si>
  <si>
    <t>Questionnaire &amp; LIMS Modules</t>
  </si>
  <si>
    <t>ARK_1.1.1b</t>
  </si>
  <si>
    <t>Registry Module</t>
  </si>
  <si>
    <t>1.1.1c</t>
  </si>
  <si>
    <t>ARK_1.1.1c</t>
  </si>
  <si>
    <t>Initial Production Research Cloud Deployed</t>
  </si>
  <si>
    <t>Approved Nectar Funds</t>
  </si>
  <si>
    <t>Approved Co-investment</t>
  </si>
  <si>
    <t>FOR YOUR INFORMATION</t>
  </si>
  <si>
    <t>Total Approved Nectar Funds</t>
  </si>
  <si>
    <t>Actual Nectar Funds PAID to Project</t>
  </si>
  <si>
    <t>Actual Project Expenditure Reported</t>
  </si>
  <si>
    <t>Estimated Cost to complete</t>
  </si>
  <si>
    <t>Nectar Cash Flow amount to be allocated</t>
  </si>
  <si>
    <t>Total Approved Co-investment Funds</t>
  </si>
  <si>
    <t>Actual Co-investment and in-Kind Expenditure Reported</t>
  </si>
  <si>
    <t>Estimated Co-investment to Complete</t>
  </si>
  <si>
    <t>This column holds the values to put in the warning box in row 40</t>
  </si>
  <si>
    <t>FinanceLight Element</t>
  </si>
  <si>
    <t>Financial Reporting Period ID</t>
  </si>
  <si>
    <t>Financial Reporting Period</t>
  </si>
  <si>
    <t>Nectar Funds RECEIVED</t>
  </si>
  <si>
    <t>Expenditure: Actual Nectar Funds</t>
  </si>
  <si>
    <t>Project Manager's Nectar Funds FORECAST</t>
  </si>
  <si>
    <t>Expenditure: Actual Co-investment</t>
  </si>
  <si>
    <t>Project Manager's Co-investment FORECAST</t>
  </si>
  <si>
    <t>Estimated Project Cash Flow EIF
- Shows Actuals where available</t>
  </si>
  <si>
    <t>Project Manager's Estimated Project Cash Flow Co-investment</t>
  </si>
  <si>
    <t>PM estimate = EIF Allocated</t>
  </si>
  <si>
    <t>Total Project Manager's Nectar and Co-investment ACTUAL and FORECASTED Expenditure</t>
  </si>
  <si>
    <t>End Date</t>
  </si>
  <si>
    <t>Cash Contribution</t>
  </si>
  <si>
    <t>In-Kind Contribution</t>
  </si>
  <si>
    <t>30% of funds</t>
  </si>
  <si>
    <t>Last Quarter</t>
  </si>
  <si>
    <t>20% of funds</t>
  </si>
  <si>
    <t>FINANCE LIGHT</t>
  </si>
  <si>
    <t>TOTAL</t>
  </si>
  <si>
    <t>Nectar Allocated</t>
  </si>
  <si>
    <t>Nectar Proposal Budget</t>
  </si>
  <si>
    <t>PM Nectar Forecast</t>
  </si>
  <si>
    <t>PM Nectar Forecast (Accum)</t>
  </si>
  <si>
    <t>Nectar Actual</t>
  </si>
  <si>
    <t>Nectar Actual (Accum)</t>
  </si>
  <si>
    <t>Nectar Paid (Accum)</t>
  </si>
  <si>
    <t>Co Inv Proposal Budget</t>
  </si>
  <si>
    <t>PM Co inv Forecast</t>
  </si>
  <si>
    <t>PM Co inv Forecast (Accum)</t>
  </si>
  <si>
    <t>Co Inv Actuals</t>
  </si>
  <si>
    <t>Co Inv Actuals (Accum)</t>
  </si>
  <si>
    <t>completed, signed off</t>
  </si>
  <si>
    <t>http://thearktools.blogspot.com.au/</t>
  </si>
  <si>
    <t>Monthly blog - 4 blogs since march 25</t>
  </si>
  <si>
    <t>Presented to Princess Margeret Hospital, Telethon Institute of Child Health Research and Health Dep WA staff</t>
  </si>
  <si>
    <t>Have corrected our current website to give up to date information and fix factual errors</t>
  </si>
  <si>
    <t>http://www.wager.org.au/</t>
  </si>
  <si>
    <t>Have corrected NECTaRwebsite to give up to date information and fix factual errors</t>
  </si>
  <si>
    <t>daily</t>
  </si>
  <si>
    <t>One developer has been ill and may need extended sick leave.  Have submitted an RFC to adjust milestone dates and have identified another part time develop to assist.  Developer did take leave, cannot be sure of the future availability of developer, but as of today he is back.  A tight timeline still exists, and part-time developer has not had the time available initially indicated to us. In the interim an increased output from some key members has allowed the project to make up for this shortfall as staff roll back into productivity.  A member of UWA team took on an extra day a week and has worked significantly over time to get back on (revised) schedule.  PhD student Thilina is also having to adjust his schedule to meet his writing and other needs, so his availability is a little less than originally thought but his productivity is still good at times he is available</t>
  </si>
  <si>
    <t xml:space="preserve"> Genomic Data Repository (installed at UNSW) determined not to be suitable so will be developing a solution in-house.  GVL project continues to be delayed.   UWA staff developed a solution which bypassed GVL.  Travis will do some research to check that GVL may be back as an option, and if timeline permits we can head back in that direction.  The reduced dollars is obviously always a risk given that the original estimates are what they are and reducing dollars means reducing hours of developer time.</t>
  </si>
  <si>
    <t>NSP stability is good. UWA will support use of UWA AAF services for production authentication.  This is going well but we now have a lot of studies and data and will need more processing power.  Travis to address this</t>
  </si>
  <si>
    <t>Have received UWA permission to use one of the Universities service allocation of 12 services for use in production.  This is completed</t>
  </si>
  <si>
    <t>ARK_1.1.1d</t>
  </si>
  <si>
    <t>1.1.1d</t>
  </si>
  <si>
    <t>Project manager is now Travis Endersby (travis.endersby@uwa.edu.au).  Significant steps have been made in catching up to revised deadlines you received 18 Feb.   Still on target for agreed upon target, although the completion of one module had to be delayed and one module was brought forward in its place.</t>
  </si>
  <si>
    <t>Have completed design work and database schema changes. Have also identified &amp; are utilizing suitable pedigree visualisation tool for integration.  Just finalizing integration/presentation of the data beyond picture-based visualization of uploads to be manipulatable and presented in text/table formats</t>
  </si>
  <si>
    <t>In reality approx 90-95% complete as Data Extraction is the majority of this milestone.</t>
  </si>
  <si>
    <t>Implemented and tested sub-study management capability to allow subjects from a parent study to be allocated to sub-studies without duplicating core subject data.  This functionality had been coded, tested and signed off as part of initial production release by WARTN Team.     Added additional individual signoff documents 7/8/13 in order to make sure we met all NECTaR requirements</t>
  </si>
  <si>
    <t>Started, designed.  Probably more like 15% right now, but wanted to indicate started and that is the best this worksheet offers</t>
  </si>
  <si>
    <t>Travis Endersby</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</si>
</sst>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quot;$&quot;* #,##0.00_-;\-&quot;$&quot;* #,##0.00_-;_-&quot;$&quot;* &quot;-&quot;??_-;_-@_-"/>
    <numFmt numFmtId="165" formatCode="[$-C09]dd\-mmm\-yy;@"/>
    <numFmt numFmtId="166" formatCode="&quot;$&quot;#,##0.00"/>
    <numFmt numFmtId="167" formatCode="[$-C09]dd\-mmmm\-yyyy;@"/>
    <numFmt numFmtId="168" formatCode="&quot;$&quot;#,##0.00;[Red]&quot;$&quot;#,##0.00"/>
    <numFmt numFmtId="169" formatCode="[&gt;=1000]#,##0,&quot;&quot;;0"/>
    <numFmt numFmtId="170" formatCode="[$-C09]d\ mmmm\ yyyy;@"/>
  </numFmts>
  <fonts count="40" x14ac:knownFonts="1">
    <font>
      <sz val="10"/>
      <color rgb="FF000000"/>
      <name val="Calibri"/>
    </font>
    <font>
      <sz val="10"/>
      <color rgb="FF7F7F7F"/>
      <name val="Calibri"/>
    </font>
    <font>
      <sz val="12"/>
      <color rgb="FFFFFFFF"/>
      <name val="Calibri"/>
    </font>
    <font>
      <b/>
      <sz val="13"/>
      <color rgb="FF1F497D"/>
      <name val="Calibri"/>
    </font>
    <font>
      <b/>
      <sz val="15"/>
      <color rgb="FF1F497D"/>
      <name val="Calibri"/>
    </font>
    <font>
      <b/>
      <sz val="10"/>
      <color rgb="FF000000"/>
      <name val="Calibri"/>
    </font>
    <font>
      <b/>
      <sz val="18"/>
      <color rgb="FF1F497D"/>
      <name val="Cambria"/>
    </font>
    <font>
      <sz val="11"/>
      <color rgb="FF000000"/>
      <name val="Calibri"/>
    </font>
    <font>
      <u/>
      <sz val="10"/>
      <color rgb="FF0000FF"/>
      <name val="Calibri"/>
    </font>
    <font>
      <b/>
      <u/>
      <sz val="10"/>
      <color rgb="FF0000FF"/>
      <name val="Calibri"/>
    </font>
    <font>
      <b/>
      <sz val="11"/>
      <color rgb="FF1F497D"/>
      <name val="Calibri"/>
    </font>
    <font>
      <b/>
      <sz val="9"/>
      <color rgb="FF1F497D"/>
      <name val="Calibri"/>
    </font>
    <font>
      <sz val="11"/>
      <color rgb="FF1F497D"/>
      <name val="Calibri"/>
    </font>
    <font>
      <sz val="12"/>
      <color rgb="FF006100"/>
      <name val="Calibri"/>
    </font>
    <font>
      <sz val="12"/>
      <color rgb="FF9C6500"/>
      <name val="Calibri"/>
    </font>
    <font>
      <sz val="12"/>
      <color rgb="FF9C0006"/>
      <name val="Calibri"/>
    </font>
    <font>
      <b/>
      <sz val="12"/>
      <color rgb="FF000000"/>
      <name val="Calibri"/>
    </font>
    <font>
      <b/>
      <sz val="12"/>
      <color rgb="FF006100"/>
      <name val="Calibri"/>
    </font>
    <font>
      <b/>
      <sz val="12"/>
      <color rgb="FF9C6500"/>
      <name val="Calibri"/>
    </font>
    <font>
      <b/>
      <sz val="12"/>
      <color rgb="FF9C0006"/>
      <name val="Calibri"/>
    </font>
    <font>
      <sz val="10"/>
      <color rgb="FFFFFFFF"/>
      <name val="Calibri"/>
    </font>
    <font>
      <b/>
      <sz val="12"/>
      <color rgb="FF3F3F3F"/>
      <name val="Calibri"/>
    </font>
    <font>
      <sz val="24"/>
      <color rgb="FF000000"/>
      <name val="Calibri"/>
    </font>
    <font>
      <b/>
      <sz val="12"/>
      <color rgb="FFFFFFFF"/>
      <name val="Calibri"/>
    </font>
    <font>
      <b/>
      <sz val="10"/>
      <color rgb="FF7F7F7F"/>
      <name val="Calibri"/>
    </font>
    <font>
      <sz val="12"/>
      <color rgb="FF000000"/>
      <name val="Calibri"/>
    </font>
    <font>
      <i/>
      <sz val="12"/>
      <color rgb="FF7F7F7F"/>
      <name val="Calibri"/>
    </font>
    <font>
      <b/>
      <sz val="11"/>
      <color rgb="FF000000"/>
      <name val="Calibri"/>
    </font>
    <font>
      <b/>
      <sz val="8"/>
      <color rgb="FF000000"/>
      <name val="Calibri"/>
    </font>
    <font>
      <b/>
      <sz val="10"/>
      <color rgb="FFFFFFFF"/>
      <name val="Calibri"/>
    </font>
    <font>
      <b/>
      <i/>
      <sz val="14"/>
      <color rgb="FFFF0000"/>
      <name val="Calibri"/>
    </font>
    <font>
      <b/>
      <sz val="10"/>
      <color rgb="FF1F497D"/>
      <name val="Calibri"/>
    </font>
    <font>
      <u/>
      <sz val="14"/>
      <color rgb="FF0000FF"/>
      <name val="Calibri"/>
    </font>
    <font>
      <b/>
      <sz val="12"/>
      <color rgb="FF1F497D"/>
      <name val="Calibri"/>
    </font>
    <font>
      <b/>
      <sz val="14"/>
      <color rgb="FF1F497D"/>
      <name val="Calibri"/>
    </font>
    <font>
      <b/>
      <sz val="9"/>
      <color rgb="FF000000"/>
      <name val="Calibri"/>
    </font>
    <font>
      <sz val="9"/>
      <color rgb="FF000000"/>
      <name val="Calibri"/>
    </font>
    <font>
      <b/>
      <sz val="8"/>
      <color rgb="FF000000"/>
      <name val="Tahoma"/>
    </font>
    <font>
      <sz val="8"/>
      <color rgb="FF000000"/>
      <name val="Tahoma"/>
    </font>
    <font>
      <u/>
      <sz val="10"/>
      <color theme="11"/>
      <name val="Calibri"/>
    </font>
  </fonts>
  <fills count="15">
    <fill>
      <patternFill patternType="none"/>
    </fill>
    <fill>
      <patternFill patternType="gray125"/>
    </fill>
    <fill>
      <patternFill patternType="none"/>
    </fill>
    <fill>
      <patternFill patternType="solid">
        <fgColor rgb="FFF2F2F2"/>
        <bgColor rgb="FFFFFFFF"/>
      </patternFill>
    </fill>
    <fill>
      <patternFill patternType="solid">
        <fgColor rgb="FFDBE5F1"/>
        <bgColor rgb="FFFFFFFF"/>
      </patternFill>
    </fill>
    <fill>
      <patternFill patternType="solid">
        <fgColor rgb="FFFFFFFF"/>
        <bgColor rgb="FFFFFFFF"/>
      </patternFill>
    </fill>
    <fill>
      <patternFill patternType="solid">
        <fgColor rgb="FFC6EFCE"/>
        <bgColor rgb="FF000000"/>
      </patternFill>
    </fill>
    <fill>
      <patternFill patternType="solid">
        <fgColor rgb="FFFFEB9C"/>
        <bgColor rgb="FF000000"/>
      </patternFill>
    </fill>
    <fill>
      <patternFill patternType="solid">
        <fgColor rgb="FFFFC7CE"/>
        <bgColor rgb="FF000000"/>
      </patternFill>
    </fill>
    <fill>
      <patternFill patternType="solid">
        <fgColor rgb="FFF2F2F2"/>
        <bgColor rgb="FF000000"/>
      </patternFill>
    </fill>
    <fill>
      <patternFill patternType="solid">
        <fgColor rgb="FFA5A5A5"/>
        <bgColor rgb="FF000000"/>
      </patternFill>
    </fill>
    <fill>
      <patternFill patternType="solid">
        <fgColor rgb="FFD8D8D8"/>
        <bgColor rgb="FFFFFFFF"/>
      </patternFill>
    </fill>
    <fill>
      <patternFill patternType="solid">
        <fgColor rgb="FFFF0000"/>
        <bgColor rgb="FFFFFFFF"/>
      </patternFill>
    </fill>
    <fill>
      <patternFill patternType="solid">
        <fgColor rgb="FFFFFF00"/>
        <bgColor rgb="FFFFFFFF"/>
      </patternFill>
    </fill>
    <fill>
      <patternFill patternType="solid">
        <fgColor rgb="FFFFFFCC"/>
        <bgColor rgb="FF000000"/>
      </patternFill>
    </fill>
  </fills>
  <borders count="79">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style="medium">
        <color rgb="FF000000"/>
      </left>
      <right style="medium">
        <color rgb="FF000000"/>
      </right>
      <top style="thin">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right/>
      <top/>
      <bottom style="thick">
        <color rgb="FF4F81BD"/>
      </bottom>
      <diagonal/>
    </border>
    <border>
      <left style="thin">
        <color rgb="FF000000"/>
      </left>
      <right style="thin">
        <color rgb="FF000000"/>
      </right>
      <top style="thin">
        <color rgb="FF000000"/>
      </top>
      <bottom style="medium">
        <color rgb="FF000000"/>
      </bottom>
      <diagonal/>
    </border>
    <border>
      <left/>
      <right style="medium">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style="medium">
        <color rgb="FF000000"/>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diagonal/>
    </border>
    <border>
      <left/>
      <right/>
      <top style="thin">
        <color rgb="FF000000"/>
      </top>
      <bottom/>
      <diagonal/>
    </border>
    <border>
      <left/>
      <right/>
      <top/>
      <bottom style="thin">
        <color rgb="FF000000"/>
      </bottom>
      <diagonal/>
    </border>
    <border>
      <left style="thin">
        <color rgb="FF000000"/>
      </left>
      <right style="thin">
        <color rgb="FF000000"/>
      </right>
      <top style="thin">
        <color rgb="FF000000"/>
      </top>
      <bottom/>
      <diagonal/>
    </border>
    <border>
      <left style="medium">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style="thin">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top style="medium">
        <color rgb="FF000000"/>
      </top>
      <bottom style="thin">
        <color rgb="FF000000"/>
      </bottom>
      <diagonal/>
    </border>
    <border>
      <left/>
      <right/>
      <top style="thin">
        <color rgb="FF000000"/>
      </top>
      <bottom style="thin">
        <color rgb="FF000000"/>
      </bottom>
      <diagonal/>
    </border>
    <border>
      <left/>
      <right/>
      <top style="thin">
        <color rgb="FF000000"/>
      </top>
      <bottom style="medium">
        <color rgb="FF000000"/>
      </bottom>
      <diagonal/>
    </border>
    <border>
      <left style="thin">
        <color rgb="FF3F3F3F"/>
      </left>
      <right style="thin">
        <color rgb="FF3F3F3F"/>
      </right>
      <top style="thin">
        <color rgb="FF3F3F3F"/>
      </top>
      <bottom style="thin">
        <color rgb="FF3F3F3F"/>
      </bottom>
      <diagonal/>
    </border>
    <border>
      <left/>
      <right/>
      <top/>
      <bottom style="medium">
        <color rgb="FF000000"/>
      </bottom>
      <diagonal/>
    </border>
    <border>
      <left/>
      <right style="thin">
        <color rgb="FF000000"/>
      </right>
      <top style="medium">
        <color rgb="FF000000"/>
      </top>
      <bottom style="thin">
        <color rgb="FF000000"/>
      </bottom>
      <diagonal/>
    </border>
    <border>
      <left/>
      <right style="thin">
        <color rgb="FF000000"/>
      </right>
      <top/>
      <bottom/>
      <diagonal/>
    </border>
    <border>
      <left style="thin">
        <color rgb="FF000000"/>
      </left>
      <right/>
      <top style="medium">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thin">
        <color rgb="FF000000"/>
      </left>
      <right/>
      <top style="thin">
        <color rgb="FF000000"/>
      </top>
      <bottom style="thin">
        <color rgb="FF000000"/>
      </bottom>
      <diagonal/>
    </border>
    <border>
      <left style="medium">
        <color rgb="FF000000"/>
      </left>
      <right/>
      <top/>
      <bottom/>
      <diagonal/>
    </border>
    <border>
      <left/>
      <right style="medium">
        <color rgb="FF000000"/>
      </right>
      <top/>
      <bottom/>
      <diagonal/>
    </border>
    <border>
      <left style="thin">
        <color rgb="FF000000"/>
      </left>
      <right style="medium">
        <color rgb="FF000000"/>
      </right>
      <top style="thin">
        <color rgb="FF000000"/>
      </top>
      <bottom/>
      <diagonal/>
    </border>
    <border>
      <left/>
      <right style="thin">
        <color rgb="FF000000"/>
      </right>
      <top style="thin">
        <color rgb="FF000000"/>
      </top>
      <bottom style="thin">
        <color rgb="FF000000"/>
      </bottom>
      <diagonal/>
    </border>
    <border>
      <left/>
      <right style="medium">
        <color rgb="FF000000"/>
      </right>
      <top style="medium">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style="thin">
        <color rgb="FF000000"/>
      </right>
      <top style="thin">
        <color rgb="FFA6BFDD"/>
      </top>
      <bottom style="thin">
        <color rgb="FF000000"/>
      </bottom>
      <diagonal/>
    </border>
    <border>
      <left style="medium">
        <color rgb="FF000000"/>
      </left>
      <right/>
      <top/>
      <bottom style="medium">
        <color rgb="FF000000"/>
      </bottom>
      <diagonal/>
    </border>
    <border>
      <left/>
      <right/>
      <top style="medium">
        <color rgb="FF95B3D7"/>
      </top>
      <bottom style="thin">
        <color rgb="FF000000"/>
      </bottom>
      <diagonal/>
    </border>
    <border>
      <left/>
      <right style="medium">
        <color rgb="FF000000"/>
      </right>
      <top style="thin">
        <color rgb="FF000000"/>
      </top>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style="thin">
        <color rgb="FF000000"/>
      </right>
      <top style="thin">
        <color rgb="FF000000"/>
      </top>
      <bottom/>
      <diagonal/>
    </border>
    <border>
      <left/>
      <right/>
      <top/>
      <bottom style="medium">
        <color rgb="FF95B3D7"/>
      </bottom>
      <diagonal/>
    </border>
    <border>
      <left style="medium">
        <color rgb="FF000000"/>
      </left>
      <right style="medium">
        <color rgb="FF000000"/>
      </right>
      <top/>
      <bottom style="thin">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bottom style="thin">
        <color rgb="FF000000"/>
      </bottom>
      <diagonal/>
    </border>
    <border>
      <left style="mediumDashed">
        <color rgb="FF000000"/>
      </left>
      <right style="mediumDashed">
        <color rgb="FF000000"/>
      </right>
      <top style="mediumDashed">
        <color rgb="FF000000"/>
      </top>
      <bottom style="medium">
        <color rgb="FF000000"/>
      </bottom>
      <diagonal/>
    </border>
    <border>
      <left style="mediumDashed">
        <color rgb="FF000000"/>
      </left>
      <right style="mediumDashed">
        <color rgb="FF000000"/>
      </right>
      <top/>
      <bottom style="mediumDashed">
        <color rgb="FF000000"/>
      </bottom>
      <diagonal/>
    </border>
    <border>
      <left style="thin">
        <color rgb="FF000000"/>
      </left>
      <right style="thin">
        <color rgb="FF000000"/>
      </right>
      <top/>
      <bottom style="medium">
        <color rgb="FF000000"/>
      </bottom>
      <diagonal/>
    </border>
    <border>
      <left/>
      <right style="medium">
        <color rgb="FF000000"/>
      </right>
      <top/>
      <bottom style="medium">
        <color rgb="FF000000"/>
      </bottom>
      <diagonal/>
    </border>
    <border>
      <left style="thin">
        <color rgb="FFB2B2B2"/>
      </left>
      <right style="thin">
        <color rgb="FFB2B2B2"/>
      </right>
      <top style="thin">
        <color rgb="FFB2B2B2"/>
      </top>
      <bottom style="thin">
        <color rgb="FFB2B2B2"/>
      </bottom>
      <diagonal/>
    </border>
    <border>
      <left style="medium">
        <color rgb="FF000000"/>
      </left>
      <right style="thin">
        <color rgb="FF000000"/>
      </right>
      <top style="medium">
        <color rgb="FF000000"/>
      </top>
      <bottom style="thin">
        <color rgb="FFA6BFDD"/>
      </bottom>
      <diagonal/>
    </border>
    <border>
      <left style="thin">
        <color rgb="FF000000"/>
      </left>
      <right style="medium">
        <color rgb="FF000000"/>
      </right>
      <top style="medium">
        <color rgb="FF000000"/>
      </top>
      <bottom style="thin">
        <color rgb="FFA6BFDD"/>
      </bottom>
      <diagonal/>
    </border>
    <border>
      <left style="medium">
        <color rgb="FF000000"/>
      </left>
      <right/>
      <top style="medium">
        <color rgb="FF000000"/>
      </top>
      <bottom style="medium">
        <color rgb="FF95B3D7"/>
      </bottom>
      <diagonal/>
    </border>
    <border>
      <left/>
      <right/>
      <top style="medium">
        <color rgb="FF000000"/>
      </top>
      <bottom style="medium">
        <color rgb="FF95B3D7"/>
      </bottom>
      <diagonal/>
    </border>
    <border>
      <left/>
      <right style="medium">
        <color rgb="FF000000"/>
      </right>
      <top style="medium">
        <color rgb="FF000000"/>
      </top>
      <bottom style="medium">
        <color rgb="FF95B3D7"/>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bottom style="medium">
        <color rgb="FF000000"/>
      </bottom>
      <diagonal/>
    </border>
  </borders>
  <cellStyleXfs count="6">
    <xf numFmtId="0" fontId="0" fillId="0" borderId="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cellStyleXfs>
  <cellXfs count="519">
    <xf numFmtId="0" fontId="0" fillId="2" borderId="0" xfId="0" applyFill="1"/>
    <xf numFmtId="0" fontId="1" fillId="3" borderId="0" xfId="0" applyFont="1" applyFill="1"/>
    <xf numFmtId="0" fontId="0" fillId="2" borderId="0" xfId="0" applyFill="1" applyAlignment="1">
      <alignment wrapText="1"/>
    </xf>
    <xf numFmtId="0" fontId="0" fillId="2" borderId="0" xfId="0" applyFill="1"/>
    <xf numFmtId="0" fontId="0" fillId="2" borderId="0" xfId="0" applyFill="1"/>
    <xf numFmtId="0" fontId="0" fillId="2" borderId="0" xfId="0" applyFill="1"/>
    <xf numFmtId="0" fontId="0" fillId="2" borderId="0" xfId="0" applyFill="1" applyAlignment="1">
      <alignment horizontal="center"/>
    </xf>
    <xf numFmtId="0" fontId="0" fillId="2" borderId="0" xfId="0" applyFill="1"/>
    <xf numFmtId="0" fontId="2" fillId="2" borderId="0" xfId="0" applyFont="1" applyFill="1"/>
    <xf numFmtId="0" fontId="0" fillId="2" borderId="0" xfId="0" applyFill="1"/>
    <xf numFmtId="0" fontId="0" fillId="2" borderId="0" xfId="0" applyFill="1"/>
    <xf numFmtId="0" fontId="3" fillId="2" borderId="0" xfId="0" applyFont="1" applyFill="1" applyAlignment="1">
      <alignment horizontal="center"/>
    </xf>
    <xf numFmtId="0" fontId="4" fillId="2" borderId="0" xfId="0" applyFont="1" applyFill="1" applyAlignment="1">
      <alignment horizontal="left"/>
    </xf>
    <xf numFmtId="0" fontId="5" fillId="2" borderId="0" xfId="0" applyFont="1" applyFill="1"/>
    <xf numFmtId="0" fontId="0" fillId="2" borderId="0" xfId="0" applyFill="1"/>
    <xf numFmtId="0" fontId="6" fillId="2" borderId="0" xfId="0" applyFont="1" applyFill="1"/>
    <xf numFmtId="0" fontId="7" fillId="2" borderId="0" xfId="0" applyFont="1" applyFill="1"/>
    <xf numFmtId="0" fontId="8" fillId="2" borderId="0" xfId="0" applyFont="1" applyFill="1"/>
    <xf numFmtId="0" fontId="0" fillId="2" borderId="0" xfId="0" applyFill="1"/>
    <xf numFmtId="0" fontId="5" fillId="2" borderId="0" xfId="0" applyFont="1" applyFill="1" applyAlignment="1">
      <alignment horizontal="left"/>
    </xf>
    <xf numFmtId="0" fontId="9" fillId="2" borderId="0" xfId="0" applyFont="1" applyFill="1"/>
    <xf numFmtId="0" fontId="0" fillId="2" borderId="0" xfId="0" applyFill="1" applyAlignment="1">
      <alignment horizontal="center" vertical="top" wrapText="1"/>
    </xf>
    <xf numFmtId="0" fontId="3" fillId="2" borderId="0" xfId="0" applyFont="1" applyFill="1"/>
    <xf numFmtId="0" fontId="3" fillId="2" borderId="0" xfId="0" applyFont="1" applyFill="1"/>
    <xf numFmtId="0" fontId="0" fillId="2" borderId="0" xfId="0" applyFill="1"/>
    <xf numFmtId="0" fontId="10" fillId="4" borderId="1" xfId="0" applyFont="1" applyFill="1" applyBorder="1" applyAlignment="1">
      <alignment wrapText="1"/>
    </xf>
    <xf numFmtId="165" fontId="0" fillId="3" borderId="0" xfId="0" applyNumberFormat="1" applyFill="1"/>
    <xf numFmtId="0" fontId="0" fillId="3" borderId="0" xfId="0" applyFill="1"/>
    <xf numFmtId="0" fontId="3" fillId="2" borderId="0" xfId="0" applyFont="1" applyFill="1"/>
    <xf numFmtId="0" fontId="0" fillId="2" borderId="0" xfId="0" applyFill="1" applyAlignment="1">
      <alignment horizontal="center"/>
    </xf>
    <xf numFmtId="0" fontId="4" fillId="2" borderId="0" xfId="0" applyFont="1" applyFill="1"/>
    <xf numFmtId="0" fontId="1" fillId="3" borderId="1" xfId="0" applyFont="1" applyFill="1" applyBorder="1"/>
    <xf numFmtId="0" fontId="0" fillId="2" borderId="2" xfId="0" applyFill="1" applyBorder="1"/>
    <xf numFmtId="0" fontId="0" fillId="2" borderId="0" xfId="0" applyFill="1" applyAlignment="1">
      <alignment horizontal="center"/>
    </xf>
    <xf numFmtId="0" fontId="1" fillId="3" borderId="0" xfId="0" applyFont="1" applyFill="1" applyAlignment="1">
      <alignment horizontal="center"/>
    </xf>
    <xf numFmtId="0" fontId="0" fillId="2" borderId="0" xfId="0" applyFill="1" applyAlignment="1">
      <alignment horizontal="right"/>
    </xf>
    <xf numFmtId="0" fontId="0" fillId="3" borderId="0" xfId="0" applyFill="1" applyAlignment="1">
      <alignment horizontal="center"/>
    </xf>
    <xf numFmtId="14" fontId="1" fillId="3" borderId="1" xfId="0" applyNumberFormat="1" applyFont="1" applyFill="1" applyBorder="1" applyAlignment="1">
      <alignment horizontal="center"/>
    </xf>
    <xf numFmtId="0" fontId="5" fillId="2" borderId="3" xfId="0" applyFont="1"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3" fillId="2" borderId="0" xfId="0" applyFont="1" applyFill="1"/>
    <xf numFmtId="0" fontId="11" fillId="4" borderId="7" xfId="0" applyFont="1" applyFill="1" applyBorder="1" applyAlignment="1">
      <alignment horizontal="center" wrapText="1"/>
    </xf>
    <xf numFmtId="0" fontId="10" fillId="4" borderId="8" xfId="0" applyFont="1" applyFill="1" applyBorder="1" applyAlignment="1">
      <alignment horizontal="center" wrapText="1"/>
    </xf>
    <xf numFmtId="0" fontId="10" fillId="4" borderId="9" xfId="0" applyFont="1" applyFill="1" applyBorder="1" applyAlignment="1">
      <alignment horizontal="center" wrapText="1"/>
    </xf>
    <xf numFmtId="0" fontId="3" fillId="2" borderId="0" xfId="0" applyFont="1" applyFill="1"/>
    <xf numFmtId="0" fontId="4" fillId="2" borderId="10" xfId="0" applyFont="1" applyFill="1" applyBorder="1" applyAlignment="1">
      <alignment horizontal="left"/>
    </xf>
    <xf numFmtId="0" fontId="1" fillId="3" borderId="0" xfId="0" applyFont="1" applyFill="1"/>
    <xf numFmtId="0" fontId="10" fillId="4" borderId="7" xfId="0" applyFont="1" applyFill="1" applyBorder="1" applyAlignment="1">
      <alignment horizontal="center" wrapText="1"/>
    </xf>
    <xf numFmtId="0" fontId="10" fillId="4" borderId="8" xfId="0" applyFont="1" applyFill="1" applyBorder="1" applyAlignment="1">
      <alignment horizontal="center" wrapText="1"/>
    </xf>
    <xf numFmtId="0" fontId="10" fillId="4" borderId="9" xfId="0" applyFont="1" applyFill="1" applyBorder="1" applyAlignment="1">
      <alignment horizontal="center" wrapText="1"/>
    </xf>
    <xf numFmtId="14" fontId="1" fillId="3" borderId="11" xfId="0" applyNumberFormat="1" applyFont="1" applyFill="1" applyBorder="1" applyAlignment="1">
      <alignment horizontal="center"/>
    </xf>
    <xf numFmtId="0" fontId="10" fillId="4" borderId="7" xfId="0" applyFont="1" applyFill="1" applyBorder="1"/>
    <xf numFmtId="0" fontId="10" fillId="4" borderId="8" xfId="0" applyFont="1" applyFill="1" applyBorder="1"/>
    <xf numFmtId="0" fontId="10" fillId="4" borderId="9" xfId="0" applyFont="1" applyFill="1" applyBorder="1"/>
    <xf numFmtId="0" fontId="10" fillId="4" borderId="12" xfId="0" applyFont="1" applyFill="1" applyBorder="1"/>
    <xf numFmtId="0" fontId="1" fillId="3" borderId="13" xfId="0" applyFont="1" applyFill="1" applyBorder="1"/>
    <xf numFmtId="0" fontId="0" fillId="2" borderId="13" xfId="0" applyFill="1" applyBorder="1"/>
    <xf numFmtId="0" fontId="1" fillId="2" borderId="0" xfId="0" applyFont="1" applyFill="1" applyAlignment="1">
      <alignment horizontal="center"/>
    </xf>
    <xf numFmtId="0" fontId="8" fillId="2" borderId="0" xfId="0" applyFont="1" applyFill="1" applyProtection="1">
      <protection locked="0"/>
    </xf>
    <xf numFmtId="0" fontId="8" fillId="2" borderId="0" xfId="0" applyFont="1" applyFill="1" applyProtection="1">
      <protection locked="0"/>
    </xf>
    <xf numFmtId="0" fontId="0" fillId="2" borderId="0" xfId="0" applyFill="1"/>
    <xf numFmtId="0" fontId="0" fillId="2" borderId="0" xfId="0" applyFill="1" applyAlignment="1">
      <alignment horizontal="center"/>
    </xf>
    <xf numFmtId="0" fontId="0" fillId="2" borderId="0" xfId="0" applyFill="1"/>
    <xf numFmtId="0" fontId="0" fillId="2" borderId="0" xfId="0" applyFill="1"/>
    <xf numFmtId="0" fontId="0" fillId="2" borderId="0" xfId="0" applyFill="1"/>
    <xf numFmtId="0" fontId="0" fillId="2" borderId="0" xfId="0" applyFill="1"/>
    <xf numFmtId="0" fontId="10" fillId="2" borderId="0" xfId="0" applyFont="1" applyFill="1"/>
    <xf numFmtId="0" fontId="10" fillId="2" borderId="0" xfId="0" applyFont="1" applyFill="1"/>
    <xf numFmtId="0" fontId="0" fillId="2" borderId="0" xfId="0" applyFill="1"/>
    <xf numFmtId="0" fontId="0" fillId="2" borderId="0" xfId="0" applyFill="1"/>
    <xf numFmtId="0" fontId="8" fillId="2" borderId="0" xfId="0" applyFont="1" applyFill="1"/>
    <xf numFmtId="0" fontId="9" fillId="2" borderId="0" xfId="0" applyFont="1" applyFill="1"/>
    <xf numFmtId="0" fontId="11" fillId="4" borderId="7" xfId="0" applyFont="1" applyFill="1" applyBorder="1" applyAlignment="1">
      <alignment horizontal="center" wrapText="1"/>
    </xf>
    <xf numFmtId="0" fontId="10" fillId="4" borderId="8" xfId="0" applyFont="1" applyFill="1" applyBorder="1" applyAlignment="1">
      <alignment horizontal="center" wrapText="1"/>
    </xf>
    <xf numFmtId="0" fontId="10" fillId="4" borderId="9" xfId="0" applyFont="1" applyFill="1" applyBorder="1" applyAlignment="1">
      <alignment horizontal="center" wrapText="1"/>
    </xf>
    <xf numFmtId="0" fontId="10" fillId="2" borderId="0" xfId="0" applyFont="1" applyFill="1" applyAlignment="1">
      <alignment horizontal="center" wrapText="1"/>
    </xf>
    <xf numFmtId="165" fontId="0" fillId="2" borderId="0" xfId="0" applyNumberFormat="1" applyFill="1" applyAlignment="1">
      <alignment horizontal="center" wrapText="1"/>
    </xf>
    <xf numFmtId="0" fontId="1" fillId="3" borderId="1" xfId="0" applyFont="1" applyFill="1" applyBorder="1"/>
    <xf numFmtId="0" fontId="0" fillId="2" borderId="0" xfId="0" applyFill="1" applyAlignment="1">
      <alignment horizontal="center" wrapText="1"/>
    </xf>
    <xf numFmtId="0" fontId="0" fillId="2" borderId="0" xfId="0" applyFill="1" applyAlignment="1">
      <alignment horizontal="left" wrapText="1"/>
    </xf>
    <xf numFmtId="165" fontId="0" fillId="2" borderId="0" xfId="0" applyNumberFormat="1" applyFill="1" applyAlignment="1">
      <alignment horizontal="center" wrapText="1"/>
    </xf>
    <xf numFmtId="0" fontId="1" fillId="3" borderId="0" xfId="0" applyFont="1" applyFill="1"/>
    <xf numFmtId="0" fontId="0" fillId="3" borderId="1" xfId="0" applyFill="1" applyBorder="1" applyAlignment="1">
      <alignment horizontal="center" wrapText="1"/>
    </xf>
    <xf numFmtId="0" fontId="0" fillId="3" borderId="1" xfId="0" applyFill="1" applyBorder="1" applyAlignment="1">
      <alignment horizontal="center" wrapText="1"/>
    </xf>
    <xf numFmtId="0" fontId="0" fillId="2" borderId="0" xfId="0" applyFill="1" applyAlignment="1">
      <alignment horizontal="center" wrapText="1"/>
    </xf>
    <xf numFmtId="0" fontId="0" fillId="3" borderId="1" xfId="0" applyFill="1" applyBorder="1" applyAlignment="1">
      <alignment horizontal="center"/>
    </xf>
    <xf numFmtId="0" fontId="0" fillId="2" borderId="0" xfId="0" applyFill="1" applyAlignment="1">
      <alignment horizontal="center"/>
    </xf>
    <xf numFmtId="0" fontId="0" fillId="2" borderId="0" xfId="0" applyFill="1"/>
    <xf numFmtId="0" fontId="4" fillId="2" borderId="0" xfId="0" applyFont="1" applyFill="1"/>
    <xf numFmtId="0" fontId="3" fillId="2" borderId="0" xfId="0" applyFont="1" applyFill="1"/>
    <xf numFmtId="0" fontId="3" fillId="2" borderId="0" xfId="0" applyFont="1" applyFill="1" applyAlignment="1">
      <alignment horizontal="center"/>
    </xf>
    <xf numFmtId="0" fontId="0" fillId="2" borderId="0" xfId="0" applyFill="1" applyAlignment="1">
      <alignment horizontal="left" wrapText="1"/>
    </xf>
    <xf numFmtId="0" fontId="4" fillId="2" borderId="0" xfId="0" applyFont="1" applyFill="1" applyAlignment="1">
      <alignment horizontal="left"/>
    </xf>
    <xf numFmtId="0" fontId="10" fillId="2" borderId="0" xfId="0" applyFont="1" applyFill="1" applyAlignment="1">
      <alignment horizontal="center" wrapText="1"/>
    </xf>
    <xf numFmtId="0" fontId="1" fillId="3" borderId="1" xfId="0" applyFont="1" applyFill="1" applyBorder="1" applyAlignment="1">
      <alignment horizontal="center" wrapText="1"/>
    </xf>
    <xf numFmtId="165" fontId="0" fillId="2" borderId="0" xfId="0" applyNumberFormat="1" applyFill="1" applyAlignment="1">
      <alignment horizontal="center"/>
    </xf>
    <xf numFmtId="0" fontId="1" fillId="3" borderId="1" xfId="0" applyFont="1" applyFill="1" applyBorder="1" applyAlignment="1">
      <alignment horizontal="center"/>
    </xf>
    <xf numFmtId="0" fontId="0" fillId="3" borderId="1" xfId="0" applyFill="1" applyBorder="1" applyAlignment="1">
      <alignment horizontal="center"/>
    </xf>
    <xf numFmtId="0" fontId="0" fillId="2" borderId="0" xfId="0" applyFill="1" applyAlignment="1">
      <alignment horizontal="center"/>
    </xf>
    <xf numFmtId="0" fontId="0" fillId="2" borderId="0" xfId="0" applyFill="1"/>
    <xf numFmtId="0" fontId="7" fillId="2" borderId="0" xfId="0" applyFont="1" applyFill="1"/>
    <xf numFmtId="0" fontId="10" fillId="2" borderId="0" xfId="0" applyFont="1" applyFill="1"/>
    <xf numFmtId="0" fontId="3" fillId="2" borderId="0" xfId="0" applyFont="1" applyFill="1"/>
    <xf numFmtId="0" fontId="3" fillId="2" borderId="0" xfId="0" applyFont="1" applyFill="1"/>
    <xf numFmtId="0" fontId="0" fillId="2" borderId="0" xfId="0" applyFill="1"/>
    <xf numFmtId="0" fontId="10" fillId="2" borderId="0" xfId="0" applyFont="1" applyFill="1" applyAlignment="1">
      <alignment horizontal="center"/>
    </xf>
    <xf numFmtId="0" fontId="10" fillId="2" borderId="0" xfId="0" applyFont="1" applyFill="1" applyAlignment="1">
      <alignment horizontal="center"/>
    </xf>
    <xf numFmtId="0" fontId="0" fillId="2" borderId="0" xfId="0" applyFill="1" applyAlignment="1">
      <alignment horizontal="center" vertical="top" wrapText="1"/>
    </xf>
    <xf numFmtId="0" fontId="10" fillId="4" borderId="14" xfId="0" applyFont="1" applyFill="1" applyBorder="1"/>
    <xf numFmtId="0" fontId="0" fillId="2" borderId="0" xfId="0" applyFill="1" applyAlignment="1">
      <alignment horizontal="center"/>
    </xf>
    <xf numFmtId="0" fontId="10" fillId="4" borderId="15" xfId="0" applyFont="1" applyFill="1" applyBorder="1"/>
    <xf numFmtId="0" fontId="10" fillId="4" borderId="16" xfId="0" applyFont="1" applyFill="1" applyBorder="1"/>
    <xf numFmtId="166" fontId="1" fillId="3" borderId="17" xfId="0" applyNumberFormat="1" applyFont="1" applyFill="1" applyBorder="1" applyAlignment="1">
      <alignment horizontal="center"/>
    </xf>
    <xf numFmtId="0" fontId="1" fillId="2" borderId="0" xfId="0" applyFont="1" applyFill="1" applyAlignment="1">
      <alignment horizontal="center"/>
    </xf>
    <xf numFmtId="0" fontId="1" fillId="3" borderId="0" xfId="0" applyFont="1" applyFill="1" applyAlignment="1">
      <alignment horizontal="center"/>
    </xf>
    <xf numFmtId="0" fontId="0" fillId="2" borderId="18" xfId="0" applyFill="1" applyBorder="1"/>
    <xf numFmtId="0" fontId="3" fillId="2" borderId="0" xfId="0" applyFont="1" applyFill="1"/>
    <xf numFmtId="0" fontId="0" fillId="2" borderId="0" xfId="0" applyFill="1" applyAlignment="1">
      <alignment horizontal="center" wrapText="1"/>
    </xf>
    <xf numFmtId="0" fontId="0" fillId="2" borderId="0" xfId="0" applyFill="1" applyAlignment="1">
      <alignment wrapText="1"/>
    </xf>
    <xf numFmtId="0" fontId="10" fillId="4" borderId="19" xfId="0" applyFont="1" applyFill="1" applyBorder="1" applyAlignment="1">
      <alignment wrapText="1"/>
    </xf>
    <xf numFmtId="0" fontId="10" fillId="4" borderId="20" xfId="0" applyFont="1" applyFill="1" applyBorder="1" applyAlignment="1">
      <alignment wrapText="1"/>
    </xf>
    <xf numFmtId="0" fontId="0" fillId="2" borderId="1" xfId="0" applyFill="1" applyBorder="1" applyAlignment="1" applyProtection="1">
      <alignment horizontal="center" vertical="top"/>
      <protection locked="0"/>
    </xf>
    <xf numFmtId="0" fontId="3" fillId="2" borderId="0" xfId="0" applyFont="1" applyFill="1"/>
    <xf numFmtId="14" fontId="0" fillId="2" borderId="0" xfId="0" applyNumberFormat="1" applyFill="1"/>
    <xf numFmtId="0" fontId="3" fillId="5" borderId="0" xfId="0" applyFont="1" applyFill="1" applyAlignment="1">
      <alignment horizontal="left"/>
    </xf>
    <xf numFmtId="167" fontId="3" fillId="5" borderId="0" xfId="0" applyNumberFormat="1" applyFont="1" applyFill="1" applyAlignment="1">
      <alignment horizontal="left"/>
    </xf>
    <xf numFmtId="0" fontId="3" fillId="5" borderId="21" xfId="0" applyFont="1" applyFill="1" applyBorder="1" applyAlignment="1">
      <alignment horizontal="left"/>
    </xf>
    <xf numFmtId="0" fontId="3" fillId="5" borderId="22" xfId="0" applyFont="1" applyFill="1" applyBorder="1" applyAlignment="1">
      <alignment horizontal="left"/>
    </xf>
    <xf numFmtId="0" fontId="3" fillId="5" borderId="23" xfId="0" applyFont="1" applyFill="1" applyBorder="1" applyAlignment="1">
      <alignment horizontal="left"/>
    </xf>
    <xf numFmtId="0" fontId="3" fillId="5" borderId="24" xfId="0" applyFont="1" applyFill="1" applyBorder="1" applyAlignment="1">
      <alignment horizontal="left"/>
    </xf>
    <xf numFmtId="0" fontId="0" fillId="2" borderId="24" xfId="0" applyFill="1" applyBorder="1" applyAlignment="1">
      <alignment horizontal="center"/>
    </xf>
    <xf numFmtId="165" fontId="3" fillId="5" borderId="0" xfId="0" applyNumberFormat="1" applyFont="1" applyFill="1" applyAlignment="1">
      <alignment horizontal="left"/>
    </xf>
    <xf numFmtId="165" fontId="3" fillId="5" borderId="25" xfId="0" applyNumberFormat="1" applyFont="1" applyFill="1" applyBorder="1" applyAlignment="1">
      <alignment horizontal="left"/>
    </xf>
    <xf numFmtId="0" fontId="5" fillId="2" borderId="1" xfId="0" applyFont="1" applyFill="1" applyBorder="1" applyAlignment="1">
      <alignment horizontal="center"/>
    </xf>
    <xf numFmtId="0" fontId="0" fillId="2" borderId="1" xfId="0" applyFill="1" applyBorder="1" applyAlignment="1">
      <alignment horizontal="center"/>
    </xf>
    <xf numFmtId="0" fontId="10" fillId="2" borderId="0" xfId="0" applyFont="1" applyFill="1" applyAlignment="1">
      <alignment horizontal="left"/>
    </xf>
    <xf numFmtId="0" fontId="10" fillId="2" borderId="0" xfId="0" applyFont="1" applyFill="1" applyAlignment="1">
      <alignment horizontal="center"/>
    </xf>
    <xf numFmtId="0" fontId="3" fillId="2" borderId="26" xfId="0" applyFont="1" applyFill="1" applyBorder="1" applyAlignment="1">
      <alignment wrapText="1"/>
    </xf>
    <xf numFmtId="0" fontId="3" fillId="2" borderId="26" xfId="0" applyFont="1" applyFill="1" applyBorder="1" applyAlignment="1">
      <alignment wrapText="1"/>
    </xf>
    <xf numFmtId="0" fontId="6" fillId="2" borderId="10" xfId="0" applyFont="1" applyFill="1" applyBorder="1"/>
    <xf numFmtId="0" fontId="3" fillId="2" borderId="23" xfId="0" applyFont="1" applyFill="1" applyBorder="1" applyAlignment="1">
      <alignment wrapText="1"/>
    </xf>
    <xf numFmtId="0" fontId="3" fillId="2" borderId="27" xfId="0" applyFont="1" applyFill="1" applyBorder="1" applyAlignment="1">
      <alignment wrapText="1"/>
    </xf>
    <xf numFmtId="0" fontId="3" fillId="2" borderId="28" xfId="0" applyFont="1" applyFill="1" applyBorder="1" applyAlignment="1">
      <alignment wrapText="1"/>
    </xf>
    <xf numFmtId="0" fontId="0" fillId="4" borderId="19" xfId="0" applyFill="1" applyBorder="1" applyAlignment="1">
      <alignment horizontal="left" wrapText="1"/>
    </xf>
    <xf numFmtId="0" fontId="12" fillId="2" borderId="20" xfId="0" applyFont="1" applyFill="1" applyBorder="1" applyAlignment="1" applyProtection="1">
      <alignment wrapText="1"/>
      <protection locked="0"/>
    </xf>
    <xf numFmtId="0" fontId="0" fillId="2" borderId="20" xfId="0" applyFill="1" applyBorder="1" applyProtection="1">
      <protection locked="0"/>
    </xf>
    <xf numFmtId="0" fontId="0" fillId="2" borderId="20" xfId="0" applyFill="1" applyBorder="1" applyProtection="1">
      <protection locked="0"/>
    </xf>
    <xf numFmtId="0" fontId="0" fillId="4" borderId="29" xfId="0" applyFill="1" applyBorder="1" applyAlignment="1">
      <alignment horizontal="left" wrapText="1"/>
    </xf>
    <xf numFmtId="0" fontId="0" fillId="2" borderId="17" xfId="0" applyFill="1" applyBorder="1" applyProtection="1">
      <protection locked="0"/>
    </xf>
    <xf numFmtId="0" fontId="13" fillId="6" borderId="1" xfId="0" applyFont="1" applyFill="1" applyBorder="1" applyAlignment="1">
      <alignment horizontal="center" vertical="center" wrapText="1"/>
    </xf>
    <xf numFmtId="0" fontId="14" fillId="7" borderId="1" xfId="0" applyFont="1" applyFill="1" applyBorder="1" applyAlignment="1">
      <alignment horizontal="center" vertical="center" wrapText="1"/>
    </xf>
    <xf numFmtId="0" fontId="15" fillId="8" borderId="1" xfId="0" applyFont="1" applyFill="1" applyBorder="1" applyAlignment="1">
      <alignment horizontal="center" vertical="center" wrapText="1"/>
    </xf>
    <xf numFmtId="0" fontId="16" fillId="2" borderId="1" xfId="0" applyFont="1" applyFill="1" applyBorder="1" applyAlignment="1">
      <alignment horizontal="center" vertical="center"/>
    </xf>
    <xf numFmtId="0" fontId="17" fillId="6" borderId="26" xfId="0" applyFont="1" applyFill="1" applyBorder="1" applyAlignment="1">
      <alignment horizontal="center" vertical="center"/>
    </xf>
    <xf numFmtId="0" fontId="18" fillId="7" borderId="26" xfId="0" applyFont="1" applyFill="1" applyBorder="1" applyAlignment="1">
      <alignment horizontal="center" vertical="center"/>
    </xf>
    <xf numFmtId="0" fontId="19" fillId="8" borderId="26" xfId="0" applyFont="1" applyFill="1" applyBorder="1" applyAlignment="1">
      <alignment horizontal="center" vertical="center"/>
    </xf>
    <xf numFmtId="0" fontId="3" fillId="2" borderId="30" xfId="0" applyFont="1" applyFill="1" applyBorder="1" applyAlignment="1">
      <alignment horizontal="center" vertical="center"/>
    </xf>
    <xf numFmtId="2" fontId="0" fillId="2" borderId="31" xfId="0" applyNumberFormat="1" applyFill="1" applyBorder="1" applyProtection="1">
      <protection locked="0"/>
    </xf>
    <xf numFmtId="0" fontId="9" fillId="2" borderId="0" xfId="0" applyFont="1" applyFill="1" applyProtection="1">
      <protection locked="0"/>
    </xf>
    <xf numFmtId="0" fontId="20" fillId="2" borderId="5" xfId="0" applyFont="1" applyFill="1" applyBorder="1" applyAlignment="1">
      <alignment horizontal="center"/>
    </xf>
    <xf numFmtId="0" fontId="0" fillId="2" borderId="21" xfId="0" applyFill="1" applyBorder="1" applyAlignment="1">
      <alignment horizontal="left" wrapText="1"/>
    </xf>
    <xf numFmtId="0" fontId="10" fillId="4" borderId="32" xfId="0" applyFont="1" applyFill="1" applyBorder="1"/>
    <xf numFmtId="0" fontId="10" fillId="4" borderId="33" xfId="0" applyFont="1" applyFill="1" applyBorder="1"/>
    <xf numFmtId="0" fontId="10" fillId="4" borderId="34" xfId="0" applyFont="1" applyFill="1" applyBorder="1"/>
    <xf numFmtId="166" fontId="0" fillId="2" borderId="1" xfId="0" applyNumberFormat="1" applyFill="1" applyBorder="1" applyAlignment="1" applyProtection="1">
      <alignment horizontal="center"/>
      <protection locked="0"/>
    </xf>
    <xf numFmtId="0" fontId="10" fillId="4" borderId="7" xfId="0" applyFont="1" applyFill="1" applyBorder="1" applyAlignment="1">
      <alignment horizontal="center"/>
    </xf>
    <xf numFmtId="0" fontId="10" fillId="4" borderId="8" xfId="0" applyFont="1" applyFill="1" applyBorder="1" applyAlignment="1">
      <alignment horizontal="center"/>
    </xf>
    <xf numFmtId="0" fontId="10" fillId="4" borderId="9" xfId="0" applyFont="1" applyFill="1" applyBorder="1" applyAlignment="1">
      <alignment horizontal="center"/>
    </xf>
    <xf numFmtId="166" fontId="1" fillId="3" borderId="29" xfId="0" applyNumberFormat="1" applyFont="1" applyFill="1" applyBorder="1" applyAlignment="1">
      <alignment horizontal="center"/>
    </xf>
    <xf numFmtId="166" fontId="1" fillId="3" borderId="11" xfId="0" applyNumberFormat="1" applyFont="1" applyFill="1" applyBorder="1" applyAlignment="1">
      <alignment horizontal="center"/>
    </xf>
    <xf numFmtId="166" fontId="0" fillId="2" borderId="19" xfId="0" applyNumberFormat="1" applyFill="1" applyBorder="1" applyAlignment="1" applyProtection="1">
      <alignment horizontal="center"/>
      <protection locked="0"/>
    </xf>
    <xf numFmtId="166" fontId="0" fillId="2" borderId="20" xfId="0" applyNumberFormat="1" applyFill="1" applyBorder="1" applyAlignment="1" applyProtection="1">
      <alignment horizontal="center"/>
      <protection locked="0"/>
    </xf>
    <xf numFmtId="166" fontId="0" fillId="4" borderId="19" xfId="0" applyNumberFormat="1" applyFill="1" applyBorder="1" applyAlignment="1">
      <alignment horizontal="center" wrapText="1"/>
    </xf>
    <xf numFmtId="166" fontId="0" fillId="4" borderId="1" xfId="0" applyNumberFormat="1" applyFill="1" applyBorder="1" applyAlignment="1">
      <alignment horizontal="center" wrapText="1"/>
    </xf>
    <xf numFmtId="166" fontId="0" fillId="4" borderId="20" xfId="0" applyNumberFormat="1" applyFill="1" applyBorder="1" applyAlignment="1">
      <alignment horizontal="center" wrapText="1"/>
    </xf>
    <xf numFmtId="0" fontId="21" fillId="9" borderId="35" xfId="0" applyFont="1" applyFill="1" applyBorder="1" applyAlignment="1">
      <alignment horizontal="center"/>
    </xf>
    <xf numFmtId="0" fontId="22" fillId="2" borderId="0" xfId="0" applyFont="1" applyFill="1"/>
    <xf numFmtId="0" fontId="0" fillId="2" borderId="0" xfId="0" applyFill="1" applyProtection="1">
      <protection locked="0"/>
    </xf>
    <xf numFmtId="0" fontId="10" fillId="2" borderId="18" xfId="0" applyFont="1" applyFill="1" applyBorder="1" applyAlignment="1">
      <alignment horizontal="center" wrapText="1"/>
    </xf>
    <xf numFmtId="0" fontId="1" fillId="3" borderId="8" xfId="0" applyFont="1" applyFill="1" applyBorder="1" applyAlignment="1">
      <alignment wrapText="1"/>
    </xf>
    <xf numFmtId="165" fontId="0" fillId="2" borderId="36" xfId="0" applyNumberFormat="1" applyFill="1" applyBorder="1" applyAlignment="1">
      <alignment horizontal="center" wrapText="1"/>
    </xf>
    <xf numFmtId="0" fontId="1" fillId="3" borderId="11" xfId="0" applyFont="1" applyFill="1" applyBorder="1"/>
    <xf numFmtId="0" fontId="1" fillId="3" borderId="20" xfId="0" applyFont="1" applyFill="1" applyBorder="1"/>
    <xf numFmtId="0" fontId="1" fillId="3" borderId="17" xfId="0" applyFont="1" applyFill="1" applyBorder="1"/>
    <xf numFmtId="0" fontId="3" fillId="2" borderId="0" xfId="0" applyFont="1" applyFill="1"/>
    <xf numFmtId="0" fontId="10" fillId="4" borderId="1" xfId="0" applyFont="1" applyFill="1" applyBorder="1" applyAlignment="1">
      <alignment wrapText="1"/>
    </xf>
    <xf numFmtId="0" fontId="10" fillId="4" borderId="1" xfId="0" applyFont="1" applyFill="1" applyBorder="1"/>
    <xf numFmtId="0" fontId="10" fillId="4" borderId="1" xfId="0" applyFont="1" applyFill="1" applyBorder="1" applyAlignment="1">
      <alignment horizontal="left" wrapText="1"/>
    </xf>
    <xf numFmtId="0" fontId="10" fillId="4" borderId="0" xfId="0" applyFont="1" applyFill="1" applyAlignment="1">
      <alignment wrapText="1"/>
    </xf>
    <xf numFmtId="165" fontId="0" fillId="4" borderId="1" xfId="0" applyNumberFormat="1" applyFill="1" applyBorder="1" applyAlignment="1">
      <alignment horizontal="center" vertical="center" wrapText="1"/>
    </xf>
    <xf numFmtId="0" fontId="0" fillId="4" borderId="1" xfId="0" applyFill="1" applyBorder="1" applyAlignment="1">
      <alignment horizontal="left" wrapText="1"/>
    </xf>
    <xf numFmtId="0" fontId="0" fillId="4" borderId="1" xfId="0" applyFill="1" applyBorder="1" applyAlignment="1">
      <alignment horizontal="left" wrapText="1"/>
    </xf>
    <xf numFmtId="0" fontId="0" fillId="4" borderId="0" xfId="0" applyFill="1" applyAlignment="1">
      <alignment horizontal="left" wrapText="1"/>
    </xf>
    <xf numFmtId="0" fontId="0" fillId="4" borderId="1" xfId="0" applyFill="1" applyBorder="1" applyAlignment="1">
      <alignment horizontal="left" wrapText="1"/>
    </xf>
    <xf numFmtId="0" fontId="5" fillId="2" borderId="0" xfId="0" applyFont="1" applyFill="1" applyAlignment="1">
      <alignment horizontal="center"/>
    </xf>
    <xf numFmtId="0" fontId="3" fillId="5" borderId="25" xfId="0" applyFont="1" applyFill="1" applyBorder="1" applyAlignment="1">
      <alignment horizontal="left"/>
    </xf>
    <xf numFmtId="0" fontId="10" fillId="4" borderId="37" xfId="0" applyFont="1" applyFill="1" applyBorder="1" applyAlignment="1">
      <alignment horizontal="center" wrapText="1"/>
    </xf>
    <xf numFmtId="0" fontId="5" fillId="2" borderId="3" xfId="0" applyFont="1"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0" fillId="2" borderId="24" xfId="0" applyFill="1" applyBorder="1" applyAlignment="1">
      <alignment horizontal="center"/>
    </xf>
    <xf numFmtId="0" fontId="3" fillId="5" borderId="23" xfId="0" applyFont="1" applyFill="1" applyBorder="1" applyAlignment="1">
      <alignment horizontal="left"/>
    </xf>
    <xf numFmtId="0" fontId="3" fillId="5" borderId="24" xfId="0" applyFont="1" applyFill="1" applyBorder="1" applyAlignment="1">
      <alignment horizontal="left"/>
    </xf>
    <xf numFmtId="0" fontId="3" fillId="5" borderId="21" xfId="0" applyFont="1" applyFill="1" applyBorder="1" applyAlignment="1">
      <alignment horizontal="left"/>
    </xf>
    <xf numFmtId="165" fontId="3" fillId="5" borderId="0" xfId="0" applyNumberFormat="1" applyFont="1" applyFill="1" applyAlignment="1">
      <alignment horizontal="left"/>
    </xf>
    <xf numFmtId="14" fontId="0" fillId="2" borderId="0" xfId="0" applyNumberFormat="1" applyFill="1"/>
    <xf numFmtId="0" fontId="3" fillId="5" borderId="22" xfId="0" applyFont="1" applyFill="1" applyBorder="1" applyAlignment="1">
      <alignment horizontal="left"/>
    </xf>
    <xf numFmtId="165" fontId="3" fillId="5" borderId="25" xfId="0" applyNumberFormat="1" applyFont="1" applyFill="1" applyBorder="1" applyAlignment="1">
      <alignment horizontal="left"/>
    </xf>
    <xf numFmtId="0" fontId="3" fillId="5" borderId="0" xfId="0" applyFont="1" applyFill="1" applyAlignment="1">
      <alignment horizontal="left"/>
    </xf>
    <xf numFmtId="167" fontId="3" fillId="5" borderId="0" xfId="0" applyNumberFormat="1" applyFont="1" applyFill="1" applyAlignment="1">
      <alignment horizontal="left"/>
    </xf>
    <xf numFmtId="0" fontId="3" fillId="2" borderId="0" xfId="0" applyFont="1" applyFill="1" applyAlignment="1">
      <alignment horizontal="center"/>
    </xf>
    <xf numFmtId="0" fontId="10" fillId="4" borderId="1" xfId="0" applyFont="1" applyFill="1" applyBorder="1" applyAlignment="1">
      <alignment horizontal="center" wrapText="1"/>
    </xf>
    <xf numFmtId="0" fontId="0" fillId="2" borderId="0" xfId="0" applyFill="1"/>
    <xf numFmtId="0" fontId="3" fillId="2" borderId="38" xfId="0" applyFont="1" applyFill="1" applyBorder="1" applyAlignment="1">
      <alignment wrapText="1"/>
    </xf>
    <xf numFmtId="0" fontId="3" fillId="2" borderId="1" xfId="0" applyFont="1" applyFill="1" applyBorder="1" applyAlignment="1">
      <alignment wrapText="1"/>
    </xf>
    <xf numFmtId="0" fontId="10" fillId="4" borderId="39" xfId="0" applyFont="1" applyFill="1" applyBorder="1"/>
    <xf numFmtId="0" fontId="10" fillId="4" borderId="23" xfId="0" applyFont="1" applyFill="1" applyBorder="1" applyAlignment="1">
      <alignment wrapText="1"/>
    </xf>
    <xf numFmtId="0" fontId="23" fillId="10" borderId="26" xfId="0" applyFont="1" applyFill="1" applyBorder="1" applyAlignment="1" applyProtection="1">
      <alignment wrapText="1"/>
      <protection locked="0"/>
    </xf>
    <xf numFmtId="0" fontId="23" fillId="10" borderId="40" xfId="0" applyFont="1" applyFill="1" applyBorder="1" applyAlignment="1" applyProtection="1">
      <alignment wrapText="1"/>
      <protection locked="0"/>
    </xf>
    <xf numFmtId="0" fontId="23" fillId="10" borderId="41" xfId="0" applyFont="1" applyFill="1" applyBorder="1" applyAlignment="1" applyProtection="1">
      <alignment wrapText="1"/>
      <protection locked="0"/>
    </xf>
    <xf numFmtId="165" fontId="0" fillId="2" borderId="0" xfId="0" applyNumberFormat="1" applyFill="1"/>
    <xf numFmtId="0" fontId="24" fillId="3" borderId="1" xfId="0" applyFont="1" applyFill="1" applyBorder="1" applyAlignment="1">
      <alignment wrapText="1"/>
    </xf>
    <xf numFmtId="0" fontId="1" fillId="3" borderId="1" xfId="0" applyFont="1" applyFill="1" applyBorder="1" applyAlignment="1">
      <alignment horizontal="center" vertical="top" wrapText="1"/>
    </xf>
    <xf numFmtId="0" fontId="24" fillId="3" borderId="1" xfId="0" applyFont="1" applyFill="1" applyBorder="1"/>
    <xf numFmtId="0" fontId="10" fillId="4" borderId="26" xfId="0" applyFont="1" applyFill="1" applyBorder="1" applyAlignment="1">
      <alignment horizontal="center" wrapText="1"/>
    </xf>
    <xf numFmtId="1" fontId="1" fillId="3" borderId="1" xfId="0" applyNumberFormat="1" applyFont="1" applyFill="1" applyBorder="1" applyAlignment="1">
      <alignment horizontal="center"/>
    </xf>
    <xf numFmtId="0" fontId="0" fillId="2" borderId="1" xfId="0" applyFill="1" applyBorder="1"/>
    <xf numFmtId="0" fontId="10" fillId="4" borderId="42" xfId="0" applyFont="1" applyFill="1" applyBorder="1"/>
    <xf numFmtId="0" fontId="10" fillId="4" borderId="43" xfId="0" applyFont="1" applyFill="1" applyBorder="1"/>
    <xf numFmtId="168" fontId="0" fillId="2" borderId="31" xfId="0" applyNumberFormat="1" applyFill="1" applyBorder="1" applyProtection="1">
      <protection locked="0"/>
    </xf>
    <xf numFmtId="0" fontId="5" fillId="2" borderId="0" xfId="0" applyFont="1" applyFill="1" applyAlignment="1">
      <alignment wrapText="1"/>
    </xf>
    <xf numFmtId="0" fontId="16" fillId="2" borderId="0" xfId="0" applyFont="1" applyFill="1" applyAlignment="1">
      <alignment vertical="center" wrapText="1"/>
    </xf>
    <xf numFmtId="0" fontId="16" fillId="2" borderId="44" xfId="0" applyFont="1" applyFill="1" applyBorder="1" applyAlignment="1">
      <alignment wrapText="1"/>
    </xf>
    <xf numFmtId="0" fontId="16" fillId="2" borderId="18" xfId="0" applyFont="1" applyFill="1" applyBorder="1" applyAlignment="1">
      <alignment wrapText="1"/>
    </xf>
    <xf numFmtId="0" fontId="16" fillId="2" borderId="45" xfId="0" applyFont="1" applyFill="1" applyBorder="1" applyAlignment="1">
      <alignment wrapText="1"/>
    </xf>
    <xf numFmtId="0" fontId="16" fillId="2" borderId="0" xfId="0" applyFont="1" applyFill="1" applyAlignment="1">
      <alignment wrapText="1"/>
    </xf>
    <xf numFmtId="0" fontId="16" fillId="2" borderId="0" xfId="0" applyFont="1" applyFill="1" applyAlignment="1">
      <alignment wrapText="1"/>
    </xf>
    <xf numFmtId="0" fontId="25" fillId="2" borderId="1" xfId="0" applyFont="1" applyFill="1" applyBorder="1" applyAlignment="1">
      <alignment vertical="center"/>
    </xf>
    <xf numFmtId="14" fontId="25" fillId="2" borderId="1" xfId="0" applyNumberFormat="1" applyFont="1" applyFill="1" applyBorder="1" applyAlignment="1">
      <alignment vertical="center"/>
    </xf>
    <xf numFmtId="168" fontId="0" fillId="2" borderId="1" xfId="0" applyNumberFormat="1" applyFill="1" applyBorder="1"/>
    <xf numFmtId="168" fontId="1" fillId="3" borderId="1" xfId="0" applyNumberFormat="1" applyFont="1" applyFill="1" applyBorder="1"/>
    <xf numFmtId="168" fontId="0" fillId="2" borderId="1" xfId="0" applyNumberFormat="1" applyFill="1" applyBorder="1"/>
    <xf numFmtId="168" fontId="0" fillId="2" borderId="0" xfId="0" applyNumberFormat="1" applyFill="1"/>
    <xf numFmtId="168" fontId="1" fillId="3" borderId="46" xfId="0" applyNumberFormat="1" applyFont="1" applyFill="1" applyBorder="1"/>
    <xf numFmtId="0" fontId="16" fillId="2" borderId="7" xfId="0" applyFont="1" applyFill="1" applyBorder="1" applyAlignment="1">
      <alignment wrapText="1"/>
    </xf>
    <xf numFmtId="0" fontId="16" fillId="2" borderId="8" xfId="0" applyFont="1" applyFill="1" applyBorder="1" applyAlignment="1">
      <alignment wrapText="1"/>
    </xf>
    <xf numFmtId="0" fontId="16" fillId="2" borderId="9" xfId="0" applyFont="1" applyFill="1" applyBorder="1" applyAlignment="1">
      <alignment wrapText="1"/>
    </xf>
    <xf numFmtId="168" fontId="0" fillId="2" borderId="19" xfId="0" applyNumberFormat="1" applyFill="1" applyBorder="1"/>
    <xf numFmtId="168" fontId="1" fillId="3" borderId="20" xfId="0" applyNumberFormat="1" applyFont="1" applyFill="1" applyBorder="1"/>
    <xf numFmtId="168" fontId="0" fillId="2" borderId="29" xfId="0" applyNumberFormat="1" applyFill="1" applyBorder="1"/>
    <xf numFmtId="168" fontId="0" fillId="2" borderId="11" xfId="0" applyNumberFormat="1" applyFill="1" applyBorder="1"/>
    <xf numFmtId="168" fontId="1" fillId="3" borderId="11" xfId="0" applyNumberFormat="1" applyFont="1" applyFill="1" applyBorder="1"/>
    <xf numFmtId="168" fontId="1" fillId="3" borderId="17" xfId="0" applyNumberFormat="1" applyFont="1" applyFill="1" applyBorder="1"/>
    <xf numFmtId="0" fontId="10" fillId="4" borderId="19" xfId="0" applyFont="1" applyFill="1" applyBorder="1"/>
    <xf numFmtId="0" fontId="10" fillId="4" borderId="1" xfId="0" applyFont="1" applyFill="1" applyBorder="1"/>
    <xf numFmtId="0" fontId="10" fillId="4" borderId="20" xfId="0" applyFont="1" applyFill="1" applyBorder="1"/>
    <xf numFmtId="0" fontId="0" fillId="11" borderId="47" xfId="0" applyFill="1" applyBorder="1"/>
    <xf numFmtId="0" fontId="0" fillId="11" borderId="0" xfId="0" applyFill="1"/>
    <xf numFmtId="0" fontId="0" fillId="11" borderId="48" xfId="0" applyFill="1" applyBorder="1"/>
    <xf numFmtId="0" fontId="0" fillId="11" borderId="0" xfId="0" applyFill="1"/>
    <xf numFmtId="0" fontId="0" fillId="11" borderId="48" xfId="0" applyFill="1" applyBorder="1"/>
    <xf numFmtId="166" fontId="1" fillId="3" borderId="29" xfId="0" applyNumberFormat="1" applyFont="1" applyFill="1" applyBorder="1"/>
    <xf numFmtId="166" fontId="1" fillId="3" borderId="11" xfId="0" applyNumberFormat="1" applyFont="1" applyFill="1" applyBorder="1"/>
    <xf numFmtId="166" fontId="1" fillId="3" borderId="17" xfId="0" applyNumberFormat="1" applyFont="1" applyFill="1" applyBorder="1"/>
    <xf numFmtId="168" fontId="1" fillId="3" borderId="29" xfId="0" applyNumberFormat="1" applyFont="1" applyFill="1" applyBorder="1"/>
    <xf numFmtId="0" fontId="1" fillId="3" borderId="2" xfId="0" applyFont="1" applyFill="1" applyBorder="1"/>
    <xf numFmtId="0" fontId="5" fillId="2" borderId="0" xfId="0" applyFont="1" applyFill="1"/>
    <xf numFmtId="168" fontId="1" fillId="3" borderId="26" xfId="0" applyNumberFormat="1" applyFont="1" applyFill="1" applyBorder="1"/>
    <xf numFmtId="168" fontId="1" fillId="3" borderId="49" xfId="0" applyNumberFormat="1" applyFont="1" applyFill="1" applyBorder="1"/>
    <xf numFmtId="168" fontId="1" fillId="3" borderId="50" xfId="0" applyNumberFormat="1" applyFont="1" applyFill="1" applyBorder="1"/>
    <xf numFmtId="168" fontId="1" fillId="3" borderId="51" xfId="0" applyNumberFormat="1" applyFont="1" applyFill="1" applyBorder="1"/>
    <xf numFmtId="168" fontId="1" fillId="3" borderId="2" xfId="0" applyNumberFormat="1" applyFont="1" applyFill="1" applyBorder="1"/>
    <xf numFmtId="0" fontId="0" fillId="2" borderId="46" xfId="0" applyFill="1" applyBorder="1" applyAlignment="1" applyProtection="1">
      <alignment wrapText="1"/>
      <protection locked="0"/>
    </xf>
    <xf numFmtId="0" fontId="2" fillId="2" borderId="0" xfId="0" applyFont="1" applyFill="1"/>
    <xf numFmtId="167" fontId="5" fillId="2" borderId="0" xfId="0" applyNumberFormat="1" applyFont="1" applyFill="1" applyAlignment="1">
      <alignment horizontal="left"/>
    </xf>
    <xf numFmtId="0" fontId="5" fillId="2" borderId="0" xfId="0" applyFont="1" applyFill="1"/>
    <xf numFmtId="0" fontId="5" fillId="2" borderId="0" xfId="0" applyFont="1" applyFill="1"/>
    <xf numFmtId="0" fontId="23" fillId="2" borderId="0" xfId="0" applyFont="1" applyFill="1"/>
    <xf numFmtId="0" fontId="0" fillId="2" borderId="1" xfId="0" applyFill="1" applyBorder="1" applyAlignment="1" applyProtection="1">
      <alignment horizontal="left" vertical="center" wrapText="1"/>
      <protection locked="0"/>
    </xf>
    <xf numFmtId="14" fontId="0" fillId="2" borderId="1" xfId="0" applyNumberFormat="1" applyFill="1" applyBorder="1" applyAlignment="1" applyProtection="1">
      <alignment horizontal="left" vertical="center" wrapText="1"/>
      <protection locked="0"/>
    </xf>
    <xf numFmtId="0" fontId="0" fillId="4" borderId="1" xfId="0" applyFill="1" applyBorder="1" applyAlignment="1">
      <alignment horizontal="left" vertical="center" wrapText="1"/>
    </xf>
    <xf numFmtId="165" fontId="0" fillId="4" borderId="1" xfId="0" applyNumberFormat="1" applyFill="1" applyBorder="1" applyAlignment="1">
      <alignment horizontal="left" vertical="center" wrapText="1"/>
    </xf>
    <xf numFmtId="165" fontId="0" fillId="4" borderId="46" xfId="0" applyNumberFormat="1" applyFill="1" applyBorder="1" applyAlignment="1">
      <alignment horizontal="left" vertical="center" wrapText="1"/>
    </xf>
    <xf numFmtId="49" fontId="0" fillId="4" borderId="1" xfId="0" applyNumberFormat="1" applyFill="1" applyBorder="1" applyAlignment="1">
      <alignment horizontal="left" vertical="center" wrapText="1"/>
    </xf>
    <xf numFmtId="0" fontId="0" fillId="4" borderId="50" xfId="0" applyFill="1" applyBorder="1" applyAlignment="1">
      <alignment horizontal="left" vertical="center" wrapText="1"/>
    </xf>
    <xf numFmtId="0" fontId="0" fillId="4" borderId="1" xfId="0" applyFill="1" applyBorder="1" applyAlignment="1">
      <alignment horizontal="left" vertical="center" wrapText="1"/>
    </xf>
    <xf numFmtId="0" fontId="0" fillId="4" borderId="52" xfId="0" applyFill="1" applyBorder="1" applyAlignment="1">
      <alignment horizontal="left" vertical="center" wrapText="1"/>
    </xf>
    <xf numFmtId="0" fontId="0" fillId="2" borderId="19" xfId="0" applyFill="1" applyBorder="1" applyAlignment="1" applyProtection="1">
      <alignment horizontal="left" vertical="center" wrapText="1"/>
      <protection locked="0"/>
    </xf>
    <xf numFmtId="0" fontId="0" fillId="2" borderId="19" xfId="0" applyFill="1" applyBorder="1" applyAlignment="1" applyProtection="1">
      <alignment horizontal="left" vertical="center" wrapText="1"/>
      <protection locked="0"/>
    </xf>
    <xf numFmtId="0" fontId="0" fillId="2" borderId="19" xfId="0" applyFill="1" applyBorder="1" applyAlignment="1" applyProtection="1">
      <alignment horizontal="left" vertical="top" wrapText="1"/>
      <protection locked="0"/>
    </xf>
    <xf numFmtId="0" fontId="0" fillId="2" borderId="46" xfId="0" applyFill="1" applyBorder="1" applyAlignment="1" applyProtection="1">
      <alignment horizontal="left" vertical="top" wrapText="1"/>
      <protection locked="0"/>
    </xf>
    <xf numFmtId="0" fontId="0" fillId="2" borderId="29" xfId="0" applyFill="1" applyBorder="1" applyAlignment="1" applyProtection="1">
      <alignment horizontal="left" vertical="top" wrapText="1"/>
      <protection locked="0"/>
    </xf>
    <xf numFmtId="0" fontId="0" fillId="2" borderId="53" xfId="0" applyFill="1" applyBorder="1" applyAlignment="1" applyProtection="1">
      <alignment horizontal="left" vertical="top" wrapText="1"/>
      <protection locked="0"/>
    </xf>
    <xf numFmtId="0" fontId="0" fillId="2" borderId="1" xfId="0"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20" xfId="0" applyFill="1" applyBorder="1" applyAlignment="1" applyProtection="1">
      <alignment horizontal="left" vertical="center" wrapText="1"/>
      <protection locked="0"/>
    </xf>
    <xf numFmtId="0" fontId="0" fillId="2" borderId="20" xfId="0" applyFill="1" applyBorder="1" applyAlignment="1" applyProtection="1">
      <alignment horizontal="left" vertical="center" wrapText="1"/>
      <protection locked="0"/>
    </xf>
    <xf numFmtId="0" fontId="0" fillId="2" borderId="13" xfId="0" applyFill="1" applyBorder="1" applyAlignment="1" applyProtection="1">
      <alignment horizontal="left" vertical="center" wrapText="1"/>
      <protection locked="0"/>
    </xf>
    <xf numFmtId="0" fontId="0" fillId="2" borderId="54" xfId="0" applyFill="1" applyBorder="1" applyAlignment="1" applyProtection="1">
      <alignment horizontal="left" vertical="center" wrapText="1"/>
      <protection locked="0"/>
    </xf>
    <xf numFmtId="0" fontId="0" fillId="2" borderId="19" xfId="0"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29" xfId="0" applyFill="1" applyBorder="1" applyAlignment="1" applyProtection="1">
      <alignment horizontal="left" vertical="center" wrapText="1"/>
      <protection locked="0"/>
    </xf>
    <xf numFmtId="0" fontId="0" fillId="2" borderId="11" xfId="0" applyFill="1" applyBorder="1" applyAlignment="1" applyProtection="1">
      <alignment horizontal="left" vertical="center" wrapText="1"/>
      <protection locked="0"/>
    </xf>
    <xf numFmtId="0" fontId="0" fillId="2" borderId="11" xfId="0" applyFill="1" applyBorder="1" applyAlignment="1" applyProtection="1">
      <alignment horizontal="left" vertical="center" wrapText="1"/>
      <protection locked="0"/>
    </xf>
    <xf numFmtId="0" fontId="0" fillId="2" borderId="19" xfId="0"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165" fontId="0" fillId="2" borderId="1" xfId="0" applyNumberFormat="1" applyFill="1" applyBorder="1" applyAlignment="1" applyProtection="1">
      <alignment horizontal="left" vertical="center" wrapText="1"/>
      <protection locked="0"/>
    </xf>
    <xf numFmtId="165" fontId="0" fillId="2" borderId="20" xfId="0" applyNumberFormat="1" applyFill="1" applyBorder="1" applyAlignment="1" applyProtection="1">
      <alignment horizontal="left" vertical="center" wrapText="1"/>
      <protection locked="0"/>
    </xf>
    <xf numFmtId="0" fontId="0" fillId="2" borderId="11" xfId="0" applyFill="1" applyBorder="1" applyAlignment="1" applyProtection="1">
      <alignment horizontal="left" vertical="center" wrapText="1"/>
      <protection locked="0"/>
    </xf>
    <xf numFmtId="165" fontId="0" fillId="2" borderId="11" xfId="0" applyNumberFormat="1" applyFill="1" applyBorder="1" applyAlignment="1" applyProtection="1">
      <alignment horizontal="left" vertical="center" wrapText="1"/>
      <protection locked="0"/>
    </xf>
    <xf numFmtId="165" fontId="0" fillId="2" borderId="17" xfId="0" applyNumberFormat="1" applyFill="1" applyBorder="1" applyAlignment="1" applyProtection="1">
      <alignment horizontal="left" vertical="center" wrapText="1"/>
      <protection locked="0"/>
    </xf>
    <xf numFmtId="0" fontId="0" fillId="2" borderId="46" xfId="0" applyFill="1" applyBorder="1" applyAlignment="1" applyProtection="1">
      <alignment horizontal="left" vertical="center" wrapText="1"/>
      <protection locked="0"/>
    </xf>
    <xf numFmtId="0" fontId="0" fillId="2" borderId="24" xfId="0" applyFill="1" applyBorder="1"/>
    <xf numFmtId="0" fontId="5" fillId="2" borderId="24" xfId="0" applyFont="1" applyFill="1" applyBorder="1"/>
    <xf numFmtId="0" fontId="0" fillId="2" borderId="25" xfId="0" applyFill="1" applyBorder="1"/>
    <xf numFmtId="0" fontId="5" fillId="2" borderId="25" xfId="0" applyFont="1" applyFill="1" applyBorder="1"/>
    <xf numFmtId="0" fontId="0" fillId="2" borderId="25" xfId="0" applyFill="1" applyBorder="1"/>
    <xf numFmtId="0" fontId="2" fillId="2" borderId="25" xfId="0" applyFont="1" applyFill="1" applyBorder="1"/>
    <xf numFmtId="0" fontId="0" fillId="4" borderId="1" xfId="0" applyFill="1" applyBorder="1" applyAlignment="1">
      <alignment horizontal="left" vertical="center" wrapText="1"/>
    </xf>
    <xf numFmtId="0" fontId="0" fillId="4" borderId="1" xfId="0" applyFill="1" applyBorder="1" applyAlignment="1">
      <alignment horizontal="left" vertical="center" wrapText="1"/>
    </xf>
    <xf numFmtId="0" fontId="0" fillId="2" borderId="19" xfId="0" applyFill="1" applyBorder="1" applyAlignment="1" applyProtection="1">
      <alignment horizontal="left" vertical="center"/>
      <protection locked="0"/>
    </xf>
    <xf numFmtId="0" fontId="0" fillId="2" borderId="50" xfId="0" applyFill="1" applyBorder="1" applyAlignment="1" applyProtection="1">
      <alignment horizontal="left" vertical="center" wrapText="1"/>
      <protection locked="0"/>
    </xf>
    <xf numFmtId="0" fontId="0" fillId="2" borderId="1" xfId="0" applyFill="1" applyBorder="1" applyAlignment="1" applyProtection="1">
      <alignment horizontal="left" vertical="center"/>
      <protection locked="0"/>
    </xf>
    <xf numFmtId="3" fontId="0" fillId="2" borderId="1" xfId="0" applyNumberFormat="1" applyFill="1" applyBorder="1" applyAlignment="1" applyProtection="1">
      <alignment horizontal="left" vertical="center"/>
      <protection locked="0"/>
    </xf>
    <xf numFmtId="165" fontId="0" fillId="2" borderId="1" xfId="0" applyNumberFormat="1" applyFill="1" applyBorder="1" applyAlignment="1" applyProtection="1">
      <alignment horizontal="left" vertical="center"/>
      <protection locked="0"/>
    </xf>
    <xf numFmtId="0" fontId="0" fillId="2" borderId="19" xfId="0" applyFill="1" applyBorder="1" applyAlignment="1" applyProtection="1">
      <alignment horizontal="left" vertical="center"/>
      <protection locked="0"/>
    </xf>
    <xf numFmtId="0" fontId="0" fillId="2" borderId="50" xfId="0" applyFill="1" applyBorder="1" applyAlignment="1" applyProtection="1">
      <alignment horizontal="left" vertical="center" wrapText="1"/>
      <protection locked="0"/>
    </xf>
    <xf numFmtId="3" fontId="0" fillId="2" borderId="1" xfId="0" applyNumberFormat="1" applyFill="1" applyBorder="1" applyAlignment="1" applyProtection="1">
      <alignment horizontal="left" vertical="center"/>
      <protection locked="0"/>
    </xf>
    <xf numFmtId="0" fontId="0" fillId="2" borderId="29" xfId="0" applyFill="1" applyBorder="1" applyAlignment="1" applyProtection="1">
      <alignment horizontal="left" vertical="center"/>
      <protection locked="0"/>
    </xf>
    <xf numFmtId="0" fontId="0" fillId="2" borderId="52" xfId="0" applyFill="1" applyBorder="1" applyAlignment="1" applyProtection="1">
      <alignment horizontal="left" vertical="center" wrapText="1"/>
      <protection locked="0"/>
    </xf>
    <xf numFmtId="0" fontId="0" fillId="2" borderId="11" xfId="0" applyFill="1" applyBorder="1" applyAlignment="1" applyProtection="1">
      <alignment horizontal="left" vertical="center"/>
      <protection locked="0"/>
    </xf>
    <xf numFmtId="3" fontId="0" fillId="2" borderId="11" xfId="0" applyNumberFormat="1" applyFill="1" applyBorder="1" applyAlignment="1" applyProtection="1">
      <alignment horizontal="left" vertical="center"/>
      <protection locked="0"/>
    </xf>
    <xf numFmtId="165" fontId="0" fillId="2" borderId="11" xfId="0" applyNumberFormat="1" applyFill="1" applyBorder="1" applyAlignment="1" applyProtection="1">
      <alignment horizontal="left" vertical="center"/>
      <protection locked="0"/>
    </xf>
    <xf numFmtId="165" fontId="0" fillId="2" borderId="20" xfId="0" applyNumberFormat="1" applyFill="1" applyBorder="1" applyAlignment="1" applyProtection="1">
      <alignment horizontal="left" vertical="center"/>
      <protection locked="0"/>
    </xf>
    <xf numFmtId="165" fontId="0" fillId="2" borderId="17" xfId="0" applyNumberFormat="1" applyFill="1" applyBorder="1" applyAlignment="1" applyProtection="1">
      <alignment horizontal="left" vertical="center"/>
      <protection locked="0"/>
    </xf>
    <xf numFmtId="0" fontId="0" fillId="2" borderId="33" xfId="0" applyFill="1" applyBorder="1"/>
    <xf numFmtId="0" fontId="0" fillId="2" borderId="50" xfId="0" applyFill="1" applyBorder="1"/>
    <xf numFmtId="0" fontId="0" fillId="2" borderId="33" xfId="0" applyFill="1" applyBorder="1" applyAlignment="1">
      <alignment horizontal="center"/>
    </xf>
    <xf numFmtId="0" fontId="0" fillId="2" borderId="50" xfId="0" applyFill="1" applyBorder="1" applyAlignment="1">
      <alignment horizontal="center"/>
    </xf>
    <xf numFmtId="0" fontId="5" fillId="2" borderId="46" xfId="0" applyFont="1" applyFill="1" applyBorder="1" applyAlignment="1" applyProtection="1">
      <alignment horizontal="center" vertical="center"/>
      <protection locked="0"/>
    </xf>
    <xf numFmtId="0" fontId="0" fillId="2" borderId="33" xfId="0" applyFill="1" applyBorder="1" applyAlignment="1">
      <alignment horizontal="left" vertical="center"/>
    </xf>
    <xf numFmtId="0" fontId="25" fillId="2" borderId="0" xfId="0" applyFont="1" applyFill="1"/>
    <xf numFmtId="0" fontId="26" fillId="2" borderId="0" xfId="0" applyFont="1" applyFill="1"/>
    <xf numFmtId="0" fontId="3" fillId="2" borderId="0" xfId="0" applyFont="1" applyFill="1" applyAlignment="1">
      <alignment wrapText="1"/>
    </xf>
    <xf numFmtId="0" fontId="25" fillId="2" borderId="55" xfId="0" applyFont="1" applyFill="1" applyBorder="1" applyAlignment="1" applyProtection="1">
      <alignment wrapText="1"/>
      <protection locked="0"/>
    </xf>
    <xf numFmtId="49" fontId="25" fillId="2" borderId="55" xfId="0" applyNumberFormat="1" applyFont="1" applyFill="1" applyBorder="1" applyAlignment="1" applyProtection="1">
      <alignment wrapText="1"/>
      <protection locked="0"/>
    </xf>
    <xf numFmtId="166" fontId="25" fillId="2" borderId="55" xfId="0" applyNumberFormat="1" applyFont="1" applyFill="1" applyBorder="1" applyAlignment="1" applyProtection="1">
      <alignment wrapText="1"/>
      <protection locked="0"/>
    </xf>
    <xf numFmtId="0" fontId="0" fillId="2" borderId="0" xfId="0" applyFill="1"/>
    <xf numFmtId="165" fontId="5" fillId="2" borderId="0" xfId="0" applyNumberFormat="1" applyFont="1" applyFill="1" applyAlignment="1">
      <alignment horizontal="left"/>
    </xf>
    <xf numFmtId="165" fontId="0" fillId="2" borderId="1" xfId="0" applyNumberFormat="1" applyFill="1" applyBorder="1" applyAlignment="1" applyProtection="1">
      <alignment horizontal="center" vertical="top" wrapText="1"/>
      <protection locked="0"/>
    </xf>
    <xf numFmtId="0" fontId="7" fillId="2" borderId="0" xfId="0" applyFont="1" applyFill="1"/>
    <xf numFmtId="0" fontId="27" fillId="2" borderId="0" xfId="0" applyFont="1" applyFill="1" applyAlignment="1">
      <alignment horizontal="left" vertical="top" wrapText="1"/>
    </xf>
    <xf numFmtId="0" fontId="27" fillId="2" borderId="0" xfId="0" applyFont="1" applyFill="1" applyAlignment="1">
      <alignment vertical="top" wrapText="1"/>
    </xf>
    <xf numFmtId="0" fontId="7" fillId="2" borderId="0" xfId="0" applyFont="1" applyFill="1"/>
    <xf numFmtId="164" fontId="27" fillId="2" borderId="0" xfId="0" applyNumberFormat="1" applyFont="1" applyFill="1"/>
    <xf numFmtId="164" fontId="0" fillId="2" borderId="1" xfId="0" applyNumberFormat="1" applyFill="1" applyBorder="1" applyProtection="1">
      <protection locked="0"/>
    </xf>
    <xf numFmtId="0" fontId="7" fillId="2" borderId="0" xfId="0" applyFont="1" applyFill="1"/>
    <xf numFmtId="164" fontId="1" fillId="3" borderId="1" xfId="0" applyNumberFormat="1" applyFont="1" applyFill="1" applyBorder="1"/>
    <xf numFmtId="164" fontId="1" fillId="3" borderId="54" xfId="0" applyNumberFormat="1" applyFont="1" applyFill="1" applyBorder="1"/>
    <xf numFmtId="164" fontId="1" fillId="3" borderId="1" xfId="0" applyNumberFormat="1" applyFont="1" applyFill="1" applyBorder="1" applyAlignment="1">
      <alignment horizontal="left" wrapText="1"/>
    </xf>
    <xf numFmtId="164" fontId="1" fillId="3" borderId="16" xfId="0" applyNumberFormat="1" applyFont="1" applyFill="1" applyBorder="1"/>
    <xf numFmtId="164" fontId="7" fillId="2" borderId="0" xfId="0" applyNumberFormat="1" applyFont="1" applyFill="1"/>
    <xf numFmtId="164" fontId="0" fillId="2" borderId="19" xfId="0" applyNumberFormat="1" applyFill="1" applyBorder="1" applyProtection="1">
      <protection locked="0"/>
    </xf>
    <xf numFmtId="164" fontId="0" fillId="2" borderId="13" xfId="0" applyNumberFormat="1" applyFill="1" applyBorder="1" applyProtection="1">
      <protection locked="0"/>
    </xf>
    <xf numFmtId="0" fontId="7" fillId="2" borderId="0" xfId="0" applyFont="1" applyFill="1"/>
    <xf numFmtId="164" fontId="1" fillId="3" borderId="20" xfId="0" applyNumberFormat="1" applyFont="1" applyFill="1" applyBorder="1"/>
    <xf numFmtId="0" fontId="7" fillId="2" borderId="44" xfId="0" applyFont="1" applyFill="1" applyBorder="1"/>
    <xf numFmtId="0" fontId="7" fillId="2" borderId="18" xfId="0" applyFont="1" applyFill="1" applyBorder="1"/>
    <xf numFmtId="0" fontId="7" fillId="2" borderId="47" xfId="0" applyFont="1" applyFill="1" applyBorder="1" applyAlignment="1">
      <alignment horizontal="center" vertical="center" wrapText="1"/>
    </xf>
    <xf numFmtId="0" fontId="7" fillId="2" borderId="0" xfId="0" applyFont="1" applyFill="1"/>
    <xf numFmtId="0" fontId="7" fillId="2" borderId="56" xfId="0" applyFont="1" applyFill="1" applyBorder="1"/>
    <xf numFmtId="0" fontId="7" fillId="2" borderId="36" xfId="0" applyFont="1" applyFill="1" applyBorder="1"/>
    <xf numFmtId="0" fontId="16" fillId="2" borderId="1" xfId="0" applyFont="1" applyFill="1" applyBorder="1" applyAlignment="1">
      <alignment horizontal="center" vertical="center" wrapText="1"/>
    </xf>
    <xf numFmtId="164" fontId="1" fillId="3" borderId="13" xfId="0" applyNumberFormat="1" applyFont="1" applyFill="1" applyBorder="1"/>
    <xf numFmtId="0" fontId="7" fillId="2" borderId="0" xfId="0" applyFont="1" applyFill="1"/>
    <xf numFmtId="0" fontId="28" fillId="2" borderId="0" xfId="0" applyFont="1" applyFill="1" applyAlignment="1">
      <alignment vertical="top" wrapText="1"/>
    </xf>
    <xf numFmtId="0" fontId="7" fillId="2" borderId="0" xfId="0" applyFont="1" applyFill="1"/>
    <xf numFmtId="0" fontId="7" fillId="2" borderId="0" xfId="0" applyFont="1" applyFill="1" applyAlignment="1">
      <alignment vertical="top"/>
    </xf>
    <xf numFmtId="164" fontId="7" fillId="2" borderId="0" xfId="0" applyNumberFormat="1" applyFont="1" applyFill="1" applyAlignment="1">
      <alignment vertical="top" wrapText="1"/>
    </xf>
    <xf numFmtId="164" fontId="7" fillId="2" borderId="0" xfId="0" applyNumberFormat="1" applyFont="1" applyFill="1"/>
    <xf numFmtId="1" fontId="27" fillId="2" borderId="0" xfId="0" applyNumberFormat="1" applyFont="1" applyFill="1"/>
    <xf numFmtId="165" fontId="0" fillId="4" borderId="4" xfId="0" applyNumberFormat="1" applyFill="1" applyBorder="1" applyAlignment="1">
      <alignment horizontal="left" wrapText="1"/>
    </xf>
    <xf numFmtId="0" fontId="0" fillId="4" borderId="57" xfId="0" applyFill="1" applyBorder="1" applyAlignment="1">
      <alignment horizontal="left" wrapText="1"/>
    </xf>
    <xf numFmtId="164" fontId="1" fillId="3" borderId="50" xfId="0" applyNumberFormat="1" applyFont="1" applyFill="1" applyBorder="1"/>
    <xf numFmtId="164" fontId="1" fillId="3" borderId="19" xfId="0" applyNumberFormat="1" applyFont="1" applyFill="1" applyBorder="1"/>
    <xf numFmtId="0" fontId="1" fillId="3" borderId="0" xfId="0" applyFont="1" applyFill="1"/>
    <xf numFmtId="165" fontId="1" fillId="3" borderId="4" xfId="0" applyNumberFormat="1" applyFont="1" applyFill="1" applyBorder="1" applyAlignment="1">
      <alignment horizontal="left" wrapText="1"/>
    </xf>
    <xf numFmtId="164" fontId="1" fillId="3" borderId="0" xfId="0" applyNumberFormat="1" applyFont="1" applyFill="1"/>
    <xf numFmtId="0" fontId="10" fillId="4" borderId="19" xfId="0" applyFont="1" applyFill="1" applyBorder="1" applyAlignment="1">
      <alignment horizontal="center" vertical="top" wrapText="1"/>
    </xf>
    <xf numFmtId="0" fontId="10" fillId="4" borderId="1" xfId="0" applyFont="1" applyFill="1" applyBorder="1" applyAlignment="1">
      <alignment horizontal="center" vertical="top" wrapText="1"/>
    </xf>
    <xf numFmtId="0" fontId="10" fillId="4" borderId="20" xfId="0" applyFont="1" applyFill="1" applyBorder="1" applyAlignment="1">
      <alignment horizontal="center" vertical="top" wrapText="1"/>
    </xf>
    <xf numFmtId="164" fontId="0" fillId="2" borderId="4" xfId="0" applyNumberFormat="1" applyFill="1" applyBorder="1" applyProtection="1">
      <protection locked="0"/>
    </xf>
    <xf numFmtId="164" fontId="1" fillId="3" borderId="4" xfId="0" applyNumberFormat="1" applyFont="1" applyFill="1" applyBorder="1"/>
    <xf numFmtId="164" fontId="1" fillId="3" borderId="26" xfId="0" applyNumberFormat="1" applyFont="1" applyFill="1" applyBorder="1"/>
    <xf numFmtId="164" fontId="1" fillId="3" borderId="6" xfId="0" applyNumberFormat="1" applyFont="1" applyFill="1" applyBorder="1"/>
    <xf numFmtId="164" fontId="1" fillId="3" borderId="49" xfId="0" applyNumberFormat="1" applyFont="1" applyFill="1" applyBorder="1"/>
    <xf numFmtId="164" fontId="1" fillId="3" borderId="58" xfId="0" applyNumberFormat="1" applyFont="1" applyFill="1" applyBorder="1"/>
    <xf numFmtId="164" fontId="1" fillId="3" borderId="59" xfId="0" applyNumberFormat="1" applyFont="1" applyFill="1" applyBorder="1"/>
    <xf numFmtId="164" fontId="1" fillId="3" borderId="60" xfId="0" applyNumberFormat="1" applyFont="1" applyFill="1" applyBorder="1"/>
    <xf numFmtId="164" fontId="29" fillId="12" borderId="2" xfId="0" applyNumberFormat="1" applyFont="1" applyFill="1" applyBorder="1"/>
    <xf numFmtId="0" fontId="1" fillId="3" borderId="47" xfId="0" applyFont="1" applyFill="1" applyBorder="1"/>
    <xf numFmtId="164" fontId="1" fillId="3" borderId="61" xfId="0" applyNumberFormat="1" applyFont="1" applyFill="1" applyBorder="1"/>
    <xf numFmtId="164" fontId="1" fillId="3" borderId="30" xfId="0" applyNumberFormat="1" applyFont="1" applyFill="1" applyBorder="1"/>
    <xf numFmtId="164" fontId="1" fillId="3" borderId="31" xfId="0" applyNumberFormat="1" applyFont="1" applyFill="1" applyBorder="1"/>
    <xf numFmtId="164" fontId="29" fillId="12" borderId="51" xfId="0" applyNumberFormat="1" applyFont="1" applyFill="1" applyBorder="1"/>
    <xf numFmtId="0" fontId="10" fillId="4" borderId="0" xfId="0" applyFont="1" applyFill="1"/>
    <xf numFmtId="0" fontId="0" fillId="2" borderId="20" xfId="0" applyFill="1" applyBorder="1" applyAlignment="1" applyProtection="1">
      <alignment horizontal="center" vertical="center" wrapText="1"/>
      <protection locked="0"/>
    </xf>
    <xf numFmtId="0" fontId="0" fillId="2" borderId="17" xfId="0" applyFill="1" applyBorder="1" applyAlignment="1" applyProtection="1">
      <alignment horizontal="center" vertical="center" wrapText="1"/>
      <protection locked="0"/>
    </xf>
    <xf numFmtId="0" fontId="30" fillId="2" borderId="0" xfId="0" applyFont="1" applyFill="1" applyAlignment="1">
      <alignment horizontal="center" vertical="center"/>
    </xf>
    <xf numFmtId="0" fontId="7" fillId="2" borderId="0" xfId="0" applyFont="1" applyFill="1"/>
    <xf numFmtId="0" fontId="10" fillId="2" borderId="62" xfId="0" applyFont="1" applyFill="1" applyBorder="1"/>
    <xf numFmtId="0" fontId="10" fillId="2" borderId="0" xfId="0" applyFont="1" applyFill="1"/>
    <xf numFmtId="0" fontId="0" fillId="2" borderId="1" xfId="0" applyFill="1" applyBorder="1" applyAlignment="1" applyProtection="1">
      <alignment horizontal="left" vertical="center" wrapText="1"/>
      <protection locked="0"/>
    </xf>
    <xf numFmtId="165" fontId="0" fillId="4" borderId="63" xfId="0" applyNumberFormat="1" applyFill="1" applyBorder="1" applyAlignment="1">
      <alignment horizontal="left" wrapText="1"/>
    </xf>
    <xf numFmtId="164" fontId="0" fillId="2" borderId="32" xfId="0" applyNumberFormat="1" applyFill="1" applyBorder="1" applyAlignment="1" applyProtection="1">
      <alignment horizontal="left" wrapText="1"/>
      <protection locked="0"/>
    </xf>
    <xf numFmtId="164" fontId="0" fillId="2" borderId="33" xfId="0" applyNumberFormat="1" applyFill="1" applyBorder="1" applyAlignment="1" applyProtection="1">
      <alignment horizontal="left" wrapText="1"/>
      <protection locked="0"/>
    </xf>
    <xf numFmtId="164" fontId="1" fillId="3" borderId="33" xfId="0" applyNumberFormat="1" applyFont="1" applyFill="1" applyBorder="1" applyAlignment="1">
      <alignment horizontal="left" wrapText="1"/>
    </xf>
    <xf numFmtId="14" fontId="1" fillId="3" borderId="33" xfId="0" applyNumberFormat="1" applyFont="1" applyFill="1" applyBorder="1" applyAlignment="1">
      <alignment horizontal="left" wrapText="1"/>
    </xf>
    <xf numFmtId="0" fontId="1" fillId="3" borderId="33" xfId="0" applyFont="1" applyFill="1" applyBorder="1" applyAlignment="1">
      <alignment horizontal="left" wrapText="1"/>
    </xf>
    <xf numFmtId="0" fontId="1" fillId="3" borderId="24" xfId="0" applyFont="1" applyFill="1" applyBorder="1" applyAlignment="1">
      <alignment horizontal="left" wrapText="1"/>
    </xf>
    <xf numFmtId="0" fontId="1" fillId="3" borderId="64" xfId="0" applyFont="1" applyFill="1" applyBorder="1"/>
    <xf numFmtId="165" fontId="1" fillId="3" borderId="65" xfId="0" applyNumberFormat="1" applyFont="1" applyFill="1" applyBorder="1" applyAlignment="1">
      <alignment horizontal="left" wrapText="1"/>
    </xf>
    <xf numFmtId="0" fontId="1" fillId="3" borderId="0" xfId="0" applyFont="1" applyFill="1"/>
    <xf numFmtId="0" fontId="0" fillId="4" borderId="57" xfId="0" applyFill="1" applyBorder="1" applyAlignment="1">
      <alignment horizontal="left" wrapText="1"/>
    </xf>
    <xf numFmtId="0" fontId="31" fillId="4" borderId="50" xfId="0" applyFont="1" applyFill="1" applyBorder="1" applyAlignment="1">
      <alignment horizontal="center" vertical="top" wrapText="1"/>
    </xf>
    <xf numFmtId="165" fontId="0" fillId="4" borderId="13" xfId="0" applyNumberFormat="1" applyFill="1" applyBorder="1" applyAlignment="1">
      <alignment horizontal="left" wrapText="1"/>
    </xf>
    <xf numFmtId="165" fontId="1" fillId="3" borderId="13" xfId="0" applyNumberFormat="1" applyFont="1" applyFill="1" applyBorder="1" applyAlignment="1">
      <alignment horizontal="left" wrapText="1"/>
    </xf>
    <xf numFmtId="165" fontId="1" fillId="3" borderId="54" xfId="0" applyNumberFormat="1" applyFont="1" applyFill="1" applyBorder="1" applyAlignment="1">
      <alignment horizontal="left" wrapText="1"/>
    </xf>
    <xf numFmtId="0" fontId="0" fillId="4" borderId="4" xfId="0" applyFill="1" applyBorder="1" applyAlignment="1">
      <alignment horizontal="left" wrapText="1"/>
    </xf>
    <xf numFmtId="0" fontId="0" fillId="4" borderId="65" xfId="0" applyFill="1" applyBorder="1" applyAlignment="1">
      <alignment horizontal="left" wrapText="1"/>
    </xf>
    <xf numFmtId="165" fontId="0" fillId="4" borderId="66" xfId="0" applyNumberFormat="1" applyFill="1" applyBorder="1" applyAlignment="1">
      <alignment horizontal="left" wrapText="1"/>
    </xf>
    <xf numFmtId="0" fontId="0" fillId="4" borderId="1" xfId="0" applyFill="1" applyBorder="1" applyAlignment="1">
      <alignment horizontal="left" wrapText="1"/>
    </xf>
    <xf numFmtId="164" fontId="1" fillId="3" borderId="2" xfId="0" applyNumberFormat="1" applyFont="1" applyFill="1" applyBorder="1"/>
    <xf numFmtId="17" fontId="1" fillId="3" borderId="1" xfId="0" applyNumberFormat="1" applyFont="1" applyFill="1" applyBorder="1" applyAlignment="1">
      <alignment horizontal="center"/>
    </xf>
    <xf numFmtId="169" fontId="0" fillId="4" borderId="1" xfId="0" applyNumberFormat="1" applyFill="1" applyBorder="1" applyAlignment="1">
      <alignment horizontal="left" wrapText="1"/>
    </xf>
    <xf numFmtId="169" fontId="1" fillId="3" borderId="1" xfId="0" applyNumberFormat="1" applyFont="1" applyFill="1" applyBorder="1" applyAlignment="1">
      <alignment horizontal="left" wrapText="1"/>
    </xf>
    <xf numFmtId="169" fontId="1" fillId="3" borderId="1" xfId="0" applyNumberFormat="1" applyFont="1" applyFill="1" applyBorder="1"/>
    <xf numFmtId="0" fontId="11" fillId="2" borderId="0" xfId="0" applyFont="1" applyFill="1" applyAlignment="1">
      <alignment vertical="top" wrapText="1"/>
    </xf>
    <xf numFmtId="164" fontId="1" fillId="3" borderId="63" xfId="0" applyNumberFormat="1" applyFont="1" applyFill="1" applyBorder="1"/>
    <xf numFmtId="164" fontId="0" fillId="2" borderId="1" xfId="0" applyNumberFormat="1" applyFill="1" applyBorder="1" applyProtection="1">
      <protection locked="0"/>
    </xf>
    <xf numFmtId="0" fontId="7" fillId="2" borderId="0" xfId="0" applyFont="1" applyFill="1"/>
    <xf numFmtId="0" fontId="31" fillId="4" borderId="61" xfId="0" applyFont="1" applyFill="1" applyBorder="1" applyAlignment="1">
      <alignment horizontal="center" vertical="center" wrapText="1"/>
    </xf>
    <xf numFmtId="0" fontId="31" fillId="4" borderId="26" xfId="0" applyFont="1" applyFill="1" applyBorder="1" applyAlignment="1">
      <alignment horizontal="center" vertical="center" wrapText="1"/>
    </xf>
    <xf numFmtId="0" fontId="31" fillId="4" borderId="24" xfId="0" applyFont="1" applyFill="1" applyBorder="1" applyAlignment="1">
      <alignment horizontal="center" vertical="center" wrapText="1"/>
    </xf>
    <xf numFmtId="0" fontId="31" fillId="4" borderId="67" xfId="0" applyFont="1" applyFill="1" applyBorder="1" applyAlignment="1">
      <alignment horizontal="center" vertical="center" wrapText="1"/>
    </xf>
    <xf numFmtId="3" fontId="31" fillId="4" borderId="33" xfId="0" applyNumberFormat="1" applyFont="1" applyFill="1" applyBorder="1" applyAlignment="1">
      <alignment horizontal="center" vertical="center" wrapText="1"/>
    </xf>
    <xf numFmtId="3" fontId="31" fillId="4" borderId="1" xfId="0" applyNumberFormat="1" applyFont="1" applyFill="1" applyBorder="1" applyAlignment="1">
      <alignment horizontal="center" vertical="center" wrapText="1"/>
    </xf>
    <xf numFmtId="0" fontId="31" fillId="4" borderId="13" xfId="0" applyFont="1" applyFill="1" applyBorder="1" applyAlignment="1">
      <alignment horizontal="center" vertical="center" wrapText="1"/>
    </xf>
    <xf numFmtId="164" fontId="1" fillId="3" borderId="29" xfId="0" applyNumberFormat="1" applyFont="1" applyFill="1" applyBorder="1" applyAlignment="1">
      <alignment horizontal="left" wrapText="1"/>
    </xf>
    <xf numFmtId="164" fontId="1" fillId="3" borderId="11" xfId="0" applyNumberFormat="1" applyFont="1" applyFill="1" applyBorder="1" applyAlignment="1">
      <alignment horizontal="left" wrapText="1"/>
    </xf>
    <xf numFmtId="164" fontId="1" fillId="3" borderId="53" xfId="0" applyNumberFormat="1" applyFont="1" applyFill="1" applyBorder="1" applyAlignment="1">
      <alignment horizontal="left" wrapText="1"/>
    </xf>
    <xf numFmtId="164" fontId="7" fillId="13" borderId="68" xfId="0" applyNumberFormat="1" applyFont="1" applyFill="1" applyBorder="1" applyAlignment="1">
      <alignment horizontal="center" vertical="center"/>
    </xf>
    <xf numFmtId="164" fontId="1" fillId="3" borderId="36" xfId="0" applyNumberFormat="1" applyFont="1" applyFill="1" applyBorder="1"/>
    <xf numFmtId="164" fontId="1" fillId="3" borderId="69" xfId="0" applyNumberFormat="1" applyFont="1" applyFill="1" applyBorder="1" applyAlignment="1">
      <alignment horizontal="right"/>
    </xf>
    <xf numFmtId="164" fontId="1" fillId="3" borderId="70" xfId="0" applyNumberFormat="1" applyFont="1" applyFill="1" applyBorder="1"/>
    <xf numFmtId="0" fontId="26" fillId="14" borderId="71" xfId="0" applyFont="1" applyFill="1" applyBorder="1"/>
    <xf numFmtId="0" fontId="0" fillId="2" borderId="0" xfId="0" applyFill="1"/>
    <xf numFmtId="0" fontId="0" fillId="2" borderId="1" xfId="0" applyFill="1" applyBorder="1" applyAlignment="1" applyProtection="1">
      <alignment horizontal="left" vertical="center" wrapText="1"/>
      <protection locked="0"/>
    </xf>
    <xf numFmtId="0" fontId="0" fillId="2" borderId="46" xfId="0" applyFill="1" applyBorder="1" applyAlignment="1" applyProtection="1">
      <alignment horizontal="left" vertical="top" wrapText="1"/>
      <protection locked="0"/>
    </xf>
    <xf numFmtId="0" fontId="0" fillId="2" borderId="33" xfId="0" applyFill="1" applyBorder="1" applyAlignment="1" applyProtection="1">
      <alignment horizontal="left" vertical="top" wrapText="1"/>
      <protection locked="0"/>
    </xf>
    <xf numFmtId="0" fontId="0" fillId="2" borderId="50" xfId="0" applyFill="1" applyBorder="1" applyAlignment="1" applyProtection="1">
      <alignment horizontal="left" vertical="top" wrapText="1"/>
      <protection locked="0"/>
    </xf>
    <xf numFmtId="0" fontId="0" fillId="2" borderId="46" xfId="0" applyFill="1" applyBorder="1" applyAlignment="1" applyProtection="1">
      <alignment horizontal="left"/>
      <protection locked="0"/>
    </xf>
    <xf numFmtId="0" fontId="0" fillId="2" borderId="33" xfId="0" applyFill="1" applyBorder="1" applyAlignment="1" applyProtection="1">
      <alignment horizontal="left"/>
      <protection locked="0"/>
    </xf>
    <xf numFmtId="0" fontId="0" fillId="2" borderId="50" xfId="0" applyFill="1" applyBorder="1" applyAlignment="1" applyProtection="1">
      <alignment horizontal="left"/>
      <protection locked="0"/>
    </xf>
    <xf numFmtId="170" fontId="0" fillId="2" borderId="46" xfId="0" applyNumberFormat="1" applyFill="1" applyBorder="1" applyAlignment="1" applyProtection="1">
      <alignment horizontal="left"/>
      <protection locked="0"/>
    </xf>
    <xf numFmtId="170" fontId="0" fillId="2" borderId="33" xfId="0" applyNumberFormat="1" applyFill="1" applyBorder="1" applyAlignment="1" applyProtection="1">
      <alignment horizontal="left"/>
      <protection locked="0"/>
    </xf>
    <xf numFmtId="170" fontId="0" fillId="2" borderId="50" xfId="0" applyNumberFormat="1" applyFill="1" applyBorder="1" applyAlignment="1" applyProtection="1">
      <alignment horizontal="left"/>
      <protection locked="0"/>
    </xf>
    <xf numFmtId="0" fontId="7" fillId="14" borderId="24" xfId="0" applyFont="1" applyFill="1" applyBorder="1" applyAlignment="1">
      <alignment horizontal="left" vertical="center" wrapText="1"/>
    </xf>
    <xf numFmtId="0" fontId="0" fillId="2" borderId="24" xfId="0" applyFill="1" applyBorder="1" applyAlignment="1">
      <alignment horizontal="left" vertical="center" wrapText="1"/>
    </xf>
    <xf numFmtId="0" fontId="0" fillId="2" borderId="0" xfId="0" applyFill="1" applyAlignment="1">
      <alignment horizontal="left" vertical="center" wrapText="1"/>
    </xf>
    <xf numFmtId="0" fontId="8" fillId="14" borderId="25" xfId="0" applyFont="1" applyFill="1" applyBorder="1" applyAlignment="1" applyProtection="1">
      <alignment horizontal="center" vertical="center" wrapText="1"/>
      <protection locked="0"/>
    </xf>
    <xf numFmtId="0" fontId="32" fillId="14" borderId="25" xfId="0" applyFont="1" applyFill="1" applyBorder="1" applyAlignment="1" applyProtection="1">
      <alignment horizontal="center" vertical="center" wrapText="1"/>
      <protection locked="0"/>
    </xf>
    <xf numFmtId="0" fontId="0" fillId="2" borderId="0" xfId="0" applyFill="1" applyAlignment="1">
      <alignment horizontal="center" wrapText="1"/>
    </xf>
    <xf numFmtId="0" fontId="3" fillId="2" borderId="0" xfId="0" applyFont="1" applyFill="1"/>
    <xf numFmtId="0" fontId="3" fillId="2" borderId="0" xfId="0" applyFont="1" applyFill="1" applyAlignment="1">
      <alignment horizontal="center"/>
    </xf>
    <xf numFmtId="0" fontId="3" fillId="2" borderId="72" xfId="0" applyFont="1" applyFill="1" applyBorder="1" applyAlignment="1">
      <alignment horizontal="center" vertical="top" wrapText="1"/>
    </xf>
    <xf numFmtId="0" fontId="3" fillId="2" borderId="73" xfId="0" applyFont="1" applyFill="1" applyBorder="1" applyAlignment="1">
      <alignment horizontal="center" vertical="top" wrapText="1"/>
    </xf>
    <xf numFmtId="0" fontId="3" fillId="2" borderId="72" xfId="0" applyFont="1" applyFill="1" applyBorder="1" applyAlignment="1">
      <alignment horizontal="center" wrapText="1"/>
    </xf>
    <xf numFmtId="0" fontId="3" fillId="2" borderId="73" xfId="0" applyFont="1" applyFill="1" applyBorder="1" applyAlignment="1">
      <alignment horizontal="center" wrapText="1"/>
    </xf>
    <xf numFmtId="0" fontId="0" fillId="2" borderId="42" xfId="0" applyFill="1" applyBorder="1" applyAlignment="1" applyProtection="1">
      <alignment horizontal="left" vertical="top" wrapText="1"/>
      <protection locked="0"/>
    </xf>
    <xf numFmtId="0" fontId="0" fillId="2" borderId="43" xfId="0" applyFill="1" applyBorder="1" applyAlignment="1" applyProtection="1">
      <alignment horizontal="left" vertical="top" wrapText="1"/>
      <protection locked="0"/>
    </xf>
    <xf numFmtId="0" fontId="0" fillId="2" borderId="51" xfId="0" applyFill="1" applyBorder="1" applyAlignment="1" applyProtection="1">
      <alignment horizontal="left" vertical="top" wrapText="1"/>
      <protection locked="0"/>
    </xf>
    <xf numFmtId="0" fontId="10" fillId="2" borderId="44" xfId="0" applyFont="1" applyFill="1" applyBorder="1" applyAlignment="1">
      <alignment horizontal="center"/>
    </xf>
    <xf numFmtId="0" fontId="10" fillId="2" borderId="18" xfId="0" applyFont="1" applyFill="1" applyBorder="1" applyAlignment="1">
      <alignment horizontal="center"/>
    </xf>
    <xf numFmtId="0" fontId="10" fillId="2" borderId="45" xfId="0" applyFont="1" applyFill="1" applyBorder="1" applyAlignment="1">
      <alignment horizontal="center"/>
    </xf>
    <xf numFmtId="0" fontId="0" fillId="2" borderId="0" xfId="0" applyFill="1" applyAlignment="1">
      <alignment horizontal="center"/>
    </xf>
    <xf numFmtId="0" fontId="25" fillId="2" borderId="1" xfId="0" applyFont="1" applyFill="1" applyBorder="1" applyAlignment="1">
      <alignment horizontal="center" vertical="center"/>
    </xf>
    <xf numFmtId="0" fontId="30" fillId="2" borderId="46" xfId="0" applyFont="1" applyFill="1" applyBorder="1" applyAlignment="1">
      <alignment horizontal="center" vertical="center"/>
    </xf>
    <xf numFmtId="0" fontId="30" fillId="2" borderId="33" xfId="0" applyFont="1" applyFill="1" applyBorder="1" applyAlignment="1">
      <alignment horizontal="center" vertical="center"/>
    </xf>
    <xf numFmtId="0" fontId="30" fillId="2" borderId="50" xfId="0" applyFont="1" applyFill="1" applyBorder="1" applyAlignment="1">
      <alignment horizontal="center" vertical="center"/>
    </xf>
    <xf numFmtId="0" fontId="10" fillId="4" borderId="14" xfId="0" applyFont="1" applyFill="1" applyBorder="1" applyAlignment="1">
      <alignment horizontal="center" vertical="top" wrapText="1"/>
    </xf>
    <xf numFmtId="0" fontId="10" fillId="4" borderId="32" xfId="0" applyFont="1" applyFill="1" applyBorder="1" applyAlignment="1">
      <alignment horizontal="center" vertical="top" wrapText="1"/>
    </xf>
    <xf numFmtId="0" fontId="10" fillId="4" borderId="12" xfId="0" applyFont="1" applyFill="1" applyBorder="1" applyAlignment="1">
      <alignment horizontal="center" vertical="top" wrapText="1"/>
    </xf>
    <xf numFmtId="0" fontId="31" fillId="4" borderId="45" xfId="0" applyFont="1" applyFill="1" applyBorder="1" applyAlignment="1">
      <alignment horizontal="center" vertical="top" wrapText="1"/>
    </xf>
    <xf numFmtId="0" fontId="31" fillId="4" borderId="66" xfId="0" applyFont="1" applyFill="1" applyBorder="1" applyAlignment="1">
      <alignment horizontal="center" vertical="top" wrapText="1"/>
    </xf>
    <xf numFmtId="0" fontId="0" fillId="4" borderId="1" xfId="0" applyFill="1" applyBorder="1" applyAlignment="1">
      <alignment horizontal="left" wrapText="1"/>
    </xf>
    <xf numFmtId="0" fontId="10" fillId="4" borderId="18" xfId="0" applyFont="1" applyFill="1" applyBorder="1" applyAlignment="1">
      <alignment horizontal="center" vertical="top" wrapText="1"/>
    </xf>
    <xf numFmtId="0" fontId="10" fillId="4" borderId="36" xfId="0" applyFont="1" applyFill="1" applyBorder="1" applyAlignment="1">
      <alignment horizontal="center" vertical="top" wrapText="1"/>
    </xf>
    <xf numFmtId="0" fontId="10" fillId="4" borderId="44" xfId="0" applyFont="1" applyFill="1" applyBorder="1" applyAlignment="1">
      <alignment horizontal="center" vertical="top" wrapText="1"/>
    </xf>
    <xf numFmtId="0" fontId="10" fillId="4" borderId="45" xfId="0" applyFont="1" applyFill="1" applyBorder="1" applyAlignment="1">
      <alignment horizontal="center" vertical="top" wrapText="1"/>
    </xf>
    <xf numFmtId="0" fontId="31" fillId="4" borderId="3" xfId="0" applyFont="1" applyFill="1" applyBorder="1" applyAlignment="1">
      <alignment horizontal="center" vertical="top" wrapText="1"/>
    </xf>
    <xf numFmtId="0" fontId="31" fillId="4" borderId="63" xfId="0" applyFont="1" applyFill="1" applyBorder="1" applyAlignment="1">
      <alignment horizontal="center" vertical="top" wrapText="1"/>
    </xf>
    <xf numFmtId="0" fontId="10" fillId="4" borderId="74" xfId="0" applyFont="1" applyFill="1" applyBorder="1" applyAlignment="1">
      <alignment horizontal="center" vertical="center"/>
    </xf>
    <xf numFmtId="0" fontId="10" fillId="4" borderId="75" xfId="0" applyFont="1" applyFill="1" applyBorder="1" applyAlignment="1">
      <alignment horizontal="center" vertical="center"/>
    </xf>
    <xf numFmtId="0" fontId="10" fillId="4" borderId="76" xfId="0" applyFont="1" applyFill="1" applyBorder="1" applyAlignment="1">
      <alignment horizontal="center" vertical="center"/>
    </xf>
    <xf numFmtId="0" fontId="10" fillId="4" borderId="74" xfId="0" applyFont="1" applyFill="1" applyBorder="1" applyAlignment="1">
      <alignment horizontal="center" vertical="center" wrapText="1"/>
    </xf>
    <xf numFmtId="0" fontId="10" fillId="4" borderId="75" xfId="0" applyFont="1" applyFill="1" applyBorder="1" applyAlignment="1">
      <alignment horizontal="center" vertical="center" wrapText="1"/>
    </xf>
    <xf numFmtId="0" fontId="10" fillId="4" borderId="76" xfId="0" applyFont="1" applyFill="1" applyBorder="1" applyAlignment="1">
      <alignment horizontal="center" vertical="center" wrapText="1"/>
    </xf>
    <xf numFmtId="0" fontId="11" fillId="4" borderId="77" xfId="0" applyFont="1" applyFill="1" applyBorder="1" applyAlignment="1">
      <alignment horizontal="center" vertical="top" wrapText="1"/>
    </xf>
    <xf numFmtId="0" fontId="11" fillId="4" borderId="4" xfId="0" applyFont="1" applyFill="1" applyBorder="1" applyAlignment="1">
      <alignment horizontal="center" vertical="top" wrapText="1"/>
    </xf>
    <xf numFmtId="0" fontId="10" fillId="4" borderId="37" xfId="0" applyFont="1" applyFill="1" applyBorder="1" applyAlignment="1">
      <alignment horizontal="center" vertical="top" wrapText="1"/>
    </xf>
    <xf numFmtId="0" fontId="10" fillId="4" borderId="9" xfId="0" applyFont="1" applyFill="1" applyBorder="1" applyAlignment="1">
      <alignment horizontal="center" vertical="top" wrapText="1"/>
    </xf>
    <xf numFmtId="0" fontId="11" fillId="4" borderId="3" xfId="0" applyFont="1" applyFill="1" applyBorder="1" applyAlignment="1">
      <alignment horizontal="center" vertical="top" wrapText="1"/>
    </xf>
    <xf numFmtId="0" fontId="11" fillId="4" borderId="78" xfId="0" applyFont="1" applyFill="1" applyBorder="1" applyAlignment="1">
      <alignment horizontal="center" vertical="top" wrapText="1"/>
    </xf>
    <xf numFmtId="0" fontId="7" fillId="2" borderId="0" xfId="0" applyFont="1" applyFill="1" applyProtection="1">
      <protection locked="0"/>
    </xf>
  </cellXfs>
  <cellStyles count="6">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Normal" xfId="0" builtinId="0"/>
  </cellStyles>
  <dxfs count="1971">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font>
        <sz val="10"/>
        <color rgb="FF000000"/>
        <name val="Calibri"/>
      </font>
      <numFmt numFmtId="0" formatCode="General"/>
      <fill>
        <patternFill patternType="solid">
          <fgColor rgb="FF000000"/>
          <bgColor rgb="FFCCFFCC"/>
        </patternFill>
      </fill>
    </dxf>
    <dxf>
      <numFmt numFmtId="0" formatCode="General"/>
      <fill>
        <patternFill patternType="none"/>
      </fill>
    </dxf>
    <dxf>
      <font>
        <sz val="10"/>
        <color rgb="FF000000"/>
        <name val="Calibri"/>
      </font>
      <numFmt numFmtId="0" formatCode="General"/>
      <fill>
        <patternFill patternType="solid">
          <fgColor rgb="FF000000"/>
          <bgColor rgb="FFCCFFCC"/>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numFmt numFmtId="0" formatCode="General"/>
      <fill>
        <patternFill patternType="solid">
          <fgColor rgb="FF000000"/>
          <bgColor rgb="FFFFC7CE"/>
        </patternFill>
      </fill>
    </dxf>
    <dxf>
      <numFmt numFmtId="0" formatCode="General"/>
      <fill>
        <patternFill patternType="solid">
          <fgColor rgb="FF000000"/>
          <bgColor rgb="FFFFC7CE"/>
        </patternFill>
      </fill>
    </dxf>
    <dxf>
      <numFmt numFmtId="0" formatCode="General"/>
      <fill>
        <patternFill patternType="solid">
          <fgColor rgb="FF000000"/>
          <bgColor rgb="FFFFC7CE"/>
        </patternFill>
      </fill>
    </dxf>
    <dxf>
      <numFmt numFmtId="0" formatCode="General"/>
      <fill>
        <patternFill patternType="solid">
          <fgColor rgb="FF000000"/>
          <bgColor rgb="FFFFC7CE"/>
        </patternFill>
      </fill>
    </dxf>
    <dxf>
      <numFmt numFmtId="0" formatCode="General"/>
      <fill>
        <patternFill patternType="solid">
          <fgColor rgb="FF000000"/>
          <bgColor rgb="FFFFC7CE"/>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9C0006"/>
        <name val="Calibri"/>
      </font>
      <numFmt numFmtId="0" formatCode="General"/>
      <fill>
        <patternFill patternType="solid">
          <fgColor rgb="FF000000"/>
          <bgColor rgb="FFFFC7CE"/>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006100"/>
        <name val="Calibri"/>
      </font>
      <numFmt numFmtId="0" formatCode="General"/>
      <fill>
        <patternFill patternType="solid">
          <fgColor rgb="FF000000"/>
          <bgColor rgb="FFC6EFCE"/>
        </patternFill>
      </fill>
    </dxf>
    <dxf>
      <font>
        <b/>
        <i val="0"/>
        <strike val="0"/>
        <sz val="10"/>
        <color rgb="FF000000"/>
        <name val="Calibri"/>
      </font>
      <numFmt numFmtId="0" formatCode="General"/>
      <fill>
        <patternFill patternType="none"/>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theme" Target="theme/theme1.xml"/><Relationship Id="rId17" Type="http://schemas.openxmlformats.org/officeDocument/2006/relationships/styles" Target="styles.xml"/><Relationship Id="rId18" Type="http://schemas.openxmlformats.org/officeDocument/2006/relationships/sharedStrings" Target="sharedStrings.xml"/><Relationship Id="rId1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pageSetUpPr fitToPage="1"/>
  </sheetPr>
  <dimension ref="A1:AI45"/>
  <sheetViews>
    <sheetView showGridLines="0" workbookViewId="0">
      <selection activeCell="G22" sqref="G22"/>
    </sheetView>
  </sheetViews>
  <sheetFormatPr baseColWidth="10" defaultColWidth="11.5" defaultRowHeight="14" x14ac:dyDescent="0"/>
  <cols>
    <col min="1" max="1" width="16.6640625" style="5" customWidth="1"/>
    <col min="2" max="2" width="6.33203125" style="5" customWidth="1"/>
    <col min="3" max="4" width="4.6640625" style="5" customWidth="1"/>
    <col min="5" max="5" width="8" style="5" customWidth="1"/>
    <col min="6" max="6" width="18.33203125" style="5" customWidth="1"/>
    <col min="7" max="7" width="16" style="5" customWidth="1"/>
    <col min="8" max="8" width="3.1640625" style="5" customWidth="1"/>
    <col min="9" max="9" width="7.5" style="5" customWidth="1"/>
    <col min="10" max="10" width="4.6640625" style="5" customWidth="1"/>
    <col min="11" max="11" width="6.1640625" style="5" customWidth="1"/>
    <col min="12" max="12" width="5.83203125" style="5" customWidth="1"/>
    <col min="13" max="13" width="9.83203125" style="5" customWidth="1"/>
    <col min="14" max="14" width="4.6640625" style="5" customWidth="1"/>
    <col min="15" max="16" width="4.6640625" customWidth="1"/>
    <col min="17" max="18" width="4.6640625" hidden="1" customWidth="1"/>
    <col min="19" max="19" width="4.33203125" style="3" hidden="1" customWidth="1"/>
    <col min="20" max="20" width="11" hidden="1" customWidth="1"/>
    <col min="21" max="21" width="4.6640625" hidden="1" customWidth="1"/>
    <col min="22" max="22" width="6.33203125" hidden="1" customWidth="1"/>
    <col min="23" max="31" width="4.6640625" hidden="1" customWidth="1"/>
    <col min="32" max="32" width="11.5" hidden="1"/>
    <col min="35" max="35" width="33" style="2" customWidth="1"/>
  </cols>
  <sheetData>
    <row r="1" spans="1:35" s="5" customFormat="1">
      <c r="A1" s="60" t="s">
        <v>0</v>
      </c>
      <c r="B1" s="38" t="str">
        <f>OVERALLLIGHT</f>
        <v>AMBER</v>
      </c>
      <c r="N1" s="10"/>
    </row>
    <row r="2" spans="1:35" s="5" customFormat="1">
      <c r="A2" s="61" t="s">
        <v>1</v>
      </c>
      <c r="B2" s="39" t="str">
        <f>MILESTONELIGHT</f>
        <v>RED</v>
      </c>
      <c r="N2" s="10"/>
    </row>
    <row r="3" spans="1:35" s="5" customFormat="1">
      <c r="A3" s="61" t="s">
        <v>2</v>
      </c>
      <c r="B3" s="39" t="str">
        <f>ISSUELIGHT</f>
        <v>GREEN</v>
      </c>
      <c r="N3" s="10"/>
    </row>
    <row r="4" spans="1:35" s="5" customFormat="1">
      <c r="A4" s="61" t="s">
        <v>3</v>
      </c>
      <c r="B4" s="39" t="str">
        <f>RISKLIGHT</f>
        <v>GREEN</v>
      </c>
      <c r="N4" s="10"/>
    </row>
    <row r="5" spans="1:35" s="5" customFormat="1">
      <c r="A5" s="61" t="s">
        <v>4</v>
      </c>
      <c r="B5" s="39" t="str">
        <f>CHANGELIGHT</f>
        <v>RED</v>
      </c>
      <c r="N5" s="10"/>
    </row>
    <row r="6" spans="1:35" s="5" customFormat="1">
      <c r="A6" s="61" t="s">
        <v>5</v>
      </c>
      <c r="B6" s="161" t="str">
        <f>DEPENDENCYLIGHT</f>
        <v/>
      </c>
      <c r="N6" s="10"/>
    </row>
    <row r="7" spans="1:35" s="5" customFormat="1">
      <c r="A7" s="61" t="s">
        <v>6</v>
      </c>
      <c r="B7" s="40" t="str">
        <f>MEASURELIGHT</f>
        <v/>
      </c>
      <c r="N7" s="10"/>
    </row>
    <row r="8" spans="1:35" s="5" customFormat="1">
      <c r="A8" s="61" t="s">
        <v>7</v>
      </c>
      <c r="B8" s="39" t="str">
        <f>COMMUNICATIONLIGHT</f>
        <v>AMBER</v>
      </c>
      <c r="N8" s="10"/>
    </row>
    <row r="9" spans="1:35" s="5" customFormat="1">
      <c r="A9" s="61" t="s">
        <v>8</v>
      </c>
      <c r="B9" s="41" t="str">
        <f>FINANCELIGHT</f>
        <v>GREEN</v>
      </c>
      <c r="N9" s="10"/>
    </row>
    <row r="10" spans="1:35" s="5" customFormat="1">
      <c r="A10" s="72"/>
      <c r="B10" s="132"/>
      <c r="N10" s="10"/>
    </row>
    <row r="11" spans="1:35" ht="22" customHeight="1">
      <c r="A11" s="65"/>
      <c r="B11" s="15" t="s">
        <v>9</v>
      </c>
      <c r="C11" s="15"/>
      <c r="D11" s="15"/>
      <c r="E11" s="15"/>
      <c r="F11" s="15"/>
      <c r="G11" s="15"/>
      <c r="H11" s="15"/>
      <c r="I11" s="15"/>
      <c r="J11" s="15"/>
      <c r="K11" s="15"/>
      <c r="L11" s="15"/>
      <c r="M11" s="15"/>
      <c r="N11" s="15"/>
    </row>
    <row r="12" spans="1:35" ht="19" customHeight="1">
      <c r="A12" s="65"/>
      <c r="B12" s="12" t="s">
        <v>10</v>
      </c>
      <c r="C12" s="30"/>
      <c r="D12" s="30"/>
      <c r="E12" s="30"/>
      <c r="F12" s="30"/>
      <c r="G12" s="30"/>
      <c r="H12" s="30"/>
      <c r="I12" s="30" t="s">
        <v>11</v>
      </c>
      <c r="J12" s="30"/>
      <c r="K12" s="30"/>
      <c r="L12" s="30"/>
      <c r="M12" s="30" t="str">
        <f>OVERALLLIGHT</f>
        <v>AMBER</v>
      </c>
      <c r="N12" s="30"/>
    </row>
    <row r="13" spans="1:35" s="5" customFormat="1" ht="19" customHeight="1">
      <c r="A13" s="65"/>
      <c r="B13" s="12"/>
      <c r="C13" s="30"/>
      <c r="D13" s="30"/>
      <c r="E13" s="30"/>
      <c r="F13" s="30"/>
      <c r="G13" s="30"/>
      <c r="H13" s="30"/>
      <c r="I13" s="30"/>
      <c r="J13" s="30"/>
      <c r="K13" s="30"/>
      <c r="L13" s="30"/>
      <c r="M13" s="30"/>
      <c r="N13" s="30"/>
      <c r="AI13" s="2"/>
    </row>
    <row r="14" spans="1:35">
      <c r="A14" s="65"/>
      <c r="B14" s="316" t="s">
        <v>12</v>
      </c>
      <c r="C14" s="316"/>
      <c r="D14" s="317" t="s">
        <v>13</v>
      </c>
      <c r="E14" s="317"/>
      <c r="F14" s="316" t="s">
        <v>14</v>
      </c>
      <c r="G14" s="317" t="s">
        <v>15</v>
      </c>
      <c r="H14" s="317"/>
      <c r="I14" s="317"/>
      <c r="J14" s="317"/>
      <c r="K14" s="317"/>
      <c r="L14" s="317"/>
      <c r="M14" s="317"/>
      <c r="N14" s="278"/>
    </row>
    <row r="15" spans="1:35" ht="15" customHeight="1">
      <c r="A15" s="65"/>
      <c r="B15" s="62" t="s">
        <v>16</v>
      </c>
      <c r="C15" s="62"/>
      <c r="D15" s="279">
        <v>7</v>
      </c>
      <c r="E15" s="280"/>
      <c r="F15" s="62" t="s">
        <v>17</v>
      </c>
      <c r="G15" s="352">
        <v>41365</v>
      </c>
      <c r="H15" s="280"/>
      <c r="I15" s="280"/>
      <c r="J15" s="280"/>
      <c r="K15" s="280"/>
      <c r="L15" s="280"/>
      <c r="M15" s="280"/>
      <c r="N15" s="280"/>
    </row>
    <row r="16" spans="1:35" ht="15" customHeight="1">
      <c r="A16" s="65"/>
      <c r="B16" s="276"/>
      <c r="C16" s="62"/>
      <c r="D16" s="66"/>
      <c r="E16" s="66"/>
      <c r="F16" s="62" t="s">
        <v>18</v>
      </c>
      <c r="G16" s="352">
        <v>41455</v>
      </c>
      <c r="H16" s="278"/>
      <c r="I16" s="278"/>
      <c r="J16" s="279"/>
      <c r="K16" s="279"/>
      <c r="L16" s="279"/>
      <c r="M16" s="279"/>
      <c r="N16" s="280"/>
    </row>
    <row r="17" spans="1:35" s="4" customFormat="1" ht="15" customHeight="1">
      <c r="A17" s="65"/>
      <c r="B17" s="276"/>
      <c r="C17" s="62"/>
      <c r="D17" s="66"/>
      <c r="E17" s="66"/>
      <c r="F17" s="89"/>
      <c r="G17" s="277"/>
      <c r="H17" s="278"/>
      <c r="I17" s="278"/>
      <c r="J17" s="279"/>
      <c r="K17" s="279"/>
      <c r="L17" s="279"/>
      <c r="M17" s="279"/>
      <c r="N17" s="280"/>
      <c r="AI17" s="2"/>
    </row>
    <row r="18" spans="1:35" ht="15" customHeight="1">
      <c r="A18" s="65"/>
      <c r="B18" s="65"/>
      <c r="C18" s="65"/>
      <c r="D18" s="65"/>
      <c r="E18" s="65"/>
      <c r="F18" s="62" t="s">
        <v>19</v>
      </c>
      <c r="G18" s="279" t="s">
        <v>20</v>
      </c>
      <c r="H18" s="62"/>
      <c r="I18" s="62"/>
      <c r="J18" s="65"/>
      <c r="K18" s="66"/>
      <c r="L18" s="66"/>
      <c r="M18" s="66"/>
      <c r="N18" s="276"/>
    </row>
    <row r="19" spans="1:35" ht="15" customHeight="1">
      <c r="A19" s="65"/>
      <c r="B19" s="318"/>
      <c r="C19" s="318"/>
      <c r="D19" s="318"/>
      <c r="E19" s="318"/>
      <c r="F19" s="318" t="s">
        <v>21</v>
      </c>
      <c r="G19" s="319" t="s">
        <v>22</v>
      </c>
      <c r="H19" s="318"/>
      <c r="I19" s="318"/>
      <c r="J19" s="318"/>
      <c r="K19" s="320"/>
      <c r="L19" s="320"/>
      <c r="M19" s="320"/>
      <c r="N19" s="321"/>
    </row>
    <row r="20" spans="1:35" s="5" customFormat="1" ht="15" customHeight="1">
      <c r="A20" s="65"/>
      <c r="B20" s="7"/>
      <c r="C20" s="7"/>
      <c r="D20" s="7"/>
      <c r="E20" s="7"/>
      <c r="F20" s="13"/>
      <c r="G20" s="9"/>
      <c r="H20" s="9"/>
      <c r="I20" s="9"/>
      <c r="J20" s="9"/>
      <c r="K20" s="9"/>
      <c r="L20" s="9"/>
      <c r="M20" s="9"/>
      <c r="N20" s="8"/>
      <c r="AI20" s="2"/>
    </row>
    <row r="21" spans="1:35" s="4" customFormat="1">
      <c r="A21" s="65"/>
      <c r="B21" s="7"/>
      <c r="E21" s="7"/>
      <c r="F21" s="7"/>
      <c r="G21" s="7"/>
      <c r="H21" s="13"/>
      <c r="I21" s="6" t="s">
        <v>23</v>
      </c>
      <c r="J21" s="9"/>
      <c r="K21" s="9"/>
      <c r="L21" s="9"/>
      <c r="M21" s="9"/>
      <c r="N21" s="9"/>
      <c r="AI21" s="2"/>
    </row>
    <row r="22" spans="1:35">
      <c r="A22" s="65"/>
      <c r="B22" s="471" t="s">
        <v>24</v>
      </c>
      <c r="C22" s="472"/>
      <c r="D22" s="472"/>
      <c r="E22" s="472"/>
      <c r="F22" s="9"/>
      <c r="G22" s="60" t="s">
        <v>0</v>
      </c>
      <c r="I22" s="196"/>
      <c r="J22" s="9"/>
      <c r="K22" s="9"/>
      <c r="L22" s="160" t="s">
        <v>25</v>
      </c>
      <c r="M22" s="9"/>
      <c r="N22" s="9"/>
    </row>
    <row r="23" spans="1:35">
      <c r="B23" s="473"/>
      <c r="C23" s="473"/>
      <c r="D23" s="473"/>
      <c r="E23" s="473"/>
      <c r="F23" s="7"/>
      <c r="G23" s="61" t="s">
        <v>1</v>
      </c>
      <c r="I23" s="136" t="str">
        <f>MILESTONELIGHT</f>
        <v>RED</v>
      </c>
      <c r="J23" s="9"/>
      <c r="K23" s="9"/>
      <c r="L23" s="9"/>
      <c r="M23" s="9"/>
    </row>
    <row r="24" spans="1:35">
      <c r="B24" s="473"/>
      <c r="C24" s="473"/>
      <c r="D24" s="473"/>
      <c r="E24" s="473"/>
      <c r="F24" s="7"/>
      <c r="G24" s="61" t="s">
        <v>2</v>
      </c>
      <c r="I24" s="136" t="str">
        <f>ISSUELIGHT</f>
        <v>GREEN</v>
      </c>
      <c r="J24" s="9"/>
      <c r="K24" s="9"/>
      <c r="L24" s="9"/>
      <c r="M24" s="9"/>
    </row>
    <row r="25" spans="1:35">
      <c r="B25" s="473"/>
      <c r="C25" s="473"/>
      <c r="D25" s="473"/>
      <c r="E25" s="473"/>
      <c r="F25" s="7"/>
      <c r="G25" s="61" t="s">
        <v>3</v>
      </c>
      <c r="I25" s="136" t="str">
        <f>RISKLIGHT</f>
        <v>GREEN</v>
      </c>
      <c r="J25" s="9"/>
      <c r="K25" s="9"/>
      <c r="L25" s="9"/>
      <c r="M25" s="9"/>
    </row>
    <row r="26" spans="1:35">
      <c r="B26" s="473"/>
      <c r="C26" s="473"/>
      <c r="D26" s="473"/>
      <c r="E26" s="473"/>
      <c r="F26" s="35" t="s">
        <v>26</v>
      </c>
      <c r="G26" s="61" t="s">
        <v>4</v>
      </c>
      <c r="I26" s="136" t="str">
        <f>CHANGELIGHT</f>
        <v>RED</v>
      </c>
      <c r="J26" s="9"/>
      <c r="K26" s="9"/>
      <c r="L26" s="9"/>
      <c r="M26" s="9"/>
    </row>
    <row r="27" spans="1:35">
      <c r="B27" s="473"/>
      <c r="C27" s="473"/>
      <c r="D27" s="473"/>
      <c r="E27" s="473"/>
      <c r="F27" s="35" t="s">
        <v>26</v>
      </c>
      <c r="G27" s="61" t="s">
        <v>5</v>
      </c>
      <c r="I27" s="136" t="str">
        <f>DEPENDENCYLIGHT</f>
        <v/>
      </c>
      <c r="J27" s="9"/>
      <c r="K27" s="9"/>
      <c r="L27" s="9"/>
      <c r="M27" s="9"/>
    </row>
    <row r="28" spans="1:35">
      <c r="B28" s="473"/>
      <c r="C28" s="473"/>
      <c r="D28" s="473"/>
      <c r="E28" s="473"/>
      <c r="F28" s="35" t="s">
        <v>27</v>
      </c>
      <c r="G28" s="61" t="s">
        <v>6</v>
      </c>
      <c r="I28" s="136" t="str">
        <f>MEASURELIGHT</f>
        <v/>
      </c>
      <c r="J28" s="9"/>
      <c r="K28" s="9"/>
      <c r="L28" s="9"/>
      <c r="M28" s="9"/>
    </row>
    <row r="29" spans="1:35">
      <c r="B29" s="473"/>
      <c r="C29" s="473"/>
      <c r="D29" s="473"/>
      <c r="E29" s="473"/>
      <c r="F29" s="7"/>
      <c r="G29" s="61" t="s">
        <v>7</v>
      </c>
      <c r="I29" s="136" t="str">
        <f>COMMUNICATIONLIGHT</f>
        <v>AMBER</v>
      </c>
      <c r="J29" s="9"/>
      <c r="K29" s="9"/>
      <c r="L29" s="9"/>
      <c r="M29" s="9"/>
    </row>
    <row r="30" spans="1:35">
      <c r="B30" s="473"/>
      <c r="C30" s="473"/>
      <c r="D30" s="473"/>
      <c r="E30" s="473"/>
      <c r="F30" s="7"/>
      <c r="G30" s="61" t="s">
        <v>8</v>
      </c>
      <c r="I30" s="136" t="str">
        <f>FINANCELIGHT</f>
        <v>GREEN</v>
      </c>
      <c r="J30" s="35"/>
      <c r="K30" s="9"/>
      <c r="L30" s="9"/>
      <c r="M30" s="9"/>
    </row>
    <row r="31" spans="1:35" s="4" customFormat="1" ht="22" customHeight="1">
      <c r="A31" s="5"/>
      <c r="B31" s="474" t="s">
        <v>28</v>
      </c>
      <c r="C31" s="474"/>
      <c r="D31" s="474"/>
      <c r="E31" s="474"/>
      <c r="F31" s="7"/>
      <c r="G31" s="19" t="s">
        <v>11</v>
      </c>
      <c r="I31" s="135" t="str">
        <f>OVERALLLIGHT</f>
        <v>AMBER</v>
      </c>
      <c r="J31" s="9"/>
      <c r="K31" s="9"/>
      <c r="L31" s="9"/>
      <c r="M31" s="9"/>
      <c r="N31" s="5"/>
    </row>
    <row r="32" spans="1:35" s="4" customFormat="1">
      <c r="A32" s="5"/>
      <c r="B32" s="19"/>
      <c r="E32" s="7"/>
      <c r="F32" s="7"/>
      <c r="G32" s="7"/>
      <c r="H32" s="7"/>
      <c r="I32" s="6"/>
      <c r="J32" s="6"/>
      <c r="K32" s="6"/>
      <c r="L32" s="6"/>
      <c r="M32" s="6"/>
      <c r="N32" s="5"/>
      <c r="T32" s="1"/>
      <c r="U32" s="1" t="s">
        <v>29</v>
      </c>
      <c r="V32" s="1" t="s">
        <v>30</v>
      </c>
      <c r="W32" s="1" t="s">
        <v>31</v>
      </c>
      <c r="AA32" s="1"/>
      <c r="AB32" s="1" t="s">
        <v>11</v>
      </c>
      <c r="AC32" s="1"/>
      <c r="AD32" s="1"/>
      <c r="AE32" s="1" t="str">
        <f>IF(U35&gt;1,"RED",IF(U35=1,"AMBER",IF(FINANCELIGHT="AMBER","AMBER",IF(MILESTONELIGHT="AMBER","AMBER",IF(V35&gt;2,"AMBER","GREEN")))))</f>
        <v>AMBER</v>
      </c>
    </row>
    <row r="33" spans="2:23">
      <c r="S33" s="3" t="s">
        <v>32</v>
      </c>
      <c r="T33" s="1"/>
      <c r="U33" s="1">
        <f>COUNTIF(I23:I25,"RED")</f>
        <v>1</v>
      </c>
      <c r="V33" s="1">
        <f>COUNTIF(I23:I25,"AMBER")</f>
        <v>0</v>
      </c>
      <c r="W33" s="1">
        <f>COUNTIF(I23:I25,"GREEN")</f>
        <v>2</v>
      </c>
    </row>
    <row r="34" spans="2:23">
      <c r="B34" s="5" t="s">
        <v>33</v>
      </c>
      <c r="T34" s="1" t="s">
        <v>34</v>
      </c>
      <c r="U34" s="1">
        <f>COUNTIF(I30,"RED")</f>
        <v>0</v>
      </c>
      <c r="V34" s="1">
        <f>COUNTIF(I30,"AMBER")</f>
        <v>0</v>
      </c>
      <c r="W34" s="1">
        <f>COUNTIF(I30,"GREEN")</f>
        <v>1</v>
      </c>
    </row>
    <row r="35" spans="2:23" ht="88" customHeight="1">
      <c r="B35" s="462" t="s">
        <v>393</v>
      </c>
      <c r="C35" s="463"/>
      <c r="D35" s="463"/>
      <c r="E35" s="463"/>
      <c r="F35" s="463"/>
      <c r="G35" s="463"/>
      <c r="H35" s="463"/>
      <c r="I35" s="463"/>
      <c r="J35" s="463"/>
      <c r="K35" s="463"/>
      <c r="L35" s="463"/>
      <c r="M35" s="463"/>
      <c r="N35" s="464"/>
      <c r="T35" s="1" t="s">
        <v>35</v>
      </c>
      <c r="U35" s="1">
        <f>SUM(U33:U34)</f>
        <v>1</v>
      </c>
      <c r="V35" s="1">
        <f>SUM(V33:V34)</f>
        <v>0</v>
      </c>
      <c r="W35" s="1">
        <f>SUM(W33:W34)</f>
        <v>3</v>
      </c>
    </row>
    <row r="36" spans="2:23">
      <c r="B36" s="33"/>
      <c r="C36" s="33"/>
      <c r="D36" s="33"/>
      <c r="E36" s="33"/>
      <c r="F36" s="33"/>
      <c r="G36" s="33"/>
      <c r="H36" s="33"/>
      <c r="I36" s="33"/>
      <c r="J36" s="33"/>
      <c r="K36" s="33"/>
      <c r="L36" s="33"/>
      <c r="M36" s="33"/>
      <c r="N36" s="33"/>
    </row>
    <row r="37" spans="2:23" ht="21" customHeight="1">
      <c r="B37" s="12" t="s">
        <v>36</v>
      </c>
      <c r="C37" s="12"/>
      <c r="D37" s="343"/>
      <c r="E37" s="344" t="s">
        <v>37</v>
      </c>
      <c r="F37" s="339"/>
      <c r="G37" s="339"/>
      <c r="H37" s="339"/>
      <c r="I37" s="339"/>
      <c r="J37" s="339"/>
      <c r="K37" s="339"/>
      <c r="L37" s="339"/>
      <c r="M37" s="339"/>
      <c r="N37" s="340"/>
      <c r="O37" s="5"/>
      <c r="T37" t="s">
        <v>38</v>
      </c>
    </row>
    <row r="38" spans="2:23">
      <c r="D38" s="62"/>
      <c r="F38" s="62"/>
      <c r="G38" s="62"/>
      <c r="H38" s="62"/>
      <c r="I38" s="62"/>
      <c r="J38" s="62"/>
      <c r="K38" s="62"/>
      <c r="L38" s="62"/>
      <c r="M38" s="62"/>
      <c r="N38" s="62"/>
      <c r="O38" s="5"/>
      <c r="T38" s="179" t="str">
        <f>IF(Check1="Yes","TRUE","FALSE")</f>
        <v>FALSE</v>
      </c>
    </row>
    <row r="39" spans="2:23" ht="21" customHeight="1">
      <c r="B39" s="62"/>
      <c r="D39" s="343"/>
      <c r="E39" s="344" t="s">
        <v>39</v>
      </c>
      <c r="F39" s="341"/>
      <c r="G39" s="341"/>
      <c r="H39" s="341"/>
      <c r="I39" s="341"/>
      <c r="J39" s="341"/>
      <c r="K39" s="341"/>
      <c r="L39" s="341"/>
      <c r="M39" s="341"/>
      <c r="N39" s="342"/>
      <c r="O39" s="5"/>
      <c r="T39" s="179"/>
    </row>
    <row r="40" spans="2:23">
      <c r="N40" s="63"/>
      <c r="O40" s="5"/>
      <c r="T40" s="179" t="str">
        <f>IF(Check2="Yes","TRUE","FALSE")</f>
        <v>FALSE</v>
      </c>
    </row>
    <row r="41" spans="2:23">
      <c r="B41" s="62" t="s">
        <v>40</v>
      </c>
      <c r="C41" s="62"/>
      <c r="D41" s="62"/>
      <c r="E41" s="64"/>
      <c r="F41" s="465" t="s">
        <v>398</v>
      </c>
      <c r="G41" s="466"/>
      <c r="H41" s="466"/>
      <c r="I41" s="466"/>
      <c r="J41" s="466"/>
      <c r="K41" s="466"/>
      <c r="L41" s="466"/>
      <c r="M41" s="467"/>
      <c r="N41" s="64"/>
      <c r="T41">
        <f>COUNTIF(T38:T40,FALSE)</f>
        <v>0</v>
      </c>
    </row>
    <row r="42" spans="2:23">
      <c r="B42" s="62" t="s">
        <v>41</v>
      </c>
      <c r="C42" s="64"/>
      <c r="D42" s="64"/>
      <c r="E42" s="64"/>
      <c r="F42" s="468">
        <v>41469</v>
      </c>
      <c r="G42" s="469"/>
      <c r="H42" s="469"/>
      <c r="I42" s="469"/>
      <c r="J42" s="469"/>
      <c r="K42" s="469"/>
      <c r="L42" s="469"/>
      <c r="M42" s="470"/>
      <c r="N42" s="64"/>
    </row>
    <row r="43" spans="2:23" ht="30" customHeight="1">
      <c r="B43" s="178" t="str">
        <f>IF(ISBLANK(F41),"Please signoff (select Yes and enter name) prior to form submission",IF(COUNTIF(T38:T40,"FALSE")&gt;0,"Please select Yes in signoff prior to form submission",""))</f>
        <v/>
      </c>
      <c r="C43" s="65"/>
      <c r="D43" s="65"/>
      <c r="E43" s="65"/>
      <c r="F43" s="65"/>
      <c r="G43" s="65"/>
      <c r="H43" s="65"/>
      <c r="I43" s="65"/>
      <c r="J43" s="65"/>
      <c r="K43" s="65"/>
      <c r="L43" s="65"/>
      <c r="M43" s="65"/>
      <c r="N43" s="65"/>
    </row>
    <row r="44" spans="2:23">
      <c r="B44" s="65"/>
      <c r="C44" s="65"/>
      <c r="D44" s="65"/>
      <c r="E44" s="65"/>
      <c r="F44" s="65"/>
      <c r="G44" s="65"/>
      <c r="H44" s="65"/>
      <c r="I44" s="65"/>
      <c r="J44" s="65"/>
      <c r="K44" s="65"/>
      <c r="L44" s="65"/>
      <c r="M44" s="65"/>
      <c r="N44" s="65"/>
    </row>
    <row r="45" spans="2:23">
      <c r="B45" s="65"/>
      <c r="C45" s="65"/>
      <c r="D45" s="65"/>
      <c r="E45" s="65"/>
      <c r="F45" s="65"/>
      <c r="G45" s="65"/>
      <c r="H45" s="65"/>
      <c r="I45" s="65"/>
      <c r="J45" s="65"/>
      <c r="K45" s="65"/>
      <c r="L45" s="65"/>
      <c r="M45" s="65"/>
      <c r="N45" s="65"/>
    </row>
  </sheetData>
  <sheetProtection sheet="1" formatColumns="0" selectLockedCells="1"/>
  <mergeCells count="5">
    <mergeCell ref="B35:N35"/>
    <mergeCell ref="F41:M41"/>
    <mergeCell ref="F42:M42"/>
    <mergeCell ref="B22:E30"/>
    <mergeCell ref="B31:E31"/>
  </mergeCells>
  <conditionalFormatting sqref="B1">
    <cfRule type="cellIs" dxfId="1970" priority="1" operator="equal">
      <formula>"AMBER"</formula>
    </cfRule>
  </conditionalFormatting>
  <conditionalFormatting sqref="B1">
    <cfRule type="cellIs" dxfId="1969" priority="2" operator="equal">
      <formula>"RED"</formula>
    </cfRule>
  </conditionalFormatting>
  <conditionalFormatting sqref="B1">
    <cfRule type="cellIs" dxfId="1968" priority="3" operator="equal">
      <formula>"GREEN"</formula>
    </cfRule>
  </conditionalFormatting>
  <conditionalFormatting sqref="B2">
    <cfRule type="cellIs" dxfId="1967" priority="4" operator="equal">
      <formula>"AMBER"</formula>
    </cfRule>
  </conditionalFormatting>
  <conditionalFormatting sqref="B2">
    <cfRule type="cellIs" dxfId="1966" priority="5" operator="equal">
      <formula>"RED"</formula>
    </cfRule>
  </conditionalFormatting>
  <conditionalFormatting sqref="B2">
    <cfRule type="cellIs" dxfId="1965" priority="6" operator="equal">
      <formula>"GREEN"</formula>
    </cfRule>
  </conditionalFormatting>
  <conditionalFormatting sqref="B3">
    <cfRule type="cellIs" dxfId="1964" priority="7" operator="equal">
      <formula>"AMBER"</formula>
    </cfRule>
  </conditionalFormatting>
  <conditionalFormatting sqref="B3">
    <cfRule type="cellIs" dxfId="1963" priority="8" operator="equal">
      <formula>"RED"</formula>
    </cfRule>
  </conditionalFormatting>
  <conditionalFormatting sqref="B3">
    <cfRule type="cellIs" dxfId="1962" priority="9" operator="equal">
      <formula>"GREEN"</formula>
    </cfRule>
  </conditionalFormatting>
  <conditionalFormatting sqref="B4">
    <cfRule type="cellIs" dxfId="1961" priority="10" operator="equal">
      <formula>"AMBER"</formula>
    </cfRule>
  </conditionalFormatting>
  <conditionalFormatting sqref="B4">
    <cfRule type="cellIs" dxfId="1960" priority="11" operator="equal">
      <formula>"RED"</formula>
    </cfRule>
  </conditionalFormatting>
  <conditionalFormatting sqref="B4">
    <cfRule type="cellIs" dxfId="1959" priority="12" operator="equal">
      <formula>"GREEN"</formula>
    </cfRule>
  </conditionalFormatting>
  <conditionalFormatting sqref="B5">
    <cfRule type="cellIs" dxfId="1958" priority="13" operator="equal">
      <formula>"AMBER"</formula>
    </cfRule>
  </conditionalFormatting>
  <conditionalFormatting sqref="B5">
    <cfRule type="cellIs" dxfId="1957" priority="14" operator="equal">
      <formula>"RED"</formula>
    </cfRule>
  </conditionalFormatting>
  <conditionalFormatting sqref="B5">
    <cfRule type="cellIs" dxfId="1956" priority="15" operator="equal">
      <formula>"GREEN"</formula>
    </cfRule>
  </conditionalFormatting>
  <conditionalFormatting sqref="B6">
    <cfRule type="cellIs" dxfId="1955" priority="16" operator="equal">
      <formula>"AMBER"</formula>
    </cfRule>
  </conditionalFormatting>
  <conditionalFormatting sqref="B6">
    <cfRule type="cellIs" dxfId="1954" priority="17" operator="equal">
      <formula>"RED"</formula>
    </cfRule>
  </conditionalFormatting>
  <conditionalFormatting sqref="B6">
    <cfRule type="cellIs" dxfId="1953" priority="18" operator="equal">
      <formula>"GREEN"</formula>
    </cfRule>
  </conditionalFormatting>
  <conditionalFormatting sqref="B7">
    <cfRule type="cellIs" dxfId="1952" priority="19" operator="equal">
      <formula>"AMBER"</formula>
    </cfRule>
  </conditionalFormatting>
  <conditionalFormatting sqref="B7">
    <cfRule type="cellIs" dxfId="1951" priority="20" operator="equal">
      <formula>"RED"</formula>
    </cfRule>
  </conditionalFormatting>
  <conditionalFormatting sqref="B7">
    <cfRule type="cellIs" dxfId="1950" priority="21" operator="equal">
      <formula>"GREEN"</formula>
    </cfRule>
  </conditionalFormatting>
  <conditionalFormatting sqref="B8">
    <cfRule type="cellIs" dxfId="1949" priority="22" operator="equal">
      <formula>"AMBER"</formula>
    </cfRule>
  </conditionalFormatting>
  <conditionalFormatting sqref="B8">
    <cfRule type="cellIs" dxfId="1948" priority="23" operator="equal">
      <formula>"RED"</formula>
    </cfRule>
  </conditionalFormatting>
  <conditionalFormatting sqref="B8">
    <cfRule type="cellIs" dxfId="1947" priority="24" operator="equal">
      <formula>"GREEN"</formula>
    </cfRule>
  </conditionalFormatting>
  <conditionalFormatting sqref="B9">
    <cfRule type="cellIs" dxfId="1946" priority="25" operator="equal">
      <formula>"AMBER"</formula>
    </cfRule>
  </conditionalFormatting>
  <conditionalFormatting sqref="B9">
    <cfRule type="cellIs" dxfId="1945" priority="26" operator="equal">
      <formula>"RED"</formula>
    </cfRule>
  </conditionalFormatting>
  <conditionalFormatting sqref="B9">
    <cfRule type="cellIs" dxfId="1944" priority="27" operator="equal">
      <formula>"GREEN"</formula>
    </cfRule>
  </conditionalFormatting>
  <conditionalFormatting sqref="B10">
    <cfRule type="cellIs" dxfId="1943" priority="28" operator="equal">
      <formula>"AMBER"</formula>
    </cfRule>
  </conditionalFormatting>
  <conditionalFormatting sqref="B10">
    <cfRule type="cellIs" dxfId="1942" priority="29" operator="equal">
      <formula>"RED"</formula>
    </cfRule>
  </conditionalFormatting>
  <conditionalFormatting sqref="B10">
    <cfRule type="cellIs" dxfId="1941" priority="30" operator="equal">
      <formula>"GREEN"</formula>
    </cfRule>
  </conditionalFormatting>
  <conditionalFormatting sqref="B43">
    <cfRule type="containsText" dxfId="1940" priority="31" operator="containsText" text="Please">
      <formula>NOT(ISERROR(SEARCH("Please",B43)))</formula>
    </cfRule>
  </conditionalFormatting>
  <conditionalFormatting sqref="D37">
    <cfRule type="containsText" dxfId="1939" priority="32" operator="containsText" text="Yes">
      <formula>NOT(ISERROR(SEARCH("Yes",D37)))</formula>
    </cfRule>
  </conditionalFormatting>
  <conditionalFormatting sqref="D37">
    <cfRule type="containsText" dxfId="1938" priority="33" operator="containsText" text="No">
      <formula>NOT(ISERROR(SEARCH("No",D37)))</formula>
    </cfRule>
  </conditionalFormatting>
  <conditionalFormatting sqref="D38">
    <cfRule type="containsText" dxfId="1937" priority="34" operator="containsText" text="Yes">
      <formula>NOT(ISERROR(SEARCH("Yes",D38)))</formula>
    </cfRule>
  </conditionalFormatting>
  <conditionalFormatting sqref="D38">
    <cfRule type="containsText" dxfId="1936" priority="35" operator="containsText" text="No">
      <formula>NOT(ISERROR(SEARCH("No",D38)))</formula>
    </cfRule>
  </conditionalFormatting>
  <conditionalFormatting sqref="D39">
    <cfRule type="containsText" dxfId="1935" priority="36" operator="containsText" text="Yes">
      <formula>NOT(ISERROR(SEARCH("Yes",D39)))</formula>
    </cfRule>
  </conditionalFormatting>
  <conditionalFormatting sqref="D39">
    <cfRule type="containsText" dxfId="1934" priority="37" operator="containsText" text="No">
      <formula>NOT(ISERROR(SEARCH("No",D39)))</formula>
    </cfRule>
  </conditionalFormatting>
  <conditionalFormatting sqref="G12">
    <cfRule type="cellIs" dxfId="1933" priority="38" operator="equal">
      <formula>"AMBER"</formula>
    </cfRule>
  </conditionalFormatting>
  <conditionalFormatting sqref="G12">
    <cfRule type="cellIs" dxfId="1932" priority="39" operator="equal">
      <formula>"RED"</formula>
    </cfRule>
  </conditionalFormatting>
  <conditionalFormatting sqref="G12">
    <cfRule type="cellIs" dxfId="1931" priority="40" operator="equal">
      <formula>"GREEN"</formula>
    </cfRule>
  </conditionalFormatting>
  <conditionalFormatting sqref="G13">
    <cfRule type="cellIs" dxfId="1930" priority="41" operator="equal">
      <formula>"AMBER"</formula>
    </cfRule>
  </conditionalFormatting>
  <conditionalFormatting sqref="G13">
    <cfRule type="cellIs" dxfId="1929" priority="42" operator="equal">
      <formula>"RED"</formula>
    </cfRule>
  </conditionalFormatting>
  <conditionalFormatting sqref="G13">
    <cfRule type="cellIs" dxfId="1928" priority="43" operator="equal">
      <formula>"GREEN"</formula>
    </cfRule>
  </conditionalFormatting>
  <conditionalFormatting sqref="G14">
    <cfRule type="cellIs" dxfId="1927" priority="44" operator="equal">
      <formula>"AMBER"</formula>
    </cfRule>
  </conditionalFormatting>
  <conditionalFormatting sqref="G14">
    <cfRule type="cellIs" dxfId="1926" priority="45" operator="equal">
      <formula>"RED"</formula>
    </cfRule>
  </conditionalFormatting>
  <conditionalFormatting sqref="G14">
    <cfRule type="cellIs" dxfId="1925" priority="46" operator="equal">
      <formula>"GREEN"</formula>
    </cfRule>
  </conditionalFormatting>
  <conditionalFormatting sqref="G15">
    <cfRule type="cellIs" dxfId="1924" priority="47" operator="equal">
      <formula>"AMBER"</formula>
    </cfRule>
  </conditionalFormatting>
  <conditionalFormatting sqref="G15">
    <cfRule type="cellIs" dxfId="1923" priority="48" operator="equal">
      <formula>"RED"</formula>
    </cfRule>
  </conditionalFormatting>
  <conditionalFormatting sqref="G15">
    <cfRule type="cellIs" dxfId="1922" priority="49" operator="equal">
      <formula>"GREEN"</formula>
    </cfRule>
  </conditionalFormatting>
  <conditionalFormatting sqref="G16">
    <cfRule type="cellIs" dxfId="1921" priority="50" operator="equal">
      <formula>"AMBER"</formula>
    </cfRule>
  </conditionalFormatting>
  <conditionalFormatting sqref="G16">
    <cfRule type="cellIs" dxfId="1920" priority="51" operator="equal">
      <formula>"RED"</formula>
    </cfRule>
  </conditionalFormatting>
  <conditionalFormatting sqref="G16">
    <cfRule type="cellIs" dxfId="1919" priority="52" operator="equal">
      <formula>"GREEN"</formula>
    </cfRule>
  </conditionalFormatting>
  <conditionalFormatting sqref="G17">
    <cfRule type="cellIs" dxfId="1918" priority="53" operator="equal">
      <formula>"AMBER"</formula>
    </cfRule>
  </conditionalFormatting>
  <conditionalFormatting sqref="G17">
    <cfRule type="cellIs" dxfId="1917" priority="54" operator="equal">
      <formula>"RED"</formula>
    </cfRule>
  </conditionalFormatting>
  <conditionalFormatting sqref="G17">
    <cfRule type="cellIs" dxfId="1916" priority="55" operator="equal">
      <formula>"GREEN"</formula>
    </cfRule>
  </conditionalFormatting>
  <conditionalFormatting sqref="G18">
    <cfRule type="cellIs" dxfId="1915" priority="56" operator="equal">
      <formula>"AMBER"</formula>
    </cfRule>
  </conditionalFormatting>
  <conditionalFormatting sqref="G18">
    <cfRule type="cellIs" dxfId="1914" priority="57" operator="equal">
      <formula>"RED"</formula>
    </cfRule>
  </conditionalFormatting>
  <conditionalFormatting sqref="G18">
    <cfRule type="cellIs" dxfId="1913" priority="58" operator="equal">
      <formula>"GREEN"</formula>
    </cfRule>
  </conditionalFormatting>
  <conditionalFormatting sqref="G19">
    <cfRule type="cellIs" dxfId="1912" priority="59" operator="equal">
      <formula>"AMBER"</formula>
    </cfRule>
  </conditionalFormatting>
  <conditionalFormatting sqref="G19">
    <cfRule type="cellIs" dxfId="1911" priority="60" operator="equal">
      <formula>"RED"</formula>
    </cfRule>
  </conditionalFormatting>
  <conditionalFormatting sqref="G19">
    <cfRule type="cellIs" dxfId="1910" priority="61" operator="equal">
      <formula>"GREEN"</formula>
    </cfRule>
  </conditionalFormatting>
  <conditionalFormatting sqref="G20">
    <cfRule type="cellIs" dxfId="1909" priority="62" operator="equal">
      <formula>"AMBER"</formula>
    </cfRule>
  </conditionalFormatting>
  <conditionalFormatting sqref="G20">
    <cfRule type="cellIs" dxfId="1908" priority="63" operator="equal">
      <formula>"RED"</formula>
    </cfRule>
  </conditionalFormatting>
  <conditionalFormatting sqref="G20">
    <cfRule type="cellIs" dxfId="1907" priority="64" operator="equal">
      <formula>"GREEN"</formula>
    </cfRule>
  </conditionalFormatting>
  <conditionalFormatting sqref="G21">
    <cfRule type="cellIs" dxfId="1906" priority="65" operator="equal">
      <formula>"AMBER"</formula>
    </cfRule>
  </conditionalFormatting>
  <conditionalFormatting sqref="G21">
    <cfRule type="cellIs" dxfId="1905" priority="66" operator="equal">
      <formula>"RED"</formula>
    </cfRule>
  </conditionalFormatting>
  <conditionalFormatting sqref="G21">
    <cfRule type="cellIs" dxfId="1904" priority="67" operator="equal">
      <formula>"GREEN"</formula>
    </cfRule>
  </conditionalFormatting>
  <conditionalFormatting sqref="G22">
    <cfRule type="cellIs" dxfId="1903" priority="68" operator="equal">
      <formula>"AMBER"</formula>
    </cfRule>
  </conditionalFormatting>
  <conditionalFormatting sqref="G22">
    <cfRule type="cellIs" dxfId="1902" priority="69" operator="equal">
      <formula>"RED"</formula>
    </cfRule>
  </conditionalFormatting>
  <conditionalFormatting sqref="G22">
    <cfRule type="cellIs" dxfId="1901" priority="70" operator="equal">
      <formula>"GREEN"</formula>
    </cfRule>
  </conditionalFormatting>
  <conditionalFormatting sqref="G23">
    <cfRule type="cellIs" dxfId="1900" priority="71" operator="equal">
      <formula>"AMBER"</formula>
    </cfRule>
  </conditionalFormatting>
  <conditionalFormatting sqref="G23">
    <cfRule type="cellIs" dxfId="1899" priority="72" operator="equal">
      <formula>"RED"</formula>
    </cfRule>
  </conditionalFormatting>
  <conditionalFormatting sqref="G23">
    <cfRule type="cellIs" dxfId="1898" priority="73" operator="equal">
      <formula>"GREEN"</formula>
    </cfRule>
  </conditionalFormatting>
  <conditionalFormatting sqref="G24">
    <cfRule type="cellIs" dxfId="1897" priority="74" operator="equal">
      <formula>"AMBER"</formula>
    </cfRule>
  </conditionalFormatting>
  <conditionalFormatting sqref="G24">
    <cfRule type="cellIs" dxfId="1896" priority="75" operator="equal">
      <formula>"RED"</formula>
    </cfRule>
  </conditionalFormatting>
  <conditionalFormatting sqref="G24">
    <cfRule type="cellIs" dxfId="1895" priority="76" operator="equal">
      <formula>"GREEN"</formula>
    </cfRule>
  </conditionalFormatting>
  <conditionalFormatting sqref="G25">
    <cfRule type="cellIs" dxfId="1894" priority="77" operator="equal">
      <formula>"AMBER"</formula>
    </cfRule>
  </conditionalFormatting>
  <conditionalFormatting sqref="G25">
    <cfRule type="cellIs" dxfId="1893" priority="78" operator="equal">
      <formula>"RED"</formula>
    </cfRule>
  </conditionalFormatting>
  <conditionalFormatting sqref="G25">
    <cfRule type="cellIs" dxfId="1892" priority="79" operator="equal">
      <formula>"GREEN"</formula>
    </cfRule>
  </conditionalFormatting>
  <conditionalFormatting sqref="G26">
    <cfRule type="cellIs" dxfId="1891" priority="80" operator="equal">
      <formula>"AMBER"</formula>
    </cfRule>
  </conditionalFormatting>
  <conditionalFormatting sqref="G26">
    <cfRule type="cellIs" dxfId="1890" priority="81" operator="equal">
      <formula>"RED"</formula>
    </cfRule>
  </conditionalFormatting>
  <conditionalFormatting sqref="G26">
    <cfRule type="cellIs" dxfId="1889" priority="82" operator="equal">
      <formula>"GREEN"</formula>
    </cfRule>
  </conditionalFormatting>
  <conditionalFormatting sqref="G27">
    <cfRule type="cellIs" dxfId="1888" priority="83" operator="equal">
      <formula>"AMBER"</formula>
    </cfRule>
  </conditionalFormatting>
  <conditionalFormatting sqref="G27">
    <cfRule type="cellIs" dxfId="1887" priority="84" operator="equal">
      <formula>"RED"</formula>
    </cfRule>
  </conditionalFormatting>
  <conditionalFormatting sqref="G27">
    <cfRule type="cellIs" dxfId="1886" priority="85" operator="equal">
      <formula>"GREEN"</formula>
    </cfRule>
  </conditionalFormatting>
  <conditionalFormatting sqref="G28">
    <cfRule type="cellIs" dxfId="1885" priority="86" operator="equal">
      <formula>"AMBER"</formula>
    </cfRule>
  </conditionalFormatting>
  <conditionalFormatting sqref="G28">
    <cfRule type="cellIs" dxfId="1884" priority="87" operator="equal">
      <formula>"RED"</formula>
    </cfRule>
  </conditionalFormatting>
  <conditionalFormatting sqref="G28">
    <cfRule type="cellIs" dxfId="1883" priority="88" operator="equal">
      <formula>"GREEN"</formula>
    </cfRule>
  </conditionalFormatting>
  <conditionalFormatting sqref="G29">
    <cfRule type="cellIs" dxfId="1882" priority="89" operator="equal">
      <formula>"AMBER"</formula>
    </cfRule>
  </conditionalFormatting>
  <conditionalFormatting sqref="G29">
    <cfRule type="cellIs" dxfId="1881" priority="90" operator="equal">
      <formula>"RED"</formula>
    </cfRule>
  </conditionalFormatting>
  <conditionalFormatting sqref="G29">
    <cfRule type="cellIs" dxfId="1880" priority="91" operator="equal">
      <formula>"GREEN"</formula>
    </cfRule>
  </conditionalFormatting>
  <conditionalFormatting sqref="G30">
    <cfRule type="cellIs" dxfId="1879" priority="92" operator="equal">
      <formula>"AMBER"</formula>
    </cfRule>
  </conditionalFormatting>
  <conditionalFormatting sqref="G30">
    <cfRule type="cellIs" dxfId="1878" priority="93" operator="equal">
      <formula>"RED"</formula>
    </cfRule>
  </conditionalFormatting>
  <conditionalFormatting sqref="G30">
    <cfRule type="cellIs" dxfId="1877" priority="94" operator="equal">
      <formula>"GREEN"</formula>
    </cfRule>
  </conditionalFormatting>
  <conditionalFormatting sqref="G31">
    <cfRule type="cellIs" dxfId="1876" priority="95" operator="equal">
      <formula>"AMBER"</formula>
    </cfRule>
  </conditionalFormatting>
  <conditionalFormatting sqref="G31">
    <cfRule type="cellIs" dxfId="1875" priority="96" operator="equal">
      <formula>"RED"</formula>
    </cfRule>
  </conditionalFormatting>
  <conditionalFormatting sqref="G31">
    <cfRule type="cellIs" dxfId="1874" priority="97" operator="equal">
      <formula>"GREEN"</formula>
    </cfRule>
  </conditionalFormatting>
  <conditionalFormatting sqref="G32">
    <cfRule type="cellIs" dxfId="1873" priority="98" operator="equal">
      <formula>"AMBER"</formula>
    </cfRule>
  </conditionalFormatting>
  <conditionalFormatting sqref="G32">
    <cfRule type="cellIs" dxfId="1872" priority="99" operator="equal">
      <formula>"RED"</formula>
    </cfRule>
  </conditionalFormatting>
  <conditionalFormatting sqref="G32">
    <cfRule type="cellIs" dxfId="1871" priority="100" operator="equal">
      <formula>"GREEN"</formula>
    </cfRule>
  </conditionalFormatting>
  <conditionalFormatting sqref="H12">
    <cfRule type="cellIs" dxfId="1870" priority="101" operator="equal">
      <formula>"AMBER"</formula>
    </cfRule>
  </conditionalFormatting>
  <conditionalFormatting sqref="H12">
    <cfRule type="cellIs" dxfId="1869" priority="102" operator="equal">
      <formula>"RED"</formula>
    </cfRule>
  </conditionalFormatting>
  <conditionalFormatting sqref="H12">
    <cfRule type="cellIs" dxfId="1868" priority="103" operator="equal">
      <formula>"GREEN"</formula>
    </cfRule>
  </conditionalFormatting>
  <conditionalFormatting sqref="H13">
    <cfRule type="cellIs" dxfId="1867" priority="104" operator="equal">
      <formula>"AMBER"</formula>
    </cfRule>
  </conditionalFormatting>
  <conditionalFormatting sqref="H13">
    <cfRule type="cellIs" dxfId="1866" priority="105" operator="equal">
      <formula>"RED"</formula>
    </cfRule>
  </conditionalFormatting>
  <conditionalFormatting sqref="H13">
    <cfRule type="cellIs" dxfId="1865" priority="106" operator="equal">
      <formula>"GREEN"</formula>
    </cfRule>
  </conditionalFormatting>
  <conditionalFormatting sqref="H14">
    <cfRule type="cellIs" dxfId="1864" priority="107" operator="equal">
      <formula>"AMBER"</formula>
    </cfRule>
  </conditionalFormatting>
  <conditionalFormatting sqref="H14">
    <cfRule type="cellIs" dxfId="1863" priority="108" operator="equal">
      <formula>"RED"</formula>
    </cfRule>
  </conditionalFormatting>
  <conditionalFormatting sqref="H14">
    <cfRule type="cellIs" dxfId="1862" priority="109" operator="equal">
      <formula>"GREEN"</formula>
    </cfRule>
  </conditionalFormatting>
  <conditionalFormatting sqref="H15">
    <cfRule type="cellIs" dxfId="1861" priority="110" operator="equal">
      <formula>"AMBER"</formula>
    </cfRule>
  </conditionalFormatting>
  <conditionalFormatting sqref="H15">
    <cfRule type="cellIs" dxfId="1860" priority="111" operator="equal">
      <formula>"RED"</formula>
    </cfRule>
  </conditionalFormatting>
  <conditionalFormatting sqref="H15">
    <cfRule type="cellIs" dxfId="1859" priority="112" operator="equal">
      <formula>"GREEN"</formula>
    </cfRule>
  </conditionalFormatting>
  <conditionalFormatting sqref="H16">
    <cfRule type="cellIs" dxfId="1858" priority="113" operator="equal">
      <formula>"AMBER"</formula>
    </cfRule>
  </conditionalFormatting>
  <conditionalFormatting sqref="H16">
    <cfRule type="cellIs" dxfId="1857" priority="114" operator="equal">
      <formula>"RED"</formula>
    </cfRule>
  </conditionalFormatting>
  <conditionalFormatting sqref="H16">
    <cfRule type="cellIs" dxfId="1856" priority="115" operator="equal">
      <formula>"GREEN"</formula>
    </cfRule>
  </conditionalFormatting>
  <conditionalFormatting sqref="H17">
    <cfRule type="cellIs" dxfId="1855" priority="116" operator="equal">
      <formula>"AMBER"</formula>
    </cfRule>
  </conditionalFormatting>
  <conditionalFormatting sqref="H17">
    <cfRule type="cellIs" dxfId="1854" priority="117" operator="equal">
      <formula>"RED"</formula>
    </cfRule>
  </conditionalFormatting>
  <conditionalFormatting sqref="H17">
    <cfRule type="cellIs" dxfId="1853" priority="118" operator="equal">
      <formula>"GREEN"</formula>
    </cfRule>
  </conditionalFormatting>
  <conditionalFormatting sqref="H18">
    <cfRule type="cellIs" dxfId="1852" priority="119" operator="equal">
      <formula>"AMBER"</formula>
    </cfRule>
  </conditionalFormatting>
  <conditionalFormatting sqref="H18">
    <cfRule type="cellIs" dxfId="1851" priority="120" operator="equal">
      <formula>"RED"</formula>
    </cfRule>
  </conditionalFormatting>
  <conditionalFormatting sqref="H18">
    <cfRule type="cellIs" dxfId="1850" priority="121" operator="equal">
      <formula>"GREEN"</formula>
    </cfRule>
  </conditionalFormatting>
  <conditionalFormatting sqref="H19">
    <cfRule type="cellIs" dxfId="1849" priority="122" operator="equal">
      <formula>"AMBER"</formula>
    </cfRule>
  </conditionalFormatting>
  <conditionalFormatting sqref="H19">
    <cfRule type="cellIs" dxfId="1848" priority="123" operator="equal">
      <formula>"RED"</formula>
    </cfRule>
  </conditionalFormatting>
  <conditionalFormatting sqref="H19">
    <cfRule type="cellIs" dxfId="1847" priority="124" operator="equal">
      <formula>"GREEN"</formula>
    </cfRule>
  </conditionalFormatting>
  <conditionalFormatting sqref="H20">
    <cfRule type="cellIs" dxfId="1846" priority="125" operator="equal">
      <formula>"AMBER"</formula>
    </cfRule>
  </conditionalFormatting>
  <conditionalFormatting sqref="H20">
    <cfRule type="cellIs" dxfId="1845" priority="126" operator="equal">
      <formula>"RED"</formula>
    </cfRule>
  </conditionalFormatting>
  <conditionalFormatting sqref="H20">
    <cfRule type="cellIs" dxfId="1844" priority="127" operator="equal">
      <formula>"GREEN"</formula>
    </cfRule>
  </conditionalFormatting>
  <conditionalFormatting sqref="H21">
    <cfRule type="cellIs" dxfId="1843" priority="128" operator="equal">
      <formula>"AMBER"</formula>
    </cfRule>
  </conditionalFormatting>
  <conditionalFormatting sqref="H21">
    <cfRule type="cellIs" dxfId="1842" priority="129" operator="equal">
      <formula>"RED"</formula>
    </cfRule>
  </conditionalFormatting>
  <conditionalFormatting sqref="H21">
    <cfRule type="cellIs" dxfId="1841" priority="130" operator="equal">
      <formula>"GREEN"</formula>
    </cfRule>
  </conditionalFormatting>
  <conditionalFormatting sqref="H22">
    <cfRule type="cellIs" dxfId="1840" priority="131" operator="equal">
      <formula>"AMBER"</formula>
    </cfRule>
  </conditionalFormatting>
  <conditionalFormatting sqref="H22">
    <cfRule type="cellIs" dxfId="1839" priority="132" operator="equal">
      <formula>"RED"</formula>
    </cfRule>
  </conditionalFormatting>
  <conditionalFormatting sqref="H22">
    <cfRule type="cellIs" dxfId="1838" priority="133" operator="equal">
      <formula>"GREEN"</formula>
    </cfRule>
  </conditionalFormatting>
  <conditionalFormatting sqref="H23">
    <cfRule type="cellIs" dxfId="1837" priority="134" operator="equal">
      <formula>"AMBER"</formula>
    </cfRule>
  </conditionalFormatting>
  <conditionalFormatting sqref="H23">
    <cfRule type="cellIs" dxfId="1836" priority="135" operator="equal">
      <formula>"RED"</formula>
    </cfRule>
  </conditionalFormatting>
  <conditionalFormatting sqref="H23">
    <cfRule type="cellIs" dxfId="1835" priority="136" operator="equal">
      <formula>"GREEN"</formula>
    </cfRule>
  </conditionalFormatting>
  <conditionalFormatting sqref="H24">
    <cfRule type="cellIs" dxfId="1834" priority="137" operator="equal">
      <formula>"AMBER"</formula>
    </cfRule>
  </conditionalFormatting>
  <conditionalFormatting sqref="H24">
    <cfRule type="cellIs" dxfId="1833" priority="138" operator="equal">
      <formula>"RED"</formula>
    </cfRule>
  </conditionalFormatting>
  <conditionalFormatting sqref="H24">
    <cfRule type="cellIs" dxfId="1832" priority="139" operator="equal">
      <formula>"GREEN"</formula>
    </cfRule>
  </conditionalFormatting>
  <conditionalFormatting sqref="H25">
    <cfRule type="cellIs" dxfId="1831" priority="140" operator="equal">
      <formula>"AMBER"</formula>
    </cfRule>
  </conditionalFormatting>
  <conditionalFormatting sqref="H25">
    <cfRule type="cellIs" dxfId="1830" priority="141" operator="equal">
      <formula>"RED"</formula>
    </cfRule>
  </conditionalFormatting>
  <conditionalFormatting sqref="H25">
    <cfRule type="cellIs" dxfId="1829" priority="142" operator="equal">
      <formula>"GREEN"</formula>
    </cfRule>
  </conditionalFormatting>
  <conditionalFormatting sqref="H26">
    <cfRule type="cellIs" dxfId="1828" priority="143" operator="equal">
      <formula>"AMBER"</formula>
    </cfRule>
  </conditionalFormatting>
  <conditionalFormatting sqref="H26">
    <cfRule type="cellIs" dxfId="1827" priority="144" operator="equal">
      <formula>"RED"</formula>
    </cfRule>
  </conditionalFormatting>
  <conditionalFormatting sqref="H26">
    <cfRule type="cellIs" dxfId="1826" priority="145" operator="equal">
      <formula>"GREEN"</formula>
    </cfRule>
  </conditionalFormatting>
  <conditionalFormatting sqref="H27">
    <cfRule type="cellIs" dxfId="1825" priority="146" operator="equal">
      <formula>"AMBER"</formula>
    </cfRule>
  </conditionalFormatting>
  <conditionalFormatting sqref="H27">
    <cfRule type="cellIs" dxfId="1824" priority="147" operator="equal">
      <formula>"RED"</formula>
    </cfRule>
  </conditionalFormatting>
  <conditionalFormatting sqref="H27">
    <cfRule type="cellIs" dxfId="1823" priority="148" operator="equal">
      <formula>"GREEN"</formula>
    </cfRule>
  </conditionalFormatting>
  <conditionalFormatting sqref="H28">
    <cfRule type="cellIs" dxfId="1822" priority="149" operator="equal">
      <formula>"AMBER"</formula>
    </cfRule>
  </conditionalFormatting>
  <conditionalFormatting sqref="H28">
    <cfRule type="cellIs" dxfId="1821" priority="150" operator="equal">
      <formula>"RED"</formula>
    </cfRule>
  </conditionalFormatting>
  <conditionalFormatting sqref="H28">
    <cfRule type="cellIs" dxfId="1820" priority="151" operator="equal">
      <formula>"GREEN"</formula>
    </cfRule>
  </conditionalFormatting>
  <conditionalFormatting sqref="H29">
    <cfRule type="cellIs" dxfId="1819" priority="152" operator="equal">
      <formula>"AMBER"</formula>
    </cfRule>
  </conditionalFormatting>
  <conditionalFormatting sqref="H29">
    <cfRule type="cellIs" dxfId="1818" priority="153" operator="equal">
      <formula>"RED"</formula>
    </cfRule>
  </conditionalFormatting>
  <conditionalFormatting sqref="H29">
    <cfRule type="cellIs" dxfId="1817" priority="154" operator="equal">
      <formula>"GREEN"</formula>
    </cfRule>
  </conditionalFormatting>
  <conditionalFormatting sqref="H30">
    <cfRule type="cellIs" dxfId="1816" priority="155" operator="equal">
      <formula>"AMBER"</formula>
    </cfRule>
  </conditionalFormatting>
  <conditionalFormatting sqref="H30">
    <cfRule type="cellIs" dxfId="1815" priority="156" operator="equal">
      <formula>"RED"</formula>
    </cfRule>
  </conditionalFormatting>
  <conditionalFormatting sqref="H30">
    <cfRule type="cellIs" dxfId="1814" priority="157" operator="equal">
      <formula>"GREEN"</formula>
    </cfRule>
  </conditionalFormatting>
  <conditionalFormatting sqref="H31">
    <cfRule type="cellIs" dxfId="1813" priority="158" operator="equal">
      <formula>"AMBER"</formula>
    </cfRule>
  </conditionalFormatting>
  <conditionalFormatting sqref="H31">
    <cfRule type="cellIs" dxfId="1812" priority="159" operator="equal">
      <formula>"RED"</formula>
    </cfRule>
  </conditionalFormatting>
  <conditionalFormatting sqref="H31">
    <cfRule type="cellIs" dxfId="1811" priority="160" operator="equal">
      <formula>"GREEN"</formula>
    </cfRule>
  </conditionalFormatting>
  <conditionalFormatting sqref="H32">
    <cfRule type="cellIs" dxfId="1810" priority="161" operator="equal">
      <formula>"AMBER"</formula>
    </cfRule>
  </conditionalFormatting>
  <conditionalFormatting sqref="H32">
    <cfRule type="cellIs" dxfId="1809" priority="162" operator="equal">
      <formula>"RED"</formula>
    </cfRule>
  </conditionalFormatting>
  <conditionalFormatting sqref="H32">
    <cfRule type="cellIs" dxfId="1808" priority="163" operator="equal">
      <formula>"GREEN"</formula>
    </cfRule>
  </conditionalFormatting>
  <conditionalFormatting sqref="I12">
    <cfRule type="cellIs" dxfId="1807" priority="164" operator="equal">
      <formula>"AMBER"</formula>
    </cfRule>
  </conditionalFormatting>
  <conditionalFormatting sqref="I12">
    <cfRule type="cellIs" dxfId="1806" priority="165" operator="equal">
      <formula>"RED"</formula>
    </cfRule>
  </conditionalFormatting>
  <conditionalFormatting sqref="I12">
    <cfRule type="cellIs" dxfId="1805" priority="166" operator="equal">
      <formula>"GREEN"</formula>
    </cfRule>
  </conditionalFormatting>
  <conditionalFormatting sqref="I13">
    <cfRule type="cellIs" dxfId="1804" priority="167" operator="equal">
      <formula>"AMBER"</formula>
    </cfRule>
  </conditionalFormatting>
  <conditionalFormatting sqref="I13">
    <cfRule type="cellIs" dxfId="1803" priority="168" operator="equal">
      <formula>"RED"</formula>
    </cfRule>
  </conditionalFormatting>
  <conditionalFormatting sqref="I13">
    <cfRule type="cellIs" dxfId="1802" priority="169" operator="equal">
      <formula>"GREEN"</formula>
    </cfRule>
  </conditionalFormatting>
  <conditionalFormatting sqref="I14">
    <cfRule type="cellIs" dxfId="1801" priority="170" operator="equal">
      <formula>"AMBER"</formula>
    </cfRule>
  </conditionalFormatting>
  <conditionalFormatting sqref="I14">
    <cfRule type="cellIs" dxfId="1800" priority="171" operator="equal">
      <formula>"RED"</formula>
    </cfRule>
  </conditionalFormatting>
  <conditionalFormatting sqref="I14">
    <cfRule type="cellIs" dxfId="1799" priority="172" operator="equal">
      <formula>"GREEN"</formula>
    </cfRule>
  </conditionalFormatting>
  <conditionalFormatting sqref="I15">
    <cfRule type="cellIs" dxfId="1798" priority="173" operator="equal">
      <formula>"AMBER"</formula>
    </cfRule>
  </conditionalFormatting>
  <conditionalFormatting sqref="I15">
    <cfRule type="cellIs" dxfId="1797" priority="174" operator="equal">
      <formula>"RED"</formula>
    </cfRule>
  </conditionalFormatting>
  <conditionalFormatting sqref="I15">
    <cfRule type="cellIs" dxfId="1796" priority="175" operator="equal">
      <formula>"GREEN"</formula>
    </cfRule>
  </conditionalFormatting>
  <conditionalFormatting sqref="I16">
    <cfRule type="cellIs" dxfId="1795" priority="176" operator="equal">
      <formula>"AMBER"</formula>
    </cfRule>
  </conditionalFormatting>
  <conditionalFormatting sqref="I16">
    <cfRule type="cellIs" dxfId="1794" priority="177" operator="equal">
      <formula>"RED"</formula>
    </cfRule>
  </conditionalFormatting>
  <conditionalFormatting sqref="I16">
    <cfRule type="cellIs" dxfId="1793" priority="178" operator="equal">
      <formula>"GREEN"</formula>
    </cfRule>
  </conditionalFormatting>
  <conditionalFormatting sqref="I17">
    <cfRule type="cellIs" dxfId="1792" priority="179" operator="equal">
      <formula>"AMBER"</formula>
    </cfRule>
  </conditionalFormatting>
  <conditionalFormatting sqref="I17">
    <cfRule type="cellIs" dxfId="1791" priority="180" operator="equal">
      <formula>"RED"</formula>
    </cfRule>
  </conditionalFormatting>
  <conditionalFormatting sqref="I17">
    <cfRule type="cellIs" dxfId="1790" priority="181" operator="equal">
      <formula>"GREEN"</formula>
    </cfRule>
  </conditionalFormatting>
  <conditionalFormatting sqref="I18">
    <cfRule type="cellIs" dxfId="1789" priority="182" operator="equal">
      <formula>"AMBER"</formula>
    </cfRule>
  </conditionalFormatting>
  <conditionalFormatting sqref="I18">
    <cfRule type="cellIs" dxfId="1788" priority="183" operator="equal">
      <formula>"RED"</formula>
    </cfRule>
  </conditionalFormatting>
  <conditionalFormatting sqref="I18">
    <cfRule type="cellIs" dxfId="1787" priority="184" operator="equal">
      <formula>"GREEN"</formula>
    </cfRule>
  </conditionalFormatting>
  <conditionalFormatting sqref="I19">
    <cfRule type="cellIs" dxfId="1786" priority="185" operator="equal">
      <formula>"AMBER"</formula>
    </cfRule>
  </conditionalFormatting>
  <conditionalFormatting sqref="I19">
    <cfRule type="cellIs" dxfId="1785" priority="186" operator="equal">
      <formula>"RED"</formula>
    </cfRule>
  </conditionalFormatting>
  <conditionalFormatting sqref="I19">
    <cfRule type="cellIs" dxfId="1784" priority="187" operator="equal">
      <formula>"GREEN"</formula>
    </cfRule>
  </conditionalFormatting>
  <conditionalFormatting sqref="I20">
    <cfRule type="cellIs" dxfId="1783" priority="188" operator="equal">
      <formula>"AMBER"</formula>
    </cfRule>
  </conditionalFormatting>
  <conditionalFormatting sqref="I20">
    <cfRule type="cellIs" dxfId="1782" priority="189" operator="equal">
      <formula>"RED"</formula>
    </cfRule>
  </conditionalFormatting>
  <conditionalFormatting sqref="I20">
    <cfRule type="cellIs" dxfId="1781" priority="190" operator="equal">
      <formula>"GREEN"</formula>
    </cfRule>
  </conditionalFormatting>
  <conditionalFormatting sqref="I21">
    <cfRule type="cellIs" dxfId="1780" priority="191" operator="equal">
      <formula>"AMBER"</formula>
    </cfRule>
  </conditionalFormatting>
  <conditionalFormatting sqref="I21">
    <cfRule type="cellIs" dxfId="1779" priority="192" operator="equal">
      <formula>"RED"</formula>
    </cfRule>
  </conditionalFormatting>
  <conditionalFormatting sqref="I21">
    <cfRule type="cellIs" dxfId="1778" priority="193" operator="equal">
      <formula>"GREEN"</formula>
    </cfRule>
  </conditionalFormatting>
  <conditionalFormatting sqref="I22">
    <cfRule type="cellIs" dxfId="1777" priority="194" operator="equal">
      <formula>"AMBER"</formula>
    </cfRule>
  </conditionalFormatting>
  <conditionalFormatting sqref="I22">
    <cfRule type="cellIs" dxfId="1776" priority="195" operator="equal">
      <formula>"RED"</formula>
    </cfRule>
  </conditionalFormatting>
  <conditionalFormatting sqref="I22">
    <cfRule type="cellIs" dxfId="1775" priority="196" operator="equal">
      <formula>"GREEN"</formula>
    </cfRule>
  </conditionalFormatting>
  <conditionalFormatting sqref="I23">
    <cfRule type="cellIs" dxfId="1774" priority="197" operator="equal">
      <formula>"AMBER"</formula>
    </cfRule>
  </conditionalFormatting>
  <conditionalFormatting sqref="I23">
    <cfRule type="cellIs" dxfId="1773" priority="198" operator="equal">
      <formula>"RED"</formula>
    </cfRule>
  </conditionalFormatting>
  <conditionalFormatting sqref="I23">
    <cfRule type="cellIs" dxfId="1772" priority="199" operator="equal">
      <formula>"GREEN"</formula>
    </cfRule>
  </conditionalFormatting>
  <conditionalFormatting sqref="I24">
    <cfRule type="cellIs" dxfId="1771" priority="200" operator="equal">
      <formula>"AMBER"</formula>
    </cfRule>
  </conditionalFormatting>
  <conditionalFormatting sqref="I24">
    <cfRule type="cellIs" dxfId="1770" priority="201" operator="equal">
      <formula>"RED"</formula>
    </cfRule>
  </conditionalFormatting>
  <conditionalFormatting sqref="I24">
    <cfRule type="cellIs" dxfId="1769" priority="202" operator="equal">
      <formula>"GREEN"</formula>
    </cfRule>
  </conditionalFormatting>
  <conditionalFormatting sqref="I25">
    <cfRule type="cellIs" dxfId="1768" priority="203" operator="equal">
      <formula>"AMBER"</formula>
    </cfRule>
  </conditionalFormatting>
  <conditionalFormatting sqref="I25">
    <cfRule type="cellIs" dxfId="1767" priority="204" operator="equal">
      <formula>"RED"</formula>
    </cfRule>
  </conditionalFormatting>
  <conditionalFormatting sqref="I25">
    <cfRule type="cellIs" dxfId="1766" priority="205" operator="equal">
      <formula>"GREEN"</formula>
    </cfRule>
  </conditionalFormatting>
  <conditionalFormatting sqref="I26">
    <cfRule type="cellIs" dxfId="1765" priority="206" operator="equal">
      <formula>"AMBER"</formula>
    </cfRule>
  </conditionalFormatting>
  <conditionalFormatting sqref="I26">
    <cfRule type="cellIs" dxfId="1764" priority="207" operator="equal">
      <formula>"RED"</formula>
    </cfRule>
  </conditionalFormatting>
  <conditionalFormatting sqref="I26">
    <cfRule type="cellIs" dxfId="1763" priority="208" operator="equal">
      <formula>"GREEN"</formula>
    </cfRule>
  </conditionalFormatting>
  <conditionalFormatting sqref="I27">
    <cfRule type="cellIs" dxfId="1762" priority="209" operator="equal">
      <formula>"AMBER"</formula>
    </cfRule>
  </conditionalFormatting>
  <conditionalFormatting sqref="I27">
    <cfRule type="cellIs" dxfId="1761" priority="210" operator="equal">
      <formula>"RED"</formula>
    </cfRule>
  </conditionalFormatting>
  <conditionalFormatting sqref="I27">
    <cfRule type="cellIs" dxfId="1760" priority="211" operator="equal">
      <formula>"GREEN"</formula>
    </cfRule>
  </conditionalFormatting>
  <conditionalFormatting sqref="I28">
    <cfRule type="cellIs" dxfId="1759" priority="212" operator="equal">
      <formula>"AMBER"</formula>
    </cfRule>
  </conditionalFormatting>
  <conditionalFormatting sqref="I28">
    <cfRule type="cellIs" dxfId="1758" priority="213" operator="equal">
      <formula>"RED"</formula>
    </cfRule>
  </conditionalFormatting>
  <conditionalFormatting sqref="I28">
    <cfRule type="cellIs" dxfId="1757" priority="214" operator="equal">
      <formula>"GREEN"</formula>
    </cfRule>
  </conditionalFormatting>
  <conditionalFormatting sqref="I29">
    <cfRule type="cellIs" dxfId="1756" priority="215" operator="equal">
      <formula>"AMBER"</formula>
    </cfRule>
  </conditionalFormatting>
  <conditionalFormatting sqref="I29">
    <cfRule type="cellIs" dxfId="1755" priority="216" operator="equal">
      <formula>"RED"</formula>
    </cfRule>
  </conditionalFormatting>
  <conditionalFormatting sqref="I29">
    <cfRule type="cellIs" dxfId="1754" priority="217" operator="equal">
      <formula>"GREEN"</formula>
    </cfRule>
  </conditionalFormatting>
  <conditionalFormatting sqref="I30">
    <cfRule type="cellIs" dxfId="1753" priority="218" operator="equal">
      <formula>"AMBER"</formula>
    </cfRule>
  </conditionalFormatting>
  <conditionalFormatting sqref="I30">
    <cfRule type="cellIs" dxfId="1752" priority="219" operator="equal">
      <formula>"RED"</formula>
    </cfRule>
  </conditionalFormatting>
  <conditionalFormatting sqref="I30">
    <cfRule type="cellIs" dxfId="1751" priority="220" operator="equal">
      <formula>"GREEN"</formula>
    </cfRule>
  </conditionalFormatting>
  <conditionalFormatting sqref="I31">
    <cfRule type="cellIs" dxfId="1750" priority="221" operator="equal">
      <formula>"AMBER"</formula>
    </cfRule>
  </conditionalFormatting>
  <conditionalFormatting sqref="I31">
    <cfRule type="cellIs" dxfId="1749" priority="222" operator="equal">
      <formula>"RED"</formula>
    </cfRule>
  </conditionalFormatting>
  <conditionalFormatting sqref="I31">
    <cfRule type="cellIs" dxfId="1748" priority="223" operator="equal">
      <formula>"GREEN"</formula>
    </cfRule>
  </conditionalFormatting>
  <conditionalFormatting sqref="I32">
    <cfRule type="cellIs" dxfId="1747" priority="224" operator="equal">
      <formula>"AMBER"</formula>
    </cfRule>
  </conditionalFormatting>
  <conditionalFormatting sqref="I32">
    <cfRule type="cellIs" dxfId="1746" priority="225" operator="equal">
      <formula>"RED"</formula>
    </cfRule>
  </conditionalFormatting>
  <conditionalFormatting sqref="I32">
    <cfRule type="cellIs" dxfId="1745" priority="226" operator="equal">
      <formula>"GREEN"</formula>
    </cfRule>
  </conditionalFormatting>
  <conditionalFormatting sqref="J12">
    <cfRule type="cellIs" dxfId="1744" priority="227" operator="equal">
      <formula>"AMBER"</formula>
    </cfRule>
  </conditionalFormatting>
  <conditionalFormatting sqref="J12">
    <cfRule type="cellIs" dxfId="1743" priority="228" operator="equal">
      <formula>"RED"</formula>
    </cfRule>
  </conditionalFormatting>
  <conditionalFormatting sqref="J12">
    <cfRule type="cellIs" dxfId="1742" priority="229" operator="equal">
      <formula>"GREEN"</formula>
    </cfRule>
  </conditionalFormatting>
  <conditionalFormatting sqref="J13">
    <cfRule type="cellIs" dxfId="1741" priority="230" operator="equal">
      <formula>"AMBER"</formula>
    </cfRule>
  </conditionalFormatting>
  <conditionalFormatting sqref="J13">
    <cfRule type="cellIs" dxfId="1740" priority="231" operator="equal">
      <formula>"RED"</formula>
    </cfRule>
  </conditionalFormatting>
  <conditionalFormatting sqref="J13">
    <cfRule type="cellIs" dxfId="1739" priority="232" operator="equal">
      <formula>"GREEN"</formula>
    </cfRule>
  </conditionalFormatting>
  <conditionalFormatting sqref="J14">
    <cfRule type="cellIs" dxfId="1738" priority="233" operator="equal">
      <formula>"AMBER"</formula>
    </cfRule>
  </conditionalFormatting>
  <conditionalFormatting sqref="J14">
    <cfRule type="cellIs" dxfId="1737" priority="234" operator="equal">
      <formula>"RED"</formula>
    </cfRule>
  </conditionalFormatting>
  <conditionalFormatting sqref="J14">
    <cfRule type="cellIs" dxfId="1736" priority="235" operator="equal">
      <formula>"GREEN"</formula>
    </cfRule>
  </conditionalFormatting>
  <conditionalFormatting sqref="J15">
    <cfRule type="cellIs" dxfId="1735" priority="236" operator="equal">
      <formula>"AMBER"</formula>
    </cfRule>
  </conditionalFormatting>
  <conditionalFormatting sqref="J15">
    <cfRule type="cellIs" dxfId="1734" priority="237" operator="equal">
      <formula>"RED"</formula>
    </cfRule>
  </conditionalFormatting>
  <conditionalFormatting sqref="J15">
    <cfRule type="cellIs" dxfId="1733" priority="238" operator="equal">
      <formula>"GREEN"</formula>
    </cfRule>
  </conditionalFormatting>
  <conditionalFormatting sqref="J16">
    <cfRule type="cellIs" dxfId="1732" priority="239" operator="equal">
      <formula>"AMBER"</formula>
    </cfRule>
  </conditionalFormatting>
  <conditionalFormatting sqref="J16">
    <cfRule type="cellIs" dxfId="1731" priority="240" operator="equal">
      <formula>"RED"</formula>
    </cfRule>
  </conditionalFormatting>
  <conditionalFormatting sqref="J16">
    <cfRule type="cellIs" dxfId="1730" priority="241" operator="equal">
      <formula>"GREEN"</formula>
    </cfRule>
  </conditionalFormatting>
  <conditionalFormatting sqref="J17">
    <cfRule type="cellIs" dxfId="1729" priority="242" operator="equal">
      <formula>"AMBER"</formula>
    </cfRule>
  </conditionalFormatting>
  <conditionalFormatting sqref="J17">
    <cfRule type="cellIs" dxfId="1728" priority="243" operator="equal">
      <formula>"RED"</formula>
    </cfRule>
  </conditionalFormatting>
  <conditionalFormatting sqref="J17">
    <cfRule type="cellIs" dxfId="1727" priority="244" operator="equal">
      <formula>"GREEN"</formula>
    </cfRule>
  </conditionalFormatting>
  <conditionalFormatting sqref="J18">
    <cfRule type="cellIs" dxfId="1726" priority="245" operator="equal">
      <formula>"AMBER"</formula>
    </cfRule>
  </conditionalFormatting>
  <conditionalFormatting sqref="J18">
    <cfRule type="cellIs" dxfId="1725" priority="246" operator="equal">
      <formula>"RED"</formula>
    </cfRule>
  </conditionalFormatting>
  <conditionalFormatting sqref="J18">
    <cfRule type="cellIs" dxfId="1724" priority="247" operator="equal">
      <formula>"GREEN"</formula>
    </cfRule>
  </conditionalFormatting>
  <conditionalFormatting sqref="J19">
    <cfRule type="cellIs" dxfId="1723" priority="248" operator="equal">
      <formula>"AMBER"</formula>
    </cfRule>
  </conditionalFormatting>
  <conditionalFormatting sqref="J19">
    <cfRule type="cellIs" dxfId="1722" priority="249" operator="equal">
      <formula>"RED"</formula>
    </cfRule>
  </conditionalFormatting>
  <conditionalFormatting sqref="J19">
    <cfRule type="cellIs" dxfId="1721" priority="250" operator="equal">
      <formula>"GREEN"</formula>
    </cfRule>
  </conditionalFormatting>
  <conditionalFormatting sqref="J20">
    <cfRule type="cellIs" dxfId="1720" priority="251" operator="equal">
      <formula>"AMBER"</formula>
    </cfRule>
  </conditionalFormatting>
  <conditionalFormatting sqref="J20">
    <cfRule type="cellIs" dxfId="1719" priority="252" operator="equal">
      <formula>"RED"</formula>
    </cfRule>
  </conditionalFormatting>
  <conditionalFormatting sqref="J20">
    <cfRule type="cellIs" dxfId="1718" priority="253" operator="equal">
      <formula>"GREEN"</formula>
    </cfRule>
  </conditionalFormatting>
  <conditionalFormatting sqref="J21">
    <cfRule type="cellIs" dxfId="1717" priority="254" operator="equal">
      <formula>"AMBER"</formula>
    </cfRule>
  </conditionalFormatting>
  <conditionalFormatting sqref="J21">
    <cfRule type="cellIs" dxfId="1716" priority="255" operator="equal">
      <formula>"RED"</formula>
    </cfRule>
  </conditionalFormatting>
  <conditionalFormatting sqref="J21">
    <cfRule type="cellIs" dxfId="1715" priority="256" operator="equal">
      <formula>"GREEN"</formula>
    </cfRule>
  </conditionalFormatting>
  <conditionalFormatting sqref="J22">
    <cfRule type="cellIs" dxfId="1714" priority="257" operator="equal">
      <formula>"AMBER"</formula>
    </cfRule>
  </conditionalFormatting>
  <conditionalFormatting sqref="J22">
    <cfRule type="cellIs" dxfId="1713" priority="258" operator="equal">
      <formula>"RED"</formula>
    </cfRule>
  </conditionalFormatting>
  <conditionalFormatting sqref="J22">
    <cfRule type="cellIs" dxfId="1712" priority="259" operator="equal">
      <formula>"GREEN"</formula>
    </cfRule>
  </conditionalFormatting>
  <conditionalFormatting sqref="J23">
    <cfRule type="cellIs" dxfId="1711" priority="260" operator="equal">
      <formula>"AMBER"</formula>
    </cfRule>
  </conditionalFormatting>
  <conditionalFormatting sqref="J23">
    <cfRule type="cellIs" dxfId="1710" priority="261" operator="equal">
      <formula>"RED"</formula>
    </cfRule>
  </conditionalFormatting>
  <conditionalFormatting sqref="J23">
    <cfRule type="cellIs" dxfId="1709" priority="262" operator="equal">
      <formula>"GREEN"</formula>
    </cfRule>
  </conditionalFormatting>
  <conditionalFormatting sqref="J24">
    <cfRule type="cellIs" dxfId="1708" priority="263" operator="equal">
      <formula>"AMBER"</formula>
    </cfRule>
  </conditionalFormatting>
  <conditionalFormatting sqref="J24">
    <cfRule type="cellIs" dxfId="1707" priority="264" operator="equal">
      <formula>"RED"</formula>
    </cfRule>
  </conditionalFormatting>
  <conditionalFormatting sqref="J24">
    <cfRule type="cellIs" dxfId="1706" priority="265" operator="equal">
      <formula>"GREEN"</formula>
    </cfRule>
  </conditionalFormatting>
  <conditionalFormatting sqref="J25">
    <cfRule type="cellIs" dxfId="1705" priority="266" operator="equal">
      <formula>"AMBER"</formula>
    </cfRule>
  </conditionalFormatting>
  <conditionalFormatting sqref="J25">
    <cfRule type="cellIs" dxfId="1704" priority="267" operator="equal">
      <formula>"RED"</formula>
    </cfRule>
  </conditionalFormatting>
  <conditionalFormatting sqref="J25">
    <cfRule type="cellIs" dxfId="1703" priority="268" operator="equal">
      <formula>"GREEN"</formula>
    </cfRule>
  </conditionalFormatting>
  <conditionalFormatting sqref="J26">
    <cfRule type="cellIs" dxfId="1702" priority="269" operator="equal">
      <formula>"AMBER"</formula>
    </cfRule>
  </conditionalFormatting>
  <conditionalFormatting sqref="J26">
    <cfRule type="cellIs" dxfId="1701" priority="270" operator="equal">
      <formula>"RED"</formula>
    </cfRule>
  </conditionalFormatting>
  <conditionalFormatting sqref="J26">
    <cfRule type="cellIs" dxfId="1700" priority="271" operator="equal">
      <formula>"GREEN"</formula>
    </cfRule>
  </conditionalFormatting>
  <conditionalFormatting sqref="J27">
    <cfRule type="cellIs" dxfId="1699" priority="272" operator="equal">
      <formula>"AMBER"</formula>
    </cfRule>
  </conditionalFormatting>
  <conditionalFormatting sqref="J27">
    <cfRule type="cellIs" dxfId="1698" priority="273" operator="equal">
      <formula>"RED"</formula>
    </cfRule>
  </conditionalFormatting>
  <conditionalFormatting sqref="J27">
    <cfRule type="cellIs" dxfId="1697" priority="274" operator="equal">
      <formula>"GREEN"</formula>
    </cfRule>
  </conditionalFormatting>
  <conditionalFormatting sqref="J28">
    <cfRule type="cellIs" dxfId="1696" priority="275" operator="equal">
      <formula>"AMBER"</formula>
    </cfRule>
  </conditionalFormatting>
  <conditionalFormatting sqref="J28">
    <cfRule type="cellIs" dxfId="1695" priority="276" operator="equal">
      <formula>"RED"</formula>
    </cfRule>
  </conditionalFormatting>
  <conditionalFormatting sqref="J28">
    <cfRule type="cellIs" dxfId="1694" priority="277" operator="equal">
      <formula>"GREEN"</formula>
    </cfRule>
  </conditionalFormatting>
  <conditionalFormatting sqref="J29">
    <cfRule type="cellIs" dxfId="1693" priority="278" operator="equal">
      <formula>"AMBER"</formula>
    </cfRule>
  </conditionalFormatting>
  <conditionalFormatting sqref="J29">
    <cfRule type="cellIs" dxfId="1692" priority="279" operator="equal">
      <formula>"RED"</formula>
    </cfRule>
  </conditionalFormatting>
  <conditionalFormatting sqref="J29">
    <cfRule type="cellIs" dxfId="1691" priority="280" operator="equal">
      <formula>"GREEN"</formula>
    </cfRule>
  </conditionalFormatting>
  <conditionalFormatting sqref="J30">
    <cfRule type="cellIs" dxfId="1690" priority="281" operator="equal">
      <formula>"AMBER"</formula>
    </cfRule>
  </conditionalFormatting>
  <conditionalFormatting sqref="J30">
    <cfRule type="cellIs" dxfId="1689" priority="282" operator="equal">
      <formula>"RED"</formula>
    </cfRule>
  </conditionalFormatting>
  <conditionalFormatting sqref="J30">
    <cfRule type="cellIs" dxfId="1688" priority="283" operator="equal">
      <formula>"GREEN"</formula>
    </cfRule>
  </conditionalFormatting>
  <conditionalFormatting sqref="J31">
    <cfRule type="cellIs" dxfId="1687" priority="284" operator="equal">
      <formula>"AMBER"</formula>
    </cfRule>
  </conditionalFormatting>
  <conditionalFormatting sqref="J31">
    <cfRule type="cellIs" dxfId="1686" priority="285" operator="equal">
      <formula>"RED"</formula>
    </cfRule>
  </conditionalFormatting>
  <conditionalFormatting sqref="J31">
    <cfRule type="cellIs" dxfId="1685" priority="286" operator="equal">
      <formula>"GREEN"</formula>
    </cfRule>
  </conditionalFormatting>
  <conditionalFormatting sqref="J32">
    <cfRule type="cellIs" dxfId="1684" priority="287" operator="equal">
      <formula>"AMBER"</formula>
    </cfRule>
  </conditionalFormatting>
  <conditionalFormatting sqref="J32">
    <cfRule type="cellIs" dxfId="1683" priority="288" operator="equal">
      <formula>"RED"</formula>
    </cfRule>
  </conditionalFormatting>
  <conditionalFormatting sqref="J32">
    <cfRule type="cellIs" dxfId="1682" priority="289" operator="equal">
      <formula>"GREEN"</formula>
    </cfRule>
  </conditionalFormatting>
  <conditionalFormatting sqref="K12">
    <cfRule type="cellIs" dxfId="1681" priority="290" operator="equal">
      <formula>"AMBER"</formula>
    </cfRule>
  </conditionalFormatting>
  <conditionalFormatting sqref="K12">
    <cfRule type="cellIs" dxfId="1680" priority="291" operator="equal">
      <formula>"RED"</formula>
    </cfRule>
  </conditionalFormatting>
  <conditionalFormatting sqref="K12">
    <cfRule type="cellIs" dxfId="1679" priority="292" operator="equal">
      <formula>"GREEN"</formula>
    </cfRule>
  </conditionalFormatting>
  <conditionalFormatting sqref="K13">
    <cfRule type="cellIs" dxfId="1678" priority="293" operator="equal">
      <formula>"AMBER"</formula>
    </cfRule>
  </conditionalFormatting>
  <conditionalFormatting sqref="K13">
    <cfRule type="cellIs" dxfId="1677" priority="294" operator="equal">
      <formula>"RED"</formula>
    </cfRule>
  </conditionalFormatting>
  <conditionalFormatting sqref="K13">
    <cfRule type="cellIs" dxfId="1676" priority="295" operator="equal">
      <formula>"GREEN"</formula>
    </cfRule>
  </conditionalFormatting>
  <conditionalFormatting sqref="K14">
    <cfRule type="cellIs" dxfId="1675" priority="296" operator="equal">
      <formula>"AMBER"</formula>
    </cfRule>
  </conditionalFormatting>
  <conditionalFormatting sqref="K14">
    <cfRule type="cellIs" dxfId="1674" priority="297" operator="equal">
      <formula>"RED"</formula>
    </cfRule>
  </conditionalFormatting>
  <conditionalFormatting sqref="K14">
    <cfRule type="cellIs" dxfId="1673" priority="298" operator="equal">
      <formula>"GREEN"</formula>
    </cfRule>
  </conditionalFormatting>
  <conditionalFormatting sqref="K15">
    <cfRule type="cellIs" dxfId="1672" priority="299" operator="equal">
      <formula>"AMBER"</formula>
    </cfRule>
  </conditionalFormatting>
  <conditionalFormatting sqref="K15">
    <cfRule type="cellIs" dxfId="1671" priority="300" operator="equal">
      <formula>"RED"</formula>
    </cfRule>
  </conditionalFormatting>
  <conditionalFormatting sqref="K15">
    <cfRule type="cellIs" dxfId="1670" priority="301" operator="equal">
      <formula>"GREEN"</formula>
    </cfRule>
  </conditionalFormatting>
  <conditionalFormatting sqref="K16">
    <cfRule type="cellIs" dxfId="1669" priority="302" operator="equal">
      <formula>"AMBER"</formula>
    </cfRule>
  </conditionalFormatting>
  <conditionalFormatting sqref="K16">
    <cfRule type="cellIs" dxfId="1668" priority="303" operator="equal">
      <formula>"RED"</formula>
    </cfRule>
  </conditionalFormatting>
  <conditionalFormatting sqref="K16">
    <cfRule type="cellIs" dxfId="1667" priority="304" operator="equal">
      <formula>"GREEN"</formula>
    </cfRule>
  </conditionalFormatting>
  <conditionalFormatting sqref="K17">
    <cfRule type="cellIs" dxfId="1666" priority="305" operator="equal">
      <formula>"AMBER"</formula>
    </cfRule>
  </conditionalFormatting>
  <conditionalFormatting sqref="K17">
    <cfRule type="cellIs" dxfId="1665" priority="306" operator="equal">
      <formula>"RED"</formula>
    </cfRule>
  </conditionalFormatting>
  <conditionalFormatting sqref="K17">
    <cfRule type="cellIs" dxfId="1664" priority="307" operator="equal">
      <formula>"GREEN"</formula>
    </cfRule>
  </conditionalFormatting>
  <conditionalFormatting sqref="K18">
    <cfRule type="cellIs" dxfId="1663" priority="308" operator="equal">
      <formula>"AMBER"</formula>
    </cfRule>
  </conditionalFormatting>
  <conditionalFormatting sqref="K18">
    <cfRule type="cellIs" dxfId="1662" priority="309" operator="equal">
      <formula>"RED"</formula>
    </cfRule>
  </conditionalFormatting>
  <conditionalFormatting sqref="K18">
    <cfRule type="cellIs" dxfId="1661" priority="310" operator="equal">
      <formula>"GREEN"</formula>
    </cfRule>
  </conditionalFormatting>
  <conditionalFormatting sqref="K19">
    <cfRule type="cellIs" dxfId="1660" priority="311" operator="equal">
      <formula>"AMBER"</formula>
    </cfRule>
  </conditionalFormatting>
  <conditionalFormatting sqref="K19">
    <cfRule type="cellIs" dxfId="1659" priority="312" operator="equal">
      <formula>"RED"</formula>
    </cfRule>
  </conditionalFormatting>
  <conditionalFormatting sqref="K19">
    <cfRule type="cellIs" dxfId="1658" priority="313" operator="equal">
      <formula>"GREEN"</formula>
    </cfRule>
  </conditionalFormatting>
  <conditionalFormatting sqref="K20">
    <cfRule type="cellIs" dxfId="1657" priority="314" operator="equal">
      <formula>"AMBER"</formula>
    </cfRule>
  </conditionalFormatting>
  <conditionalFormatting sqref="K20">
    <cfRule type="cellIs" dxfId="1656" priority="315" operator="equal">
      <formula>"RED"</formula>
    </cfRule>
  </conditionalFormatting>
  <conditionalFormatting sqref="K20">
    <cfRule type="cellIs" dxfId="1655" priority="316" operator="equal">
      <formula>"GREEN"</formula>
    </cfRule>
  </conditionalFormatting>
  <conditionalFormatting sqref="K21">
    <cfRule type="cellIs" dxfId="1654" priority="317" operator="equal">
      <formula>"AMBER"</formula>
    </cfRule>
  </conditionalFormatting>
  <conditionalFormatting sqref="K21">
    <cfRule type="cellIs" dxfId="1653" priority="318" operator="equal">
      <formula>"RED"</formula>
    </cfRule>
  </conditionalFormatting>
  <conditionalFormatting sqref="K21">
    <cfRule type="cellIs" dxfId="1652" priority="319" operator="equal">
      <formula>"GREEN"</formula>
    </cfRule>
  </conditionalFormatting>
  <conditionalFormatting sqref="K22">
    <cfRule type="cellIs" dxfId="1651" priority="320" operator="equal">
      <formula>"AMBER"</formula>
    </cfRule>
  </conditionalFormatting>
  <conditionalFormatting sqref="K22">
    <cfRule type="cellIs" dxfId="1650" priority="321" operator="equal">
      <formula>"RED"</formula>
    </cfRule>
  </conditionalFormatting>
  <conditionalFormatting sqref="K22">
    <cfRule type="cellIs" dxfId="1649" priority="322" operator="equal">
      <formula>"GREEN"</formula>
    </cfRule>
  </conditionalFormatting>
  <conditionalFormatting sqref="K23">
    <cfRule type="cellIs" dxfId="1648" priority="323" operator="equal">
      <formula>"AMBER"</formula>
    </cfRule>
  </conditionalFormatting>
  <conditionalFormatting sqref="K23">
    <cfRule type="cellIs" dxfId="1647" priority="324" operator="equal">
      <formula>"RED"</formula>
    </cfRule>
  </conditionalFormatting>
  <conditionalFormatting sqref="K23">
    <cfRule type="cellIs" dxfId="1646" priority="325" operator="equal">
      <formula>"GREEN"</formula>
    </cfRule>
  </conditionalFormatting>
  <conditionalFormatting sqref="K24">
    <cfRule type="cellIs" dxfId="1645" priority="326" operator="equal">
      <formula>"AMBER"</formula>
    </cfRule>
  </conditionalFormatting>
  <conditionalFormatting sqref="K24">
    <cfRule type="cellIs" dxfId="1644" priority="327" operator="equal">
      <formula>"RED"</formula>
    </cfRule>
  </conditionalFormatting>
  <conditionalFormatting sqref="K24">
    <cfRule type="cellIs" dxfId="1643" priority="328" operator="equal">
      <formula>"GREEN"</formula>
    </cfRule>
  </conditionalFormatting>
  <conditionalFormatting sqref="K25">
    <cfRule type="cellIs" dxfId="1642" priority="329" operator="equal">
      <formula>"AMBER"</formula>
    </cfRule>
  </conditionalFormatting>
  <conditionalFormatting sqref="K25">
    <cfRule type="cellIs" dxfId="1641" priority="330" operator="equal">
      <formula>"RED"</formula>
    </cfRule>
  </conditionalFormatting>
  <conditionalFormatting sqref="K25">
    <cfRule type="cellIs" dxfId="1640" priority="331" operator="equal">
      <formula>"GREEN"</formula>
    </cfRule>
  </conditionalFormatting>
  <conditionalFormatting sqref="K26">
    <cfRule type="cellIs" dxfId="1639" priority="332" operator="equal">
      <formula>"AMBER"</formula>
    </cfRule>
  </conditionalFormatting>
  <conditionalFormatting sqref="K26">
    <cfRule type="cellIs" dxfId="1638" priority="333" operator="equal">
      <formula>"RED"</formula>
    </cfRule>
  </conditionalFormatting>
  <conditionalFormatting sqref="K26">
    <cfRule type="cellIs" dxfId="1637" priority="334" operator="equal">
      <formula>"GREEN"</formula>
    </cfRule>
  </conditionalFormatting>
  <conditionalFormatting sqref="K27">
    <cfRule type="cellIs" dxfId="1636" priority="335" operator="equal">
      <formula>"AMBER"</formula>
    </cfRule>
  </conditionalFormatting>
  <conditionalFormatting sqref="K27">
    <cfRule type="cellIs" dxfId="1635" priority="336" operator="equal">
      <formula>"RED"</formula>
    </cfRule>
  </conditionalFormatting>
  <conditionalFormatting sqref="K27">
    <cfRule type="cellIs" dxfId="1634" priority="337" operator="equal">
      <formula>"GREEN"</formula>
    </cfRule>
  </conditionalFormatting>
  <conditionalFormatting sqref="K28">
    <cfRule type="cellIs" dxfId="1633" priority="338" operator="equal">
      <formula>"AMBER"</formula>
    </cfRule>
  </conditionalFormatting>
  <conditionalFormatting sqref="K28">
    <cfRule type="cellIs" dxfId="1632" priority="339" operator="equal">
      <formula>"RED"</formula>
    </cfRule>
  </conditionalFormatting>
  <conditionalFormatting sqref="K28">
    <cfRule type="cellIs" dxfId="1631" priority="340" operator="equal">
      <formula>"GREEN"</formula>
    </cfRule>
  </conditionalFormatting>
  <conditionalFormatting sqref="K29">
    <cfRule type="cellIs" dxfId="1630" priority="341" operator="equal">
      <formula>"AMBER"</formula>
    </cfRule>
  </conditionalFormatting>
  <conditionalFormatting sqref="K29">
    <cfRule type="cellIs" dxfId="1629" priority="342" operator="equal">
      <formula>"RED"</formula>
    </cfRule>
  </conditionalFormatting>
  <conditionalFormatting sqref="K29">
    <cfRule type="cellIs" dxfId="1628" priority="343" operator="equal">
      <formula>"GREEN"</formula>
    </cfRule>
  </conditionalFormatting>
  <conditionalFormatting sqref="K30">
    <cfRule type="cellIs" dxfId="1627" priority="344" operator="equal">
      <formula>"AMBER"</formula>
    </cfRule>
  </conditionalFormatting>
  <conditionalFormatting sqref="K30">
    <cfRule type="cellIs" dxfId="1626" priority="345" operator="equal">
      <formula>"RED"</formula>
    </cfRule>
  </conditionalFormatting>
  <conditionalFormatting sqref="K30">
    <cfRule type="cellIs" dxfId="1625" priority="346" operator="equal">
      <formula>"GREEN"</formula>
    </cfRule>
  </conditionalFormatting>
  <conditionalFormatting sqref="K31">
    <cfRule type="cellIs" dxfId="1624" priority="347" operator="equal">
      <formula>"AMBER"</formula>
    </cfRule>
  </conditionalFormatting>
  <conditionalFormatting sqref="K31">
    <cfRule type="cellIs" dxfId="1623" priority="348" operator="equal">
      <formula>"RED"</formula>
    </cfRule>
  </conditionalFormatting>
  <conditionalFormatting sqref="K31">
    <cfRule type="cellIs" dxfId="1622" priority="349" operator="equal">
      <formula>"GREEN"</formula>
    </cfRule>
  </conditionalFormatting>
  <conditionalFormatting sqref="K32">
    <cfRule type="cellIs" dxfId="1621" priority="350" operator="equal">
      <formula>"AMBER"</formula>
    </cfRule>
  </conditionalFormatting>
  <conditionalFormatting sqref="K32">
    <cfRule type="cellIs" dxfId="1620" priority="351" operator="equal">
      <formula>"RED"</formula>
    </cfRule>
  </conditionalFormatting>
  <conditionalFormatting sqref="K32">
    <cfRule type="cellIs" dxfId="1619" priority="352" operator="equal">
      <formula>"GREEN"</formula>
    </cfRule>
  </conditionalFormatting>
  <conditionalFormatting sqref="L12">
    <cfRule type="cellIs" dxfId="1618" priority="353" operator="equal">
      <formula>"AMBER"</formula>
    </cfRule>
  </conditionalFormatting>
  <conditionalFormatting sqref="L12">
    <cfRule type="cellIs" dxfId="1617" priority="354" operator="equal">
      <formula>"RED"</formula>
    </cfRule>
  </conditionalFormatting>
  <conditionalFormatting sqref="L12">
    <cfRule type="cellIs" dxfId="1616" priority="355" operator="equal">
      <formula>"GREEN"</formula>
    </cfRule>
  </conditionalFormatting>
  <conditionalFormatting sqref="L13">
    <cfRule type="cellIs" dxfId="1615" priority="356" operator="equal">
      <formula>"AMBER"</formula>
    </cfRule>
  </conditionalFormatting>
  <conditionalFormatting sqref="L13">
    <cfRule type="cellIs" dxfId="1614" priority="357" operator="equal">
      <formula>"RED"</formula>
    </cfRule>
  </conditionalFormatting>
  <conditionalFormatting sqref="L13">
    <cfRule type="cellIs" dxfId="1613" priority="358" operator="equal">
      <formula>"GREEN"</formula>
    </cfRule>
  </conditionalFormatting>
  <conditionalFormatting sqref="L14">
    <cfRule type="cellIs" dxfId="1612" priority="359" operator="equal">
      <formula>"AMBER"</formula>
    </cfRule>
  </conditionalFormatting>
  <conditionalFormatting sqref="L14">
    <cfRule type="cellIs" dxfId="1611" priority="360" operator="equal">
      <formula>"RED"</formula>
    </cfRule>
  </conditionalFormatting>
  <conditionalFormatting sqref="L14">
    <cfRule type="cellIs" dxfId="1610" priority="361" operator="equal">
      <formula>"GREEN"</formula>
    </cfRule>
  </conditionalFormatting>
  <conditionalFormatting sqref="L15">
    <cfRule type="cellIs" dxfId="1609" priority="362" operator="equal">
      <formula>"AMBER"</formula>
    </cfRule>
  </conditionalFormatting>
  <conditionalFormatting sqref="L15">
    <cfRule type="cellIs" dxfId="1608" priority="363" operator="equal">
      <formula>"RED"</formula>
    </cfRule>
  </conditionalFormatting>
  <conditionalFormatting sqref="L15">
    <cfRule type="cellIs" dxfId="1607" priority="364" operator="equal">
      <formula>"GREEN"</formula>
    </cfRule>
  </conditionalFormatting>
  <conditionalFormatting sqref="L16">
    <cfRule type="cellIs" dxfId="1606" priority="365" operator="equal">
      <formula>"AMBER"</formula>
    </cfRule>
  </conditionalFormatting>
  <conditionalFormatting sqref="L16">
    <cfRule type="cellIs" dxfId="1605" priority="366" operator="equal">
      <formula>"RED"</formula>
    </cfRule>
  </conditionalFormatting>
  <conditionalFormatting sqref="L16">
    <cfRule type="cellIs" dxfId="1604" priority="367" operator="equal">
      <formula>"GREEN"</formula>
    </cfRule>
  </conditionalFormatting>
  <conditionalFormatting sqref="L17">
    <cfRule type="cellIs" dxfId="1603" priority="368" operator="equal">
      <formula>"AMBER"</formula>
    </cfRule>
  </conditionalFormatting>
  <conditionalFormatting sqref="L17">
    <cfRule type="cellIs" dxfId="1602" priority="369" operator="equal">
      <formula>"RED"</formula>
    </cfRule>
  </conditionalFormatting>
  <conditionalFormatting sqref="L17">
    <cfRule type="cellIs" dxfId="1601" priority="370" operator="equal">
      <formula>"GREEN"</formula>
    </cfRule>
  </conditionalFormatting>
  <conditionalFormatting sqref="L18">
    <cfRule type="cellIs" dxfId="1600" priority="371" operator="equal">
      <formula>"AMBER"</formula>
    </cfRule>
  </conditionalFormatting>
  <conditionalFormatting sqref="L18">
    <cfRule type="cellIs" dxfId="1599" priority="372" operator="equal">
      <formula>"RED"</formula>
    </cfRule>
  </conditionalFormatting>
  <conditionalFormatting sqref="L18">
    <cfRule type="cellIs" dxfId="1598" priority="373" operator="equal">
      <formula>"GREEN"</formula>
    </cfRule>
  </conditionalFormatting>
  <conditionalFormatting sqref="L19">
    <cfRule type="cellIs" dxfId="1597" priority="374" operator="equal">
      <formula>"AMBER"</formula>
    </cfRule>
  </conditionalFormatting>
  <conditionalFormatting sqref="L19">
    <cfRule type="cellIs" dxfId="1596" priority="375" operator="equal">
      <formula>"RED"</formula>
    </cfRule>
  </conditionalFormatting>
  <conditionalFormatting sqref="L19">
    <cfRule type="cellIs" dxfId="1595" priority="376" operator="equal">
      <formula>"GREEN"</formula>
    </cfRule>
  </conditionalFormatting>
  <conditionalFormatting sqref="L20">
    <cfRule type="cellIs" dxfId="1594" priority="377" operator="equal">
      <formula>"AMBER"</formula>
    </cfRule>
  </conditionalFormatting>
  <conditionalFormatting sqref="L20">
    <cfRule type="cellIs" dxfId="1593" priority="378" operator="equal">
      <formula>"RED"</formula>
    </cfRule>
  </conditionalFormatting>
  <conditionalFormatting sqref="L20">
    <cfRule type="cellIs" dxfId="1592" priority="379" operator="equal">
      <formula>"GREEN"</formula>
    </cfRule>
  </conditionalFormatting>
  <conditionalFormatting sqref="L21">
    <cfRule type="cellIs" dxfId="1591" priority="380" operator="equal">
      <formula>"AMBER"</formula>
    </cfRule>
  </conditionalFormatting>
  <conditionalFormatting sqref="L21">
    <cfRule type="cellIs" dxfId="1590" priority="381" operator="equal">
      <formula>"RED"</formula>
    </cfRule>
  </conditionalFormatting>
  <conditionalFormatting sqref="L21">
    <cfRule type="cellIs" dxfId="1589" priority="382" operator="equal">
      <formula>"GREEN"</formula>
    </cfRule>
  </conditionalFormatting>
  <conditionalFormatting sqref="L22">
    <cfRule type="cellIs" dxfId="1588" priority="383" operator="equal">
      <formula>"AMBER"</formula>
    </cfRule>
  </conditionalFormatting>
  <conditionalFormatting sqref="L22">
    <cfRule type="cellIs" dxfId="1587" priority="384" operator="equal">
      <formula>"RED"</formula>
    </cfRule>
  </conditionalFormatting>
  <conditionalFormatting sqref="L22">
    <cfRule type="cellIs" dxfId="1586" priority="385" operator="equal">
      <formula>"GREEN"</formula>
    </cfRule>
  </conditionalFormatting>
  <conditionalFormatting sqref="L23">
    <cfRule type="cellIs" dxfId="1585" priority="386" operator="equal">
      <formula>"AMBER"</formula>
    </cfRule>
  </conditionalFormatting>
  <conditionalFormatting sqref="L23">
    <cfRule type="cellIs" dxfId="1584" priority="387" operator="equal">
      <formula>"RED"</formula>
    </cfRule>
  </conditionalFormatting>
  <conditionalFormatting sqref="L23">
    <cfRule type="cellIs" dxfId="1583" priority="388" operator="equal">
      <formula>"GREEN"</formula>
    </cfRule>
  </conditionalFormatting>
  <conditionalFormatting sqref="L24">
    <cfRule type="cellIs" dxfId="1582" priority="389" operator="equal">
      <formula>"AMBER"</formula>
    </cfRule>
  </conditionalFormatting>
  <conditionalFormatting sqref="L24">
    <cfRule type="cellIs" dxfId="1581" priority="390" operator="equal">
      <formula>"RED"</formula>
    </cfRule>
  </conditionalFormatting>
  <conditionalFormatting sqref="L24">
    <cfRule type="cellIs" dxfId="1580" priority="391" operator="equal">
      <formula>"GREEN"</formula>
    </cfRule>
  </conditionalFormatting>
  <conditionalFormatting sqref="L25">
    <cfRule type="cellIs" dxfId="1579" priority="392" operator="equal">
      <formula>"AMBER"</formula>
    </cfRule>
  </conditionalFormatting>
  <conditionalFormatting sqref="L25">
    <cfRule type="cellIs" dxfId="1578" priority="393" operator="equal">
      <formula>"RED"</formula>
    </cfRule>
  </conditionalFormatting>
  <conditionalFormatting sqref="L25">
    <cfRule type="cellIs" dxfId="1577" priority="394" operator="equal">
      <formula>"GREEN"</formula>
    </cfRule>
  </conditionalFormatting>
  <conditionalFormatting sqref="L26">
    <cfRule type="cellIs" dxfId="1576" priority="395" operator="equal">
      <formula>"AMBER"</formula>
    </cfRule>
  </conditionalFormatting>
  <conditionalFormatting sqref="L26">
    <cfRule type="cellIs" dxfId="1575" priority="396" operator="equal">
      <formula>"RED"</formula>
    </cfRule>
  </conditionalFormatting>
  <conditionalFormatting sqref="L26">
    <cfRule type="cellIs" dxfId="1574" priority="397" operator="equal">
      <formula>"GREEN"</formula>
    </cfRule>
  </conditionalFormatting>
  <conditionalFormatting sqref="L27">
    <cfRule type="cellIs" dxfId="1573" priority="398" operator="equal">
      <formula>"AMBER"</formula>
    </cfRule>
  </conditionalFormatting>
  <conditionalFormatting sqref="L27">
    <cfRule type="cellIs" dxfId="1572" priority="399" operator="equal">
      <formula>"RED"</formula>
    </cfRule>
  </conditionalFormatting>
  <conditionalFormatting sqref="L27">
    <cfRule type="cellIs" dxfId="1571" priority="400" operator="equal">
      <formula>"GREEN"</formula>
    </cfRule>
  </conditionalFormatting>
  <conditionalFormatting sqref="L28">
    <cfRule type="cellIs" dxfId="1570" priority="401" operator="equal">
      <formula>"AMBER"</formula>
    </cfRule>
  </conditionalFormatting>
  <conditionalFormatting sqref="L28">
    <cfRule type="cellIs" dxfId="1569" priority="402" operator="equal">
      <formula>"RED"</formula>
    </cfRule>
  </conditionalFormatting>
  <conditionalFormatting sqref="L28">
    <cfRule type="cellIs" dxfId="1568" priority="403" operator="equal">
      <formula>"GREEN"</formula>
    </cfRule>
  </conditionalFormatting>
  <conditionalFormatting sqref="L29">
    <cfRule type="cellIs" dxfId="1567" priority="404" operator="equal">
      <formula>"AMBER"</formula>
    </cfRule>
  </conditionalFormatting>
  <conditionalFormatting sqref="L29">
    <cfRule type="cellIs" dxfId="1566" priority="405" operator="equal">
      <formula>"RED"</formula>
    </cfRule>
  </conditionalFormatting>
  <conditionalFormatting sqref="L29">
    <cfRule type="cellIs" dxfId="1565" priority="406" operator="equal">
      <formula>"GREEN"</formula>
    </cfRule>
  </conditionalFormatting>
  <conditionalFormatting sqref="L30">
    <cfRule type="cellIs" dxfId="1564" priority="407" operator="equal">
      <formula>"AMBER"</formula>
    </cfRule>
  </conditionalFormatting>
  <conditionalFormatting sqref="L30">
    <cfRule type="cellIs" dxfId="1563" priority="408" operator="equal">
      <formula>"RED"</formula>
    </cfRule>
  </conditionalFormatting>
  <conditionalFormatting sqref="L30">
    <cfRule type="cellIs" dxfId="1562" priority="409" operator="equal">
      <formula>"GREEN"</formula>
    </cfRule>
  </conditionalFormatting>
  <conditionalFormatting sqref="L31">
    <cfRule type="cellIs" dxfId="1561" priority="410" operator="equal">
      <formula>"AMBER"</formula>
    </cfRule>
  </conditionalFormatting>
  <conditionalFormatting sqref="L31">
    <cfRule type="cellIs" dxfId="1560" priority="411" operator="equal">
      <formula>"RED"</formula>
    </cfRule>
  </conditionalFormatting>
  <conditionalFormatting sqref="L31">
    <cfRule type="cellIs" dxfId="1559" priority="412" operator="equal">
      <formula>"GREEN"</formula>
    </cfRule>
  </conditionalFormatting>
  <conditionalFormatting sqref="L32">
    <cfRule type="cellIs" dxfId="1558" priority="413" operator="equal">
      <formula>"AMBER"</formula>
    </cfRule>
  </conditionalFormatting>
  <conditionalFormatting sqref="L32">
    <cfRule type="cellIs" dxfId="1557" priority="414" operator="equal">
      <formula>"RED"</formula>
    </cfRule>
  </conditionalFormatting>
  <conditionalFormatting sqref="L32">
    <cfRule type="cellIs" dxfId="1556" priority="415" operator="equal">
      <formula>"GREEN"</formula>
    </cfRule>
  </conditionalFormatting>
  <conditionalFormatting sqref="M12">
    <cfRule type="cellIs" dxfId="1555" priority="416" operator="equal">
      <formula>"AMBER"</formula>
    </cfRule>
  </conditionalFormatting>
  <conditionalFormatting sqref="M12">
    <cfRule type="cellIs" dxfId="1554" priority="417" operator="equal">
      <formula>"RED"</formula>
    </cfRule>
  </conditionalFormatting>
  <conditionalFormatting sqref="M12">
    <cfRule type="cellIs" dxfId="1553" priority="418" operator="equal">
      <formula>"GREEN"</formula>
    </cfRule>
  </conditionalFormatting>
  <conditionalFormatting sqref="M13">
    <cfRule type="cellIs" dxfId="1552" priority="419" operator="equal">
      <formula>"AMBER"</formula>
    </cfRule>
  </conditionalFormatting>
  <conditionalFormatting sqref="M13">
    <cfRule type="cellIs" dxfId="1551" priority="420" operator="equal">
      <formula>"RED"</formula>
    </cfRule>
  </conditionalFormatting>
  <conditionalFormatting sqref="M13">
    <cfRule type="cellIs" dxfId="1550" priority="421" operator="equal">
      <formula>"GREEN"</formula>
    </cfRule>
  </conditionalFormatting>
  <conditionalFormatting sqref="M14">
    <cfRule type="cellIs" dxfId="1549" priority="422" operator="equal">
      <formula>"AMBER"</formula>
    </cfRule>
  </conditionalFormatting>
  <conditionalFormatting sqref="M14">
    <cfRule type="cellIs" dxfId="1548" priority="423" operator="equal">
      <formula>"RED"</formula>
    </cfRule>
  </conditionalFormatting>
  <conditionalFormatting sqref="M14">
    <cfRule type="cellIs" dxfId="1547" priority="424" operator="equal">
      <formula>"GREEN"</formula>
    </cfRule>
  </conditionalFormatting>
  <conditionalFormatting sqref="M15">
    <cfRule type="cellIs" dxfId="1546" priority="425" operator="equal">
      <formula>"AMBER"</formula>
    </cfRule>
  </conditionalFormatting>
  <conditionalFormatting sqref="M15">
    <cfRule type="cellIs" dxfId="1545" priority="426" operator="equal">
      <formula>"RED"</formula>
    </cfRule>
  </conditionalFormatting>
  <conditionalFormatting sqref="M15">
    <cfRule type="cellIs" dxfId="1544" priority="427" operator="equal">
      <formula>"GREEN"</formula>
    </cfRule>
  </conditionalFormatting>
  <conditionalFormatting sqref="M16">
    <cfRule type="cellIs" dxfId="1543" priority="428" operator="equal">
      <formula>"AMBER"</formula>
    </cfRule>
  </conditionalFormatting>
  <conditionalFormatting sqref="M16">
    <cfRule type="cellIs" dxfId="1542" priority="429" operator="equal">
      <formula>"RED"</formula>
    </cfRule>
  </conditionalFormatting>
  <conditionalFormatting sqref="M16">
    <cfRule type="cellIs" dxfId="1541" priority="430" operator="equal">
      <formula>"GREEN"</formula>
    </cfRule>
  </conditionalFormatting>
  <conditionalFormatting sqref="M17">
    <cfRule type="cellIs" dxfId="1540" priority="431" operator="equal">
      <formula>"AMBER"</formula>
    </cfRule>
  </conditionalFormatting>
  <conditionalFormatting sqref="M17">
    <cfRule type="cellIs" dxfId="1539" priority="432" operator="equal">
      <formula>"RED"</formula>
    </cfRule>
  </conditionalFormatting>
  <conditionalFormatting sqref="M17">
    <cfRule type="cellIs" dxfId="1538" priority="433" operator="equal">
      <formula>"GREEN"</formula>
    </cfRule>
  </conditionalFormatting>
  <conditionalFormatting sqref="M18">
    <cfRule type="cellIs" dxfId="1537" priority="434" operator="equal">
      <formula>"AMBER"</formula>
    </cfRule>
  </conditionalFormatting>
  <conditionalFormatting sqref="M18">
    <cfRule type="cellIs" dxfId="1536" priority="435" operator="equal">
      <formula>"RED"</formula>
    </cfRule>
  </conditionalFormatting>
  <conditionalFormatting sqref="M18">
    <cfRule type="cellIs" dxfId="1535" priority="436" operator="equal">
      <formula>"GREEN"</formula>
    </cfRule>
  </conditionalFormatting>
  <conditionalFormatting sqref="M19">
    <cfRule type="cellIs" dxfId="1534" priority="437" operator="equal">
      <formula>"AMBER"</formula>
    </cfRule>
  </conditionalFormatting>
  <conditionalFormatting sqref="M19">
    <cfRule type="cellIs" dxfId="1533" priority="438" operator="equal">
      <formula>"RED"</formula>
    </cfRule>
  </conditionalFormatting>
  <conditionalFormatting sqref="M19">
    <cfRule type="cellIs" dxfId="1532" priority="439" operator="equal">
      <formula>"GREEN"</formula>
    </cfRule>
  </conditionalFormatting>
  <conditionalFormatting sqref="M20">
    <cfRule type="cellIs" dxfId="1531" priority="440" operator="equal">
      <formula>"AMBER"</formula>
    </cfRule>
  </conditionalFormatting>
  <conditionalFormatting sqref="M20">
    <cfRule type="cellIs" dxfId="1530" priority="441" operator="equal">
      <formula>"RED"</formula>
    </cfRule>
  </conditionalFormatting>
  <conditionalFormatting sqref="M20">
    <cfRule type="cellIs" dxfId="1529" priority="442" operator="equal">
      <formula>"GREEN"</formula>
    </cfRule>
  </conditionalFormatting>
  <conditionalFormatting sqref="M21">
    <cfRule type="cellIs" dxfId="1528" priority="443" operator="equal">
      <formula>"AMBER"</formula>
    </cfRule>
  </conditionalFormatting>
  <conditionalFormatting sqref="M21">
    <cfRule type="cellIs" dxfId="1527" priority="444" operator="equal">
      <formula>"RED"</formula>
    </cfRule>
  </conditionalFormatting>
  <conditionalFormatting sqref="M21">
    <cfRule type="cellIs" dxfId="1526" priority="445" operator="equal">
      <formula>"GREEN"</formula>
    </cfRule>
  </conditionalFormatting>
  <conditionalFormatting sqref="M22">
    <cfRule type="cellIs" dxfId="1525" priority="446" operator="equal">
      <formula>"AMBER"</formula>
    </cfRule>
  </conditionalFormatting>
  <conditionalFormatting sqref="M22">
    <cfRule type="cellIs" dxfId="1524" priority="447" operator="equal">
      <formula>"RED"</formula>
    </cfRule>
  </conditionalFormatting>
  <conditionalFormatting sqref="M22">
    <cfRule type="cellIs" dxfId="1523" priority="448" operator="equal">
      <formula>"GREEN"</formula>
    </cfRule>
  </conditionalFormatting>
  <conditionalFormatting sqref="M23">
    <cfRule type="cellIs" dxfId="1522" priority="449" operator="equal">
      <formula>"AMBER"</formula>
    </cfRule>
  </conditionalFormatting>
  <conditionalFormatting sqref="M23">
    <cfRule type="cellIs" dxfId="1521" priority="450" operator="equal">
      <formula>"RED"</formula>
    </cfRule>
  </conditionalFormatting>
  <conditionalFormatting sqref="M23">
    <cfRule type="cellIs" dxfId="1520" priority="451" operator="equal">
      <formula>"GREEN"</formula>
    </cfRule>
  </conditionalFormatting>
  <conditionalFormatting sqref="M24">
    <cfRule type="cellIs" dxfId="1519" priority="452" operator="equal">
      <formula>"AMBER"</formula>
    </cfRule>
  </conditionalFormatting>
  <conditionalFormatting sqref="M24">
    <cfRule type="cellIs" dxfId="1518" priority="453" operator="equal">
      <formula>"RED"</formula>
    </cfRule>
  </conditionalFormatting>
  <conditionalFormatting sqref="M24">
    <cfRule type="cellIs" dxfId="1517" priority="454" operator="equal">
      <formula>"GREEN"</formula>
    </cfRule>
  </conditionalFormatting>
  <conditionalFormatting sqref="M25">
    <cfRule type="cellIs" dxfId="1516" priority="455" operator="equal">
      <formula>"AMBER"</formula>
    </cfRule>
  </conditionalFormatting>
  <conditionalFormatting sqref="M25">
    <cfRule type="cellIs" dxfId="1515" priority="456" operator="equal">
      <formula>"RED"</formula>
    </cfRule>
  </conditionalFormatting>
  <conditionalFormatting sqref="M25">
    <cfRule type="cellIs" dxfId="1514" priority="457" operator="equal">
      <formula>"GREEN"</formula>
    </cfRule>
  </conditionalFormatting>
  <conditionalFormatting sqref="M26">
    <cfRule type="cellIs" dxfId="1513" priority="458" operator="equal">
      <formula>"AMBER"</formula>
    </cfRule>
  </conditionalFormatting>
  <conditionalFormatting sqref="M26">
    <cfRule type="cellIs" dxfId="1512" priority="459" operator="equal">
      <formula>"RED"</formula>
    </cfRule>
  </conditionalFormatting>
  <conditionalFormatting sqref="M26">
    <cfRule type="cellIs" dxfId="1511" priority="460" operator="equal">
      <formula>"GREEN"</formula>
    </cfRule>
  </conditionalFormatting>
  <conditionalFormatting sqref="M27">
    <cfRule type="cellIs" dxfId="1510" priority="461" operator="equal">
      <formula>"AMBER"</formula>
    </cfRule>
  </conditionalFormatting>
  <conditionalFormatting sqref="M27">
    <cfRule type="cellIs" dxfId="1509" priority="462" operator="equal">
      <formula>"RED"</formula>
    </cfRule>
  </conditionalFormatting>
  <conditionalFormatting sqref="M27">
    <cfRule type="cellIs" dxfId="1508" priority="463" operator="equal">
      <formula>"GREEN"</formula>
    </cfRule>
  </conditionalFormatting>
  <conditionalFormatting sqref="M28">
    <cfRule type="cellIs" dxfId="1507" priority="464" operator="equal">
      <formula>"AMBER"</formula>
    </cfRule>
  </conditionalFormatting>
  <conditionalFormatting sqref="M28">
    <cfRule type="cellIs" dxfId="1506" priority="465" operator="equal">
      <formula>"RED"</formula>
    </cfRule>
  </conditionalFormatting>
  <conditionalFormatting sqref="M28">
    <cfRule type="cellIs" dxfId="1505" priority="466" operator="equal">
      <formula>"GREEN"</formula>
    </cfRule>
  </conditionalFormatting>
  <conditionalFormatting sqref="M29">
    <cfRule type="cellIs" dxfId="1504" priority="467" operator="equal">
      <formula>"AMBER"</formula>
    </cfRule>
  </conditionalFormatting>
  <conditionalFormatting sqref="M29">
    <cfRule type="cellIs" dxfId="1503" priority="468" operator="equal">
      <formula>"RED"</formula>
    </cfRule>
  </conditionalFormatting>
  <conditionalFormatting sqref="M29">
    <cfRule type="cellIs" dxfId="1502" priority="469" operator="equal">
      <formula>"GREEN"</formula>
    </cfRule>
  </conditionalFormatting>
  <conditionalFormatting sqref="M30">
    <cfRule type="cellIs" dxfId="1501" priority="470" operator="equal">
      <formula>"AMBER"</formula>
    </cfRule>
  </conditionalFormatting>
  <conditionalFormatting sqref="M30">
    <cfRule type="cellIs" dxfId="1500" priority="471" operator="equal">
      <formula>"RED"</formula>
    </cfRule>
  </conditionalFormatting>
  <conditionalFormatting sqref="M30">
    <cfRule type="cellIs" dxfId="1499" priority="472" operator="equal">
      <formula>"GREEN"</formula>
    </cfRule>
  </conditionalFormatting>
  <conditionalFormatting sqref="M31">
    <cfRule type="cellIs" dxfId="1498" priority="473" operator="equal">
      <formula>"AMBER"</formula>
    </cfRule>
  </conditionalFormatting>
  <conditionalFormatting sqref="M31">
    <cfRule type="cellIs" dxfId="1497" priority="474" operator="equal">
      <formula>"RED"</formula>
    </cfRule>
  </conditionalFormatting>
  <conditionalFormatting sqref="M31">
    <cfRule type="cellIs" dxfId="1496" priority="475" operator="equal">
      <formula>"GREEN"</formula>
    </cfRule>
  </conditionalFormatting>
  <conditionalFormatting sqref="M32">
    <cfRule type="cellIs" dxfId="1495" priority="476" operator="equal">
      <formula>"AMBER"</formula>
    </cfRule>
  </conditionalFormatting>
  <conditionalFormatting sqref="M32">
    <cfRule type="cellIs" dxfId="1494" priority="477" operator="equal">
      <formula>"RED"</formula>
    </cfRule>
  </conditionalFormatting>
  <conditionalFormatting sqref="M32">
    <cfRule type="cellIs" dxfId="1493" priority="478" operator="equal">
      <formula>"GREEN"</formula>
    </cfRule>
  </conditionalFormatting>
  <conditionalFormatting sqref="N12">
    <cfRule type="cellIs" dxfId="1492" priority="479" operator="equal">
      <formula>"AMBER"</formula>
    </cfRule>
  </conditionalFormatting>
  <conditionalFormatting sqref="N12">
    <cfRule type="cellIs" dxfId="1491" priority="480" operator="equal">
      <formula>"RED"</formula>
    </cfRule>
  </conditionalFormatting>
  <conditionalFormatting sqref="N12">
    <cfRule type="cellIs" dxfId="1490" priority="481" operator="equal">
      <formula>"GREEN"</formula>
    </cfRule>
  </conditionalFormatting>
  <conditionalFormatting sqref="N13">
    <cfRule type="cellIs" dxfId="1489" priority="482" operator="equal">
      <formula>"AMBER"</formula>
    </cfRule>
  </conditionalFormatting>
  <conditionalFormatting sqref="N13">
    <cfRule type="cellIs" dxfId="1488" priority="483" operator="equal">
      <formula>"RED"</formula>
    </cfRule>
  </conditionalFormatting>
  <conditionalFormatting sqref="N13">
    <cfRule type="cellIs" dxfId="1487" priority="484" operator="equal">
      <formula>"GREEN"</formula>
    </cfRule>
  </conditionalFormatting>
  <conditionalFormatting sqref="N14">
    <cfRule type="cellIs" dxfId="1486" priority="485" operator="equal">
      <formula>"AMBER"</formula>
    </cfRule>
  </conditionalFormatting>
  <conditionalFormatting sqref="N14">
    <cfRule type="cellIs" dxfId="1485" priority="486" operator="equal">
      <formula>"RED"</formula>
    </cfRule>
  </conditionalFormatting>
  <conditionalFormatting sqref="N14">
    <cfRule type="cellIs" dxfId="1484" priority="487" operator="equal">
      <formula>"GREEN"</formula>
    </cfRule>
  </conditionalFormatting>
  <conditionalFormatting sqref="N15">
    <cfRule type="cellIs" dxfId="1483" priority="488" operator="equal">
      <formula>"AMBER"</formula>
    </cfRule>
  </conditionalFormatting>
  <conditionalFormatting sqref="N15">
    <cfRule type="cellIs" dxfId="1482" priority="489" operator="equal">
      <formula>"RED"</formula>
    </cfRule>
  </conditionalFormatting>
  <conditionalFormatting sqref="N15">
    <cfRule type="cellIs" dxfId="1481" priority="490" operator="equal">
      <formula>"GREEN"</formula>
    </cfRule>
  </conditionalFormatting>
  <conditionalFormatting sqref="N16">
    <cfRule type="cellIs" dxfId="1480" priority="491" operator="equal">
      <formula>"AMBER"</formula>
    </cfRule>
  </conditionalFormatting>
  <conditionalFormatting sqref="N16">
    <cfRule type="cellIs" dxfId="1479" priority="492" operator="equal">
      <formula>"RED"</formula>
    </cfRule>
  </conditionalFormatting>
  <conditionalFormatting sqref="N16">
    <cfRule type="cellIs" dxfId="1478" priority="493" operator="equal">
      <formula>"GREEN"</formula>
    </cfRule>
  </conditionalFormatting>
  <conditionalFormatting sqref="N17">
    <cfRule type="cellIs" dxfId="1477" priority="494" operator="equal">
      <formula>"AMBER"</formula>
    </cfRule>
  </conditionalFormatting>
  <conditionalFormatting sqref="N17">
    <cfRule type="cellIs" dxfId="1476" priority="495" operator="equal">
      <formula>"RED"</formula>
    </cfRule>
  </conditionalFormatting>
  <conditionalFormatting sqref="N17">
    <cfRule type="cellIs" dxfId="1475" priority="496" operator="equal">
      <formula>"GREEN"</formula>
    </cfRule>
  </conditionalFormatting>
  <conditionalFormatting sqref="N18">
    <cfRule type="cellIs" dxfId="1474" priority="497" operator="equal">
      <formula>"AMBER"</formula>
    </cfRule>
  </conditionalFormatting>
  <conditionalFormatting sqref="N18">
    <cfRule type="cellIs" dxfId="1473" priority="498" operator="equal">
      <formula>"RED"</formula>
    </cfRule>
  </conditionalFormatting>
  <conditionalFormatting sqref="N18">
    <cfRule type="cellIs" dxfId="1472" priority="499" operator="equal">
      <formula>"GREEN"</formula>
    </cfRule>
  </conditionalFormatting>
  <conditionalFormatting sqref="N19">
    <cfRule type="cellIs" dxfId="1471" priority="500" operator="equal">
      <formula>"AMBER"</formula>
    </cfRule>
  </conditionalFormatting>
  <conditionalFormatting sqref="N19">
    <cfRule type="cellIs" dxfId="1470" priority="501" operator="equal">
      <formula>"RED"</formula>
    </cfRule>
  </conditionalFormatting>
  <conditionalFormatting sqref="N19">
    <cfRule type="cellIs" dxfId="1469" priority="502" operator="equal">
      <formula>"GREEN"</formula>
    </cfRule>
  </conditionalFormatting>
  <conditionalFormatting sqref="N20">
    <cfRule type="cellIs" dxfId="1468" priority="503" operator="equal">
      <formula>"AMBER"</formula>
    </cfRule>
  </conditionalFormatting>
  <conditionalFormatting sqref="N20">
    <cfRule type="cellIs" dxfId="1467" priority="504" operator="equal">
      <formula>"RED"</formula>
    </cfRule>
  </conditionalFormatting>
  <conditionalFormatting sqref="N20">
    <cfRule type="cellIs" dxfId="1466" priority="505" operator="equal">
      <formula>"GREEN"</formula>
    </cfRule>
  </conditionalFormatting>
  <conditionalFormatting sqref="N21">
    <cfRule type="cellIs" dxfId="1465" priority="506" operator="equal">
      <formula>"AMBER"</formula>
    </cfRule>
  </conditionalFormatting>
  <conditionalFormatting sqref="N21">
    <cfRule type="cellIs" dxfId="1464" priority="507" operator="equal">
      <formula>"RED"</formula>
    </cfRule>
  </conditionalFormatting>
  <conditionalFormatting sqref="N21">
    <cfRule type="cellIs" dxfId="1463" priority="508" operator="equal">
      <formula>"GREEN"</formula>
    </cfRule>
  </conditionalFormatting>
  <conditionalFormatting sqref="N22">
    <cfRule type="cellIs" dxfId="1462" priority="509" operator="equal">
      <formula>"AMBER"</formula>
    </cfRule>
  </conditionalFormatting>
  <conditionalFormatting sqref="N22">
    <cfRule type="cellIs" dxfId="1461" priority="510" operator="equal">
      <formula>"RED"</formula>
    </cfRule>
  </conditionalFormatting>
  <conditionalFormatting sqref="N22">
    <cfRule type="cellIs" dxfId="1460" priority="511" operator="equal">
      <formula>"GREEN"</formula>
    </cfRule>
  </conditionalFormatting>
  <conditionalFormatting sqref="N23">
    <cfRule type="cellIs" dxfId="1459" priority="512" operator="equal">
      <formula>"AMBER"</formula>
    </cfRule>
  </conditionalFormatting>
  <conditionalFormatting sqref="N23">
    <cfRule type="cellIs" dxfId="1458" priority="513" operator="equal">
      <formula>"RED"</formula>
    </cfRule>
  </conditionalFormatting>
  <conditionalFormatting sqref="N23">
    <cfRule type="cellIs" dxfId="1457" priority="514" operator="equal">
      <formula>"GREEN"</formula>
    </cfRule>
  </conditionalFormatting>
  <conditionalFormatting sqref="N24">
    <cfRule type="cellIs" dxfId="1456" priority="515" operator="equal">
      <formula>"AMBER"</formula>
    </cfRule>
  </conditionalFormatting>
  <conditionalFormatting sqref="N24">
    <cfRule type="cellIs" dxfId="1455" priority="516" operator="equal">
      <formula>"RED"</formula>
    </cfRule>
  </conditionalFormatting>
  <conditionalFormatting sqref="N24">
    <cfRule type="cellIs" dxfId="1454" priority="517" operator="equal">
      <formula>"GREEN"</formula>
    </cfRule>
  </conditionalFormatting>
  <conditionalFormatting sqref="N25">
    <cfRule type="cellIs" dxfId="1453" priority="518" operator="equal">
      <formula>"AMBER"</formula>
    </cfRule>
  </conditionalFormatting>
  <conditionalFormatting sqref="N25">
    <cfRule type="cellIs" dxfId="1452" priority="519" operator="equal">
      <formula>"RED"</formula>
    </cfRule>
  </conditionalFormatting>
  <conditionalFormatting sqref="N25">
    <cfRule type="cellIs" dxfId="1451" priority="520" operator="equal">
      <formula>"GREEN"</formula>
    </cfRule>
  </conditionalFormatting>
  <conditionalFormatting sqref="N26">
    <cfRule type="cellIs" dxfId="1450" priority="521" operator="equal">
      <formula>"AMBER"</formula>
    </cfRule>
  </conditionalFormatting>
  <conditionalFormatting sqref="N26">
    <cfRule type="cellIs" dxfId="1449" priority="522" operator="equal">
      <formula>"RED"</formula>
    </cfRule>
  </conditionalFormatting>
  <conditionalFormatting sqref="N26">
    <cfRule type="cellIs" dxfId="1448" priority="523" operator="equal">
      <formula>"GREEN"</formula>
    </cfRule>
  </conditionalFormatting>
  <conditionalFormatting sqref="N27">
    <cfRule type="cellIs" dxfId="1447" priority="524" operator="equal">
      <formula>"AMBER"</formula>
    </cfRule>
  </conditionalFormatting>
  <conditionalFormatting sqref="N27">
    <cfRule type="cellIs" dxfId="1446" priority="525" operator="equal">
      <formula>"RED"</formula>
    </cfRule>
  </conditionalFormatting>
  <conditionalFormatting sqref="N27">
    <cfRule type="cellIs" dxfId="1445" priority="526" operator="equal">
      <formula>"GREEN"</formula>
    </cfRule>
  </conditionalFormatting>
  <conditionalFormatting sqref="N28">
    <cfRule type="cellIs" dxfId="1444" priority="527" operator="equal">
      <formula>"AMBER"</formula>
    </cfRule>
  </conditionalFormatting>
  <conditionalFormatting sqref="N28">
    <cfRule type="cellIs" dxfId="1443" priority="528" operator="equal">
      <formula>"RED"</formula>
    </cfRule>
  </conditionalFormatting>
  <conditionalFormatting sqref="N28">
    <cfRule type="cellIs" dxfId="1442" priority="529" operator="equal">
      <formula>"GREEN"</formula>
    </cfRule>
  </conditionalFormatting>
  <conditionalFormatting sqref="N29">
    <cfRule type="cellIs" dxfId="1441" priority="530" operator="equal">
      <formula>"AMBER"</formula>
    </cfRule>
  </conditionalFormatting>
  <conditionalFormatting sqref="N29">
    <cfRule type="cellIs" dxfId="1440" priority="531" operator="equal">
      <formula>"RED"</formula>
    </cfRule>
  </conditionalFormatting>
  <conditionalFormatting sqref="N29">
    <cfRule type="cellIs" dxfId="1439" priority="532" operator="equal">
      <formula>"GREEN"</formula>
    </cfRule>
  </conditionalFormatting>
  <conditionalFormatting sqref="N30">
    <cfRule type="cellIs" dxfId="1438" priority="533" operator="equal">
      <formula>"AMBER"</formula>
    </cfRule>
  </conditionalFormatting>
  <conditionalFormatting sqref="N30">
    <cfRule type="cellIs" dxfId="1437" priority="534" operator="equal">
      <formula>"RED"</formula>
    </cfRule>
  </conditionalFormatting>
  <conditionalFormatting sqref="N30">
    <cfRule type="cellIs" dxfId="1436" priority="535" operator="equal">
      <formula>"GREEN"</formula>
    </cfRule>
  </conditionalFormatting>
  <conditionalFormatting sqref="N31">
    <cfRule type="cellIs" dxfId="1435" priority="536" operator="equal">
      <formula>"AMBER"</formula>
    </cfRule>
  </conditionalFormatting>
  <conditionalFormatting sqref="N31">
    <cfRule type="cellIs" dxfId="1434" priority="537" operator="equal">
      <formula>"RED"</formula>
    </cfRule>
  </conditionalFormatting>
  <conditionalFormatting sqref="N31">
    <cfRule type="cellIs" dxfId="1433" priority="538" operator="equal">
      <formula>"GREEN"</formula>
    </cfRule>
  </conditionalFormatting>
  <conditionalFormatting sqref="N32">
    <cfRule type="cellIs" dxfId="1432" priority="539" operator="equal">
      <formula>"AMBER"</formula>
    </cfRule>
  </conditionalFormatting>
  <conditionalFormatting sqref="N32">
    <cfRule type="cellIs" dxfId="1431" priority="540" operator="equal">
      <formula>"RED"</formula>
    </cfRule>
  </conditionalFormatting>
  <conditionalFormatting sqref="N32">
    <cfRule type="cellIs" dxfId="1430" priority="541" operator="equal">
      <formula>"GREEN"</formula>
    </cfRule>
  </conditionalFormatting>
  <dataValidations count="10">
    <dataValidation type="list" showInputMessage="1" showErrorMessage="1" sqref="D37">
      <formula1>YesNo</formula1>
    </dataValidation>
    <dataValidation type="list" allowBlank="1" showInputMessage="1" showErrorMessage="1" sqref="D39">
      <formula1>YesNo</formula1>
    </dataValidation>
    <dataValidation type="date" allowBlank="1" showErrorMessage="1" errorTitle="Date " error="Date entered must be between start date of report and no later than today." sqref="F42">
      <formula1>ReportFrom</formula1>
      <formula2>NOW()</formula2>
    </dataValidation>
    <dataValidation type="date" allowBlank="1" showErrorMessage="1" errorTitle="Date " error="Date entered must be between start date of report and no later than today." sqref="G42">
      <formula1>ReportFrom</formula1>
      <formula2>NOW()</formula2>
    </dataValidation>
    <dataValidation type="date" allowBlank="1" showErrorMessage="1" errorTitle="Date " error="Date entered must be between start date of report and no later than today." sqref="H42">
      <formula1>ReportFrom</formula1>
      <formula2>NOW()</formula2>
    </dataValidation>
    <dataValidation type="date" allowBlank="1" showErrorMessage="1" errorTitle="Date " error="Date entered must be between start date of report and no later than today." sqref="I42">
      <formula1>ReportFrom</formula1>
      <formula2>NOW()</formula2>
    </dataValidation>
    <dataValidation type="date" allowBlank="1" showErrorMessage="1" errorTitle="Date " error="Date entered must be between start date of report and no later than today." sqref="J42">
      <formula1>ReportFrom</formula1>
      <formula2>NOW()</formula2>
    </dataValidation>
    <dataValidation type="date" allowBlank="1" showErrorMessage="1" errorTitle="Date " error="Date entered must be between start date of report and no later than today." sqref="K42">
      <formula1>ReportFrom</formula1>
      <formula2>NOW()</formula2>
    </dataValidation>
    <dataValidation type="date" allowBlank="1" showErrorMessage="1" errorTitle="Date " error="Date entered must be between start date of report and no later than today." sqref="L42">
      <formula1>ReportFrom</formula1>
      <formula2>NOW()</formula2>
    </dataValidation>
    <dataValidation type="date" allowBlank="1" showErrorMessage="1" errorTitle="Date " error="Date entered must be between start date of report and no later than today." sqref="M42">
      <formula1>ReportFrom</formula1>
      <formula2>NOW()</formula2>
    </dataValidation>
  </dataValidations>
  <hyperlinks>
    <hyperlink ref="G22" location="'1.Header'!A1" display="1.Header"/>
    <hyperlink ref="G23" location="'2.Milestones'!MILESTONESTART" display="2.Deliverables"/>
    <hyperlink ref="G24" location="ISSUESTART" display="3.Issues"/>
    <hyperlink ref="G25" location="'4.Risks'!RISKSTART" display="4.Risks"/>
    <hyperlink ref="G26" location="'5.Changes'!CHANGESTART" display="5.Changes"/>
    <hyperlink ref="G27" location="'6.Dependencies'!DEPENDENCYSTART" display="6.Dependencies"/>
    <hyperlink ref="G28" location="'7.Measures'!MEASURESTART" display="7.Measures"/>
    <hyperlink ref="G29" location="'8.Communications'!COMMUNICATIONSTART" display="8.Communications"/>
    <hyperlink ref="G30" location="'9.Finance'!FINANCESTART" display="9.Finance"/>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L22" location="Legend!A1" tooltip="The calculations to determine the traffic lights" display="LEGEND"/>
    <hyperlink ref="B31" location="Legend!A1" display="See Legend"/>
    <hyperlink ref="C31" location="Legend!A1" display="Legend!A1"/>
    <hyperlink ref="D31" location="Legend!A1" display="Legend!A1"/>
    <hyperlink ref="E31" location="Legend!A1" display="Legend!A1"/>
  </hyperlinks>
  <pageMargins left="0.75000000000000011" right="0.75000000000000011" top="1" bottom="1" header="0.5" footer="0.5"/>
  <pageSetup paperSize="9" scale="81" orientation="landscape"/>
  <headerFooter>
    <oddFooter>&amp;L&amp;"Calibri,Regular"&amp;K000000&amp;D&amp;R&amp;"Calibri,Regular"&amp;K000000&amp;P of &amp;N</oddFooter>
  </headerFooter>
  <legacy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F22"/>
  <sheetViews>
    <sheetView workbookViewId="0"/>
  </sheetViews>
  <sheetFormatPr baseColWidth="10" defaultColWidth="11.5" defaultRowHeight="14" x14ac:dyDescent="0"/>
  <cols>
    <col min="2" max="2" width="7.5" customWidth="1"/>
    <col min="3" max="3" width="19.33203125" customWidth="1"/>
    <col min="4" max="4" width="43.6640625" customWidth="1"/>
    <col min="5" max="5" width="37.6640625" customWidth="1"/>
    <col min="6" max="6" width="36.83203125" customWidth="1"/>
  </cols>
  <sheetData>
    <row r="1" spans="1:6">
      <c r="A1" s="60" t="s">
        <v>0</v>
      </c>
      <c r="B1" s="38" t="str">
        <f>OVERALLLIGHT</f>
        <v>AMBER</v>
      </c>
    </row>
    <row r="2" spans="1:6">
      <c r="A2" s="61" t="s">
        <v>1</v>
      </c>
      <c r="B2" s="39" t="str">
        <f>MILESTONELIGHT</f>
        <v>RED</v>
      </c>
    </row>
    <row r="3" spans="1:6">
      <c r="A3" s="61" t="s">
        <v>2</v>
      </c>
      <c r="B3" s="39" t="str">
        <f>ISSUELIGHT</f>
        <v>GREEN</v>
      </c>
    </row>
    <row r="4" spans="1:6">
      <c r="A4" s="61" t="s">
        <v>3</v>
      </c>
      <c r="B4" s="39" t="str">
        <f>RISKLIGHT</f>
        <v>GREEN</v>
      </c>
    </row>
    <row r="5" spans="1:6">
      <c r="A5" s="61" t="s">
        <v>4</v>
      </c>
      <c r="B5" s="39" t="str">
        <f>CHANGELIGHT</f>
        <v>RED</v>
      </c>
    </row>
    <row r="6" spans="1:6">
      <c r="A6" s="61" t="s">
        <v>5</v>
      </c>
      <c r="B6" s="40" t="str">
        <f>DEPENDENCYLIGHT</f>
        <v/>
      </c>
    </row>
    <row r="7" spans="1:6">
      <c r="A7" s="61" t="s">
        <v>6</v>
      </c>
      <c r="B7" s="40" t="str">
        <f>MEASURELIGHT</f>
        <v/>
      </c>
    </row>
    <row r="8" spans="1:6">
      <c r="A8" s="61" t="s">
        <v>7</v>
      </c>
      <c r="B8" s="39" t="str">
        <f>COMMUNICATIONLIGHT</f>
        <v>AMBER</v>
      </c>
    </row>
    <row r="9" spans="1:6">
      <c r="A9" s="61" t="s">
        <v>8</v>
      </c>
      <c r="B9" s="41" t="str">
        <f>FINANCELIGHT</f>
        <v>GREEN</v>
      </c>
    </row>
    <row r="10" spans="1:6" ht="23" customHeight="1">
      <c r="A10" s="61"/>
      <c r="B10" s="132"/>
      <c r="D10" s="141" t="s">
        <v>25</v>
      </c>
    </row>
    <row r="11" spans="1:6" ht="15" customHeight="1"/>
    <row r="12" spans="1:6" ht="28" customHeight="1">
      <c r="C12" s="5"/>
      <c r="D12" s="155" t="s">
        <v>131</v>
      </c>
      <c r="E12" s="156" t="s">
        <v>127</v>
      </c>
      <c r="F12" s="157" t="s">
        <v>245</v>
      </c>
    </row>
    <row r="13" spans="1:6" ht="27" customHeight="1">
      <c r="C13" s="154" t="s">
        <v>10</v>
      </c>
      <c r="D13" s="490" t="s">
        <v>246</v>
      </c>
      <c r="E13" s="490"/>
      <c r="F13" s="490"/>
    </row>
    <row r="14" spans="1:6" ht="28" customHeight="1">
      <c r="C14" s="154" t="s">
        <v>1</v>
      </c>
      <c r="D14" s="151" t="s">
        <v>247</v>
      </c>
      <c r="E14" s="152" t="s">
        <v>248</v>
      </c>
      <c r="F14" s="153" t="s">
        <v>249</v>
      </c>
    </row>
    <row r="15" spans="1:6" ht="28" customHeight="1">
      <c r="C15" s="154" t="s">
        <v>2</v>
      </c>
      <c r="D15" s="151" t="s">
        <v>247</v>
      </c>
      <c r="E15" s="152" t="s">
        <v>248</v>
      </c>
      <c r="F15" s="153" t="s">
        <v>250</v>
      </c>
    </row>
    <row r="16" spans="1:6" ht="28" customHeight="1">
      <c r="C16" s="154" t="s">
        <v>3</v>
      </c>
      <c r="D16" s="151" t="s">
        <v>251</v>
      </c>
      <c r="E16" s="152" t="s">
        <v>252</v>
      </c>
      <c r="F16" s="153" t="s">
        <v>253</v>
      </c>
    </row>
    <row r="17" spans="3:6" ht="28" customHeight="1">
      <c r="C17" s="154" t="s">
        <v>4</v>
      </c>
      <c r="D17" s="151" t="s">
        <v>247</v>
      </c>
      <c r="E17" s="152" t="s">
        <v>248</v>
      </c>
      <c r="F17" s="153" t="s">
        <v>250</v>
      </c>
    </row>
    <row r="18" spans="3:6" ht="28" customHeight="1">
      <c r="C18" s="154" t="s">
        <v>5</v>
      </c>
      <c r="D18" s="151" t="s">
        <v>254</v>
      </c>
      <c r="E18" s="152" t="s">
        <v>254</v>
      </c>
      <c r="F18" s="153" t="s">
        <v>254</v>
      </c>
    </row>
    <row r="19" spans="3:6" ht="28" customHeight="1">
      <c r="C19" s="154" t="s">
        <v>6</v>
      </c>
      <c r="D19" s="151" t="s">
        <v>254</v>
      </c>
      <c r="E19" s="152" t="s">
        <v>254</v>
      </c>
      <c r="F19" s="153" t="s">
        <v>254</v>
      </c>
    </row>
    <row r="20" spans="3:6" ht="33" customHeight="1">
      <c r="C20" s="154" t="s">
        <v>7</v>
      </c>
      <c r="D20" s="151" t="s">
        <v>255</v>
      </c>
      <c r="E20" s="152" t="s">
        <v>256</v>
      </c>
      <c r="F20" s="153" t="s">
        <v>257</v>
      </c>
    </row>
    <row r="21" spans="3:6" ht="60" customHeight="1">
      <c r="C21" s="154" t="s">
        <v>8</v>
      </c>
      <c r="D21" s="151" t="s">
        <v>258</v>
      </c>
      <c r="E21" s="152" t="s">
        <v>259</v>
      </c>
      <c r="F21" s="153" t="s">
        <v>260</v>
      </c>
    </row>
    <row r="22" spans="3:6" ht="60" customHeight="1">
      <c r="C22" s="376" t="s">
        <v>261</v>
      </c>
      <c r="D22" s="151" t="s">
        <v>262</v>
      </c>
      <c r="E22" s="152" t="s">
        <v>263</v>
      </c>
      <c r="F22" s="153" t="s">
        <v>264</v>
      </c>
    </row>
  </sheetData>
  <sheetProtection sheet="1" formatColumns="0" selectLockedCells="1"/>
  <mergeCells count="1">
    <mergeCell ref="D13:F13"/>
  </mergeCells>
  <conditionalFormatting sqref="B1">
    <cfRule type="cellIs" dxfId="262" priority="1" operator="equal">
      <formula>"AMBER"</formula>
    </cfRule>
  </conditionalFormatting>
  <conditionalFormatting sqref="B1">
    <cfRule type="cellIs" dxfId="261" priority="2" operator="equal">
      <formula>"RED"</formula>
    </cfRule>
  </conditionalFormatting>
  <conditionalFormatting sqref="B1">
    <cfRule type="cellIs" dxfId="260" priority="3" operator="equal">
      <formula>"GREEN"</formula>
    </cfRule>
  </conditionalFormatting>
  <conditionalFormatting sqref="B2">
    <cfRule type="cellIs" dxfId="259" priority="4" operator="equal">
      <formula>"AMBER"</formula>
    </cfRule>
  </conditionalFormatting>
  <conditionalFormatting sqref="B2">
    <cfRule type="cellIs" dxfId="258" priority="5" operator="equal">
      <formula>"RED"</formula>
    </cfRule>
  </conditionalFormatting>
  <conditionalFormatting sqref="B2">
    <cfRule type="cellIs" dxfId="257" priority="6" operator="equal">
      <formula>"GREEN"</formula>
    </cfRule>
  </conditionalFormatting>
  <conditionalFormatting sqref="B3">
    <cfRule type="cellIs" dxfId="256" priority="7" operator="equal">
      <formula>"AMBER"</formula>
    </cfRule>
  </conditionalFormatting>
  <conditionalFormatting sqref="B3">
    <cfRule type="cellIs" dxfId="255" priority="8" operator="equal">
      <formula>"RED"</formula>
    </cfRule>
  </conditionalFormatting>
  <conditionalFormatting sqref="B3">
    <cfRule type="cellIs" dxfId="254" priority="9" operator="equal">
      <formula>"GREEN"</formula>
    </cfRule>
  </conditionalFormatting>
  <conditionalFormatting sqref="B4">
    <cfRule type="cellIs" dxfId="253" priority="10" operator="equal">
      <formula>"AMBER"</formula>
    </cfRule>
  </conditionalFormatting>
  <conditionalFormatting sqref="B4">
    <cfRule type="cellIs" dxfId="252" priority="11" operator="equal">
      <formula>"RED"</formula>
    </cfRule>
  </conditionalFormatting>
  <conditionalFormatting sqref="B4">
    <cfRule type="cellIs" dxfId="251" priority="12" operator="equal">
      <formula>"GREEN"</formula>
    </cfRule>
  </conditionalFormatting>
  <conditionalFormatting sqref="B5">
    <cfRule type="cellIs" dxfId="250" priority="13" operator="equal">
      <formula>"AMBER"</formula>
    </cfRule>
  </conditionalFormatting>
  <conditionalFormatting sqref="B5">
    <cfRule type="cellIs" dxfId="249" priority="14" operator="equal">
      <formula>"RED"</formula>
    </cfRule>
  </conditionalFormatting>
  <conditionalFormatting sqref="B5">
    <cfRule type="cellIs" dxfId="248" priority="15" operator="equal">
      <formula>"GREEN"</formula>
    </cfRule>
  </conditionalFormatting>
  <conditionalFormatting sqref="B6">
    <cfRule type="cellIs" dxfId="247" priority="16" operator="equal">
      <formula>"AMBER"</formula>
    </cfRule>
  </conditionalFormatting>
  <conditionalFormatting sqref="B6">
    <cfRule type="cellIs" dxfId="246" priority="17" operator="equal">
      <formula>"RED"</formula>
    </cfRule>
  </conditionalFormatting>
  <conditionalFormatting sqref="B6">
    <cfRule type="cellIs" dxfId="245" priority="18" operator="equal">
      <formula>"GREEN"</formula>
    </cfRule>
  </conditionalFormatting>
  <conditionalFormatting sqref="B7">
    <cfRule type="cellIs" dxfId="244" priority="19" operator="equal">
      <formula>"AMBER"</formula>
    </cfRule>
  </conditionalFormatting>
  <conditionalFormatting sqref="B7">
    <cfRule type="cellIs" dxfId="243" priority="20" operator="equal">
      <formula>"RED"</formula>
    </cfRule>
  </conditionalFormatting>
  <conditionalFormatting sqref="B7">
    <cfRule type="cellIs" dxfId="242" priority="21" operator="equal">
      <formula>"GREEN"</formula>
    </cfRule>
  </conditionalFormatting>
  <conditionalFormatting sqref="B8">
    <cfRule type="cellIs" dxfId="241" priority="22" operator="equal">
      <formula>"AMBER"</formula>
    </cfRule>
  </conditionalFormatting>
  <conditionalFormatting sqref="B8">
    <cfRule type="cellIs" dxfId="240" priority="23" operator="equal">
      <formula>"RED"</formula>
    </cfRule>
  </conditionalFormatting>
  <conditionalFormatting sqref="B8">
    <cfRule type="cellIs" dxfId="239" priority="24" operator="equal">
      <formula>"GREEN"</formula>
    </cfRule>
  </conditionalFormatting>
  <conditionalFormatting sqref="B9">
    <cfRule type="cellIs" dxfId="238" priority="25" operator="equal">
      <formula>"AMBER"</formula>
    </cfRule>
  </conditionalFormatting>
  <conditionalFormatting sqref="B9">
    <cfRule type="cellIs" dxfId="237" priority="26" operator="equal">
      <formula>"RED"</formula>
    </cfRule>
  </conditionalFormatting>
  <conditionalFormatting sqref="B9">
    <cfRule type="cellIs" dxfId="236" priority="27" operator="equal">
      <formula>"GREEN"</formula>
    </cfRule>
  </conditionalFormatting>
  <conditionalFormatting sqref="B10">
    <cfRule type="cellIs" dxfId="235" priority="28" operator="equal">
      <formula>"AMBER"</formula>
    </cfRule>
  </conditionalFormatting>
  <conditionalFormatting sqref="B10">
    <cfRule type="cellIs" dxfId="234" priority="29" operator="equal">
      <formula>"RED"</formula>
    </cfRule>
  </conditionalFormatting>
  <conditionalFormatting sqref="B10">
    <cfRule type="cellIs" dxfId="233" priority="30" operator="equal">
      <formula>"GREEN"</formula>
    </cfRule>
  </conditionalFormatting>
  <hyperlinks>
    <hyperlink ref="C14" location="'2.Milestones'!MILESTONESTART" display="2.Deliverables"/>
    <hyperlink ref="C15" location="'2.Milestones'!ISSUESTART" display="3.Issues"/>
    <hyperlink ref="C16" location="'4.Risks'!RISKSTART" display="4.Risks"/>
    <hyperlink ref="C17" location="'5.Changes'!CHANGESTART" display="5.Changes"/>
    <hyperlink ref="C18" location="'6.Dependencies'!DEPENDENCYSTART" display="6.Dependencies"/>
    <hyperlink ref="C19" location="'7.Measures'!MEASURESTART" display="7.Measures"/>
    <hyperlink ref="C20" location="'8.Communications'!COMMUNICATIONSTART" display="8.Communications"/>
    <hyperlink ref="C21" location="'9.Finance'!FINANCESTART" display="9.Finance"/>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s>
  <pageMargins left="0.75000000000000011" right="0.75000000000000011" top="1" bottom="1" header="0.5" footer="0.5"/>
  <pageSetup paperSize="9" scale="90" orientation="landscape"/>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G2" sqref="G2"/>
    </sheetView>
  </sheetViews>
  <sheetFormatPr baseColWidth="10" defaultColWidth="11.5" defaultRowHeight="14" x14ac:dyDescent="0"/>
  <cols>
    <col min="1" max="2" width="10.83203125" customWidth="1"/>
    <col min="3" max="3" width="11.6640625" customWidth="1"/>
  </cols>
  <sheetData>
    <row r="1" spans="1:9" ht="15" customHeight="1">
      <c r="A1" t="s">
        <v>114</v>
      </c>
      <c r="B1" t="s">
        <v>265</v>
      </c>
      <c r="C1" t="s">
        <v>266</v>
      </c>
      <c r="D1" t="s">
        <v>267</v>
      </c>
      <c r="E1" t="s">
        <v>268</v>
      </c>
      <c r="F1" t="s">
        <v>269</v>
      </c>
      <c r="G1" t="s">
        <v>270</v>
      </c>
      <c r="H1" s="345" t="s">
        <v>271</v>
      </c>
      <c r="I1" s="345" t="s">
        <v>272</v>
      </c>
    </row>
    <row r="2" spans="1:9" ht="15" customHeight="1">
      <c r="A2" t="s">
        <v>273</v>
      </c>
      <c r="B2">
        <v>0</v>
      </c>
      <c r="C2" t="s">
        <v>216</v>
      </c>
      <c r="D2" t="s">
        <v>131</v>
      </c>
      <c r="E2" t="s">
        <v>217</v>
      </c>
      <c r="F2" s="125">
        <v>40909</v>
      </c>
      <c r="G2" s="125">
        <v>42004</v>
      </c>
      <c r="H2" s="345" t="s">
        <v>274</v>
      </c>
      <c r="I2" s="345" t="s">
        <v>275</v>
      </c>
    </row>
    <row r="3" spans="1:9" ht="15" customHeight="1">
      <c r="A3" t="s">
        <v>276</v>
      </c>
      <c r="B3">
        <v>25</v>
      </c>
      <c r="C3" t="s">
        <v>277</v>
      </c>
      <c r="D3" t="s">
        <v>127</v>
      </c>
      <c r="E3" t="s">
        <v>214</v>
      </c>
      <c r="H3" s="345" t="s">
        <v>278</v>
      </c>
      <c r="I3" s="345" t="s">
        <v>279</v>
      </c>
    </row>
    <row r="4" spans="1:9" ht="15" customHeight="1">
      <c r="B4">
        <v>50</v>
      </c>
      <c r="C4" t="s">
        <v>280</v>
      </c>
      <c r="D4" t="s">
        <v>245</v>
      </c>
      <c r="H4" s="345" t="s">
        <v>281</v>
      </c>
      <c r="I4" s="345" t="s">
        <v>282</v>
      </c>
    </row>
    <row r="5" spans="1:9" ht="15" customHeight="1">
      <c r="B5">
        <v>75</v>
      </c>
      <c r="C5" t="s">
        <v>283</v>
      </c>
      <c r="H5" s="345"/>
      <c r="I5" s="345" t="s">
        <v>243</v>
      </c>
    </row>
    <row r="6" spans="1:9">
      <c r="B6">
        <v>100</v>
      </c>
      <c r="C6" t="s">
        <v>213</v>
      </c>
    </row>
    <row r="7" spans="1:9">
      <c r="C7" t="s">
        <v>284</v>
      </c>
    </row>
    <row r="8" spans="1:9" s="5" customFormat="1">
      <c r="C8" s="351" t="s">
        <v>285</v>
      </c>
    </row>
    <row r="9" spans="1:9">
      <c r="C9" t="s">
        <v>286</v>
      </c>
    </row>
  </sheetData>
  <sheetProtection sheet="1" formatColumns="0" selectLockedCells="1"/>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6"/>
  <sheetViews>
    <sheetView workbookViewId="0">
      <selection activeCell="F10" sqref="F10"/>
    </sheetView>
  </sheetViews>
  <sheetFormatPr baseColWidth="10" defaultColWidth="11.5" defaultRowHeight="14" x14ac:dyDescent="0"/>
  <cols>
    <col min="1" max="1" width="8.5" customWidth="1"/>
    <col min="4" max="4" width="16.83203125" customWidth="1"/>
    <col min="5" max="6" width="17.1640625" customWidth="1"/>
    <col min="7" max="7" width="15.83203125" customWidth="1"/>
    <col min="8" max="8" width="15.1640625" customWidth="1"/>
    <col min="9" max="9" width="15.83203125" customWidth="1"/>
    <col min="10" max="10" width="14.5" customWidth="1"/>
    <col min="11" max="11" width="13.33203125" customWidth="1"/>
    <col min="13" max="13" width="13" customWidth="1"/>
    <col min="14" max="14" width="15" customWidth="1"/>
    <col min="16" max="25" width="14.5" customWidth="1"/>
  </cols>
  <sheetData>
    <row r="1" spans="1:25" ht="75" customHeight="1">
      <c r="A1" s="233" t="s">
        <v>16</v>
      </c>
      <c r="B1" s="233" t="s">
        <v>287</v>
      </c>
      <c r="C1" s="234" t="s">
        <v>288</v>
      </c>
      <c r="D1" s="234" t="s">
        <v>289</v>
      </c>
      <c r="E1" s="234" t="s">
        <v>290</v>
      </c>
      <c r="F1" s="234" t="s">
        <v>291</v>
      </c>
      <c r="G1" s="235" t="s">
        <v>292</v>
      </c>
      <c r="H1" s="236" t="s">
        <v>293</v>
      </c>
      <c r="I1" s="237" t="s">
        <v>294</v>
      </c>
      <c r="J1" s="235" t="s">
        <v>295</v>
      </c>
      <c r="K1" s="236" t="s">
        <v>296</v>
      </c>
      <c r="L1" s="237" t="s">
        <v>297</v>
      </c>
      <c r="M1" s="235" t="s">
        <v>298</v>
      </c>
      <c r="N1" s="236" t="s">
        <v>299</v>
      </c>
      <c r="O1" s="237" t="s">
        <v>300</v>
      </c>
      <c r="P1" s="238" t="s">
        <v>301</v>
      </c>
      <c r="Q1" s="238" t="s">
        <v>302</v>
      </c>
      <c r="R1" s="239" t="s">
        <v>303</v>
      </c>
      <c r="S1" s="239" t="s">
        <v>304</v>
      </c>
      <c r="T1" s="239" t="s">
        <v>305</v>
      </c>
      <c r="U1" s="247" t="s">
        <v>306</v>
      </c>
      <c r="V1" s="248" t="s">
        <v>307</v>
      </c>
      <c r="W1" s="248" t="s">
        <v>308</v>
      </c>
      <c r="X1" s="248" t="s">
        <v>309</v>
      </c>
      <c r="Y1" s="249" t="s">
        <v>310</v>
      </c>
    </row>
    <row r="2" spans="1:25" ht="15" customHeight="1">
      <c r="A2" s="229">
        <v>1</v>
      </c>
      <c r="B2" s="229"/>
      <c r="C2" s="240"/>
      <c r="D2" s="241">
        <v>41011</v>
      </c>
      <c r="E2" s="241">
        <v>41061</v>
      </c>
      <c r="F2" s="241">
        <v>41075</v>
      </c>
      <c r="G2" s="242"/>
      <c r="H2" s="242">
        <v>52000</v>
      </c>
      <c r="I2" s="242"/>
      <c r="J2" s="242"/>
      <c r="K2" s="242"/>
      <c r="L2" s="242">
        <v>24000</v>
      </c>
      <c r="M2" s="242"/>
      <c r="N2" s="242"/>
      <c r="O2" s="242"/>
      <c r="P2" s="243">
        <f t="shared" ref="P2:P10" si="0">SUM(G2:I2)</f>
        <v>52000</v>
      </c>
      <c r="Q2" s="243">
        <f t="shared" ref="Q2:Q10" si="1">SUM(J2:O2)</f>
        <v>24000</v>
      </c>
      <c r="R2" s="243">
        <f>P2</f>
        <v>52000</v>
      </c>
      <c r="S2" s="243">
        <f>Q2</f>
        <v>24000</v>
      </c>
      <c r="T2" s="246">
        <f t="shared" ref="T2:T10" si="2">R2+S2</f>
        <v>76000</v>
      </c>
      <c r="U2" s="245">
        <v>52000</v>
      </c>
      <c r="V2" s="242">
        <v>1000</v>
      </c>
      <c r="W2" s="243">
        <f>U2</f>
        <v>52000</v>
      </c>
      <c r="X2" s="243">
        <f>V2</f>
        <v>1000</v>
      </c>
      <c r="Y2" s="251">
        <f t="shared" ref="Y2:Y11" si="3">W2+X2</f>
        <v>53000</v>
      </c>
    </row>
    <row r="3" spans="1:25" ht="15" customHeight="1">
      <c r="A3" s="229">
        <v>2</v>
      </c>
      <c r="B3" s="229"/>
      <c r="C3" s="240"/>
      <c r="D3" s="241"/>
      <c r="E3" s="241">
        <v>41089</v>
      </c>
      <c r="F3" s="241">
        <v>41103</v>
      </c>
      <c r="G3" s="242"/>
      <c r="H3" s="242">
        <v>52000</v>
      </c>
      <c r="I3" s="242"/>
      <c r="J3" s="242"/>
      <c r="K3" s="242"/>
      <c r="L3" s="242">
        <v>49000</v>
      </c>
      <c r="M3" s="242"/>
      <c r="N3" s="242"/>
      <c r="O3" s="242"/>
      <c r="P3" s="243">
        <f t="shared" si="0"/>
        <v>52000</v>
      </c>
      <c r="Q3" s="243">
        <f t="shared" si="1"/>
        <v>49000</v>
      </c>
      <c r="R3" s="243">
        <f t="shared" ref="R3:S10" si="4">R2+P3</f>
        <v>104000</v>
      </c>
      <c r="S3" s="243">
        <f t="shared" si="4"/>
        <v>73000</v>
      </c>
      <c r="T3" s="246">
        <f t="shared" si="2"/>
        <v>177000</v>
      </c>
      <c r="U3" s="250">
        <v>52000</v>
      </c>
      <c r="V3" s="242">
        <v>22679</v>
      </c>
      <c r="W3" s="243">
        <f t="shared" ref="W3:X10" si="5">W2+U3</f>
        <v>104000</v>
      </c>
      <c r="X3" s="243">
        <f t="shared" si="5"/>
        <v>23679</v>
      </c>
      <c r="Y3" s="251">
        <f t="shared" si="3"/>
        <v>127679</v>
      </c>
    </row>
    <row r="4" spans="1:25" ht="15" customHeight="1">
      <c r="A4" s="229">
        <v>3</v>
      </c>
      <c r="B4" s="229"/>
      <c r="C4" s="240"/>
      <c r="D4" s="241"/>
      <c r="E4" s="241">
        <v>41117</v>
      </c>
      <c r="F4" s="241">
        <v>41131</v>
      </c>
      <c r="G4" s="242"/>
      <c r="H4" s="242"/>
      <c r="I4" s="242"/>
      <c r="J4" s="242"/>
      <c r="K4" s="242"/>
      <c r="L4" s="242"/>
      <c r="M4" s="242"/>
      <c r="N4" s="242"/>
      <c r="O4" s="242"/>
      <c r="P4" s="243">
        <f t="shared" si="0"/>
        <v>0</v>
      </c>
      <c r="Q4" s="243">
        <f t="shared" si="1"/>
        <v>0</v>
      </c>
      <c r="R4" s="243">
        <f t="shared" si="4"/>
        <v>104000</v>
      </c>
      <c r="S4" s="243">
        <f t="shared" si="4"/>
        <v>73000</v>
      </c>
      <c r="T4" s="246">
        <f t="shared" si="2"/>
        <v>177000</v>
      </c>
      <c r="U4" s="250">
        <v>0</v>
      </c>
      <c r="V4" s="242">
        <v>16094</v>
      </c>
      <c r="W4" s="243">
        <f t="shared" si="5"/>
        <v>104000</v>
      </c>
      <c r="X4" s="243">
        <f t="shared" si="5"/>
        <v>39773</v>
      </c>
      <c r="Y4" s="251">
        <f t="shared" si="3"/>
        <v>143773</v>
      </c>
    </row>
    <row r="5" spans="1:25" ht="15" customHeight="1">
      <c r="A5" s="229">
        <v>4</v>
      </c>
      <c r="B5" s="229"/>
      <c r="C5" s="240"/>
      <c r="D5" s="241"/>
      <c r="E5" s="241">
        <v>41152</v>
      </c>
      <c r="F5" s="241">
        <v>41166</v>
      </c>
      <c r="G5" s="242"/>
      <c r="H5" s="242">
        <v>52000</v>
      </c>
      <c r="I5" s="242"/>
      <c r="J5" s="242"/>
      <c r="K5" s="242"/>
      <c r="L5" s="242">
        <v>14000</v>
      </c>
      <c r="M5" s="242"/>
      <c r="N5" s="242"/>
      <c r="O5" s="242"/>
      <c r="P5" s="243">
        <f t="shared" si="0"/>
        <v>52000</v>
      </c>
      <c r="Q5" s="243">
        <f t="shared" si="1"/>
        <v>14000</v>
      </c>
      <c r="R5" s="243">
        <f t="shared" si="4"/>
        <v>156000</v>
      </c>
      <c r="S5" s="243">
        <f t="shared" si="4"/>
        <v>87000</v>
      </c>
      <c r="T5" s="246">
        <f t="shared" si="2"/>
        <v>243000</v>
      </c>
      <c r="U5" s="250">
        <v>20247</v>
      </c>
      <c r="V5" s="242">
        <v>17116</v>
      </c>
      <c r="W5" s="243">
        <f t="shared" si="5"/>
        <v>124247</v>
      </c>
      <c r="X5" s="243">
        <f t="shared" si="5"/>
        <v>56889</v>
      </c>
      <c r="Y5" s="251">
        <f t="shared" si="3"/>
        <v>181136</v>
      </c>
    </row>
    <row r="6" spans="1:25" ht="15" customHeight="1">
      <c r="A6" s="229">
        <v>5</v>
      </c>
      <c r="B6" s="229"/>
      <c r="C6" s="240"/>
      <c r="D6" s="241"/>
      <c r="E6" s="241">
        <v>41243</v>
      </c>
      <c r="F6" s="241">
        <v>41257</v>
      </c>
      <c r="G6" s="242"/>
      <c r="H6" s="244">
        <v>52000</v>
      </c>
      <c r="I6" s="242"/>
      <c r="J6" s="242"/>
      <c r="K6" s="242"/>
      <c r="L6" s="242">
        <v>48000</v>
      </c>
      <c r="M6" s="242"/>
      <c r="N6" s="242"/>
      <c r="O6" s="242"/>
      <c r="P6" s="243">
        <f t="shared" si="0"/>
        <v>52000</v>
      </c>
      <c r="Q6" s="243">
        <f t="shared" si="1"/>
        <v>48000</v>
      </c>
      <c r="R6" s="243">
        <f t="shared" si="4"/>
        <v>208000</v>
      </c>
      <c r="S6" s="243">
        <f t="shared" si="4"/>
        <v>135000</v>
      </c>
      <c r="T6" s="246">
        <f t="shared" si="2"/>
        <v>343000</v>
      </c>
      <c r="U6" s="250">
        <v>44753</v>
      </c>
      <c r="V6" s="242">
        <v>57111</v>
      </c>
      <c r="W6" s="243">
        <f t="shared" si="5"/>
        <v>169000</v>
      </c>
      <c r="X6" s="243">
        <f t="shared" si="5"/>
        <v>114000</v>
      </c>
      <c r="Y6" s="251">
        <f t="shared" si="3"/>
        <v>283000</v>
      </c>
    </row>
    <row r="7" spans="1:25" ht="15" customHeight="1">
      <c r="A7" s="229">
        <v>6</v>
      </c>
      <c r="B7" s="229"/>
      <c r="C7" s="240"/>
      <c r="D7" s="241"/>
      <c r="E7" s="241">
        <v>41364</v>
      </c>
      <c r="F7" s="241">
        <v>41376</v>
      </c>
      <c r="G7" s="242"/>
      <c r="H7" s="244">
        <v>52000</v>
      </c>
      <c r="I7" s="242"/>
      <c r="J7" s="242"/>
      <c r="K7" s="242"/>
      <c r="L7" s="242"/>
      <c r="M7" s="242"/>
      <c r="N7" s="242"/>
      <c r="O7" s="242"/>
      <c r="P7" s="243">
        <f t="shared" si="0"/>
        <v>52000</v>
      </c>
      <c r="Q7" s="243">
        <f t="shared" si="1"/>
        <v>0</v>
      </c>
      <c r="R7" s="243">
        <f t="shared" si="4"/>
        <v>260000</v>
      </c>
      <c r="S7" s="243">
        <f t="shared" si="4"/>
        <v>135000</v>
      </c>
      <c r="T7" s="246">
        <f t="shared" si="2"/>
        <v>395000</v>
      </c>
      <c r="U7" s="250">
        <v>0</v>
      </c>
      <c r="V7" s="242">
        <v>0</v>
      </c>
      <c r="W7" s="243">
        <f t="shared" si="5"/>
        <v>169000</v>
      </c>
      <c r="X7" s="243">
        <f t="shared" si="5"/>
        <v>114000</v>
      </c>
      <c r="Y7" s="251">
        <f t="shared" si="3"/>
        <v>283000</v>
      </c>
    </row>
    <row r="8" spans="1:25" ht="15" customHeight="1">
      <c r="A8" s="229">
        <v>7</v>
      </c>
      <c r="B8" s="229"/>
      <c r="C8" s="240"/>
      <c r="D8" s="241"/>
      <c r="E8" s="241">
        <v>41455</v>
      </c>
      <c r="F8" s="241">
        <v>41467</v>
      </c>
      <c r="G8" s="242"/>
      <c r="H8" s="242"/>
      <c r="I8" s="242"/>
      <c r="J8" s="242"/>
      <c r="K8" s="242"/>
      <c r="L8" s="242"/>
      <c r="M8" s="242"/>
      <c r="N8" s="242"/>
      <c r="O8" s="242"/>
      <c r="P8" s="243">
        <f t="shared" si="0"/>
        <v>0</v>
      </c>
      <c r="Q8" s="243">
        <f t="shared" si="1"/>
        <v>0</v>
      </c>
      <c r="R8" s="243">
        <f t="shared" si="4"/>
        <v>260000</v>
      </c>
      <c r="S8" s="243">
        <f t="shared" si="4"/>
        <v>135000</v>
      </c>
      <c r="T8" s="246">
        <f t="shared" si="2"/>
        <v>395000</v>
      </c>
      <c r="U8" s="250"/>
      <c r="V8" s="242"/>
      <c r="W8" s="243">
        <f t="shared" si="5"/>
        <v>169000</v>
      </c>
      <c r="X8" s="243">
        <f t="shared" si="5"/>
        <v>114000</v>
      </c>
      <c r="Y8" s="251">
        <f t="shared" si="3"/>
        <v>283000</v>
      </c>
    </row>
    <row r="9" spans="1:25" ht="15" customHeight="1">
      <c r="A9" s="229">
        <v>8</v>
      </c>
      <c r="B9" s="229"/>
      <c r="C9" s="240"/>
      <c r="D9" s="241"/>
      <c r="E9" s="241">
        <v>41547</v>
      </c>
      <c r="F9" s="241">
        <v>41561</v>
      </c>
      <c r="G9" s="242"/>
      <c r="H9" s="242"/>
      <c r="I9" s="242"/>
      <c r="J9" s="242"/>
      <c r="K9" s="242"/>
      <c r="L9" s="242"/>
      <c r="M9" s="242"/>
      <c r="N9" s="242"/>
      <c r="O9" s="242"/>
      <c r="P9" s="243">
        <f t="shared" si="0"/>
        <v>0</v>
      </c>
      <c r="Q9" s="243">
        <f t="shared" si="1"/>
        <v>0</v>
      </c>
      <c r="R9" s="243">
        <f t="shared" si="4"/>
        <v>260000</v>
      </c>
      <c r="S9" s="243">
        <f t="shared" si="4"/>
        <v>135000</v>
      </c>
      <c r="T9" s="246">
        <f t="shared" si="2"/>
        <v>395000</v>
      </c>
      <c r="U9" s="250"/>
      <c r="V9" s="242"/>
      <c r="W9" s="243">
        <f t="shared" si="5"/>
        <v>169000</v>
      </c>
      <c r="X9" s="243">
        <f t="shared" si="5"/>
        <v>114000</v>
      </c>
      <c r="Y9" s="251">
        <f t="shared" si="3"/>
        <v>283000</v>
      </c>
    </row>
    <row r="10" spans="1:25" ht="16" customHeight="1">
      <c r="A10" s="229">
        <v>9</v>
      </c>
      <c r="B10" s="229"/>
      <c r="C10" s="240"/>
      <c r="D10" s="241"/>
      <c r="E10" s="241">
        <v>41639</v>
      </c>
      <c r="F10" s="241">
        <v>41653</v>
      </c>
      <c r="G10" s="242"/>
      <c r="H10" s="242">
        <v>29000</v>
      </c>
      <c r="I10" s="242"/>
      <c r="J10" s="242"/>
      <c r="K10" s="242"/>
      <c r="L10" s="242"/>
      <c r="M10" s="242"/>
      <c r="N10" s="242"/>
      <c r="O10" s="242"/>
      <c r="P10" s="243">
        <f t="shared" si="0"/>
        <v>29000</v>
      </c>
      <c r="Q10" s="243">
        <f t="shared" si="1"/>
        <v>0</v>
      </c>
      <c r="R10" s="243">
        <f t="shared" si="4"/>
        <v>289000</v>
      </c>
      <c r="S10" s="243">
        <f t="shared" si="4"/>
        <v>135000</v>
      </c>
      <c r="T10" s="246">
        <f t="shared" si="2"/>
        <v>424000</v>
      </c>
      <c r="U10" s="252"/>
      <c r="V10" s="253"/>
      <c r="W10" s="270">
        <f t="shared" si="5"/>
        <v>169000</v>
      </c>
      <c r="X10" s="270">
        <f t="shared" si="5"/>
        <v>114000</v>
      </c>
      <c r="Y10" s="271">
        <f t="shared" si="3"/>
        <v>283000</v>
      </c>
    </row>
    <row r="11" spans="1:25" ht="15" customHeight="1">
      <c r="T11" s="269" t="s">
        <v>35</v>
      </c>
      <c r="W11" s="274">
        <f>MAX(W2:W10)</f>
        <v>169000</v>
      </c>
      <c r="X11" s="273">
        <f>MAX(X2:X10)</f>
        <v>114000</v>
      </c>
      <c r="Y11" s="272">
        <f t="shared" si="3"/>
        <v>283000</v>
      </c>
    </row>
    <row r="16" spans="1:25">
      <c r="U16" s="351" t="s">
        <v>311</v>
      </c>
    </row>
  </sheetData>
  <sheetProtection sheet="1" formatColumns="0" selectLockedCells="1"/>
  <protectedRanges>
    <protectedRange password="CE4B" sqref="A1:Z20" name="pc0dce6eb54f9504a5aec35a7e30818d4"/>
  </protectedRanges>
  <pageMargins left="0.75" right="0.75" top="1" bottom="1" header="0.5" footer="0.5"/>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pageSetUpPr fitToPage="1"/>
  </sheetPr>
  <dimension ref="A1:J36"/>
  <sheetViews>
    <sheetView showGridLines="0" tabSelected="1" workbookViewId="0">
      <selection activeCell="G25" sqref="G25"/>
    </sheetView>
  </sheetViews>
  <sheetFormatPr baseColWidth="10" defaultColWidth="8.83203125" defaultRowHeight="14" x14ac:dyDescent="0"/>
  <cols>
    <col min="1" max="1" width="12.1640625" customWidth="1"/>
    <col min="2" max="2" width="11.83203125" customWidth="1"/>
    <col min="3" max="3" width="17.83203125" customWidth="1"/>
    <col min="4" max="4" width="27.5" customWidth="1"/>
    <col min="5" max="6" width="18.1640625" customWidth="1"/>
    <col min="7" max="7" width="16.83203125" customWidth="1"/>
    <col min="8" max="8" width="27.5" customWidth="1"/>
    <col min="9" max="9" width="13.5" customWidth="1"/>
    <col min="10" max="10" width="15.6640625" customWidth="1"/>
  </cols>
  <sheetData>
    <row r="1" spans="1:5">
      <c r="A1" s="60" t="s">
        <v>0</v>
      </c>
      <c r="B1" s="199" t="str">
        <f>OVERALLLIGHT</f>
        <v>AMBER</v>
      </c>
      <c r="C1" s="65"/>
      <c r="D1" s="65"/>
      <c r="E1" s="65"/>
    </row>
    <row r="2" spans="1:5">
      <c r="A2" s="61" t="s">
        <v>1</v>
      </c>
      <c r="B2" s="200" t="str">
        <f>MILESTONELIGHT</f>
        <v>RED</v>
      </c>
      <c r="C2" s="65"/>
      <c r="D2" s="65"/>
      <c r="E2" s="65"/>
    </row>
    <row r="3" spans="1:5">
      <c r="A3" s="61" t="s">
        <v>2</v>
      </c>
      <c r="B3" s="200" t="str">
        <f>ISSUELIGHT</f>
        <v>GREEN</v>
      </c>
      <c r="C3" s="65"/>
      <c r="D3" s="65"/>
      <c r="E3" s="65"/>
    </row>
    <row r="4" spans="1:5">
      <c r="A4" s="61" t="s">
        <v>3</v>
      </c>
      <c r="B4" s="200" t="str">
        <f>RISKLIGHT</f>
        <v>GREEN</v>
      </c>
      <c r="C4" s="65"/>
      <c r="D4" s="65"/>
      <c r="E4" s="65"/>
    </row>
    <row r="5" spans="1:5" s="5" customFormat="1">
      <c r="A5" s="61" t="s">
        <v>4</v>
      </c>
      <c r="B5" s="200" t="str">
        <f>CHANGELIGHT</f>
        <v>RED</v>
      </c>
      <c r="C5" s="65"/>
      <c r="D5" s="65"/>
      <c r="E5" s="65"/>
    </row>
    <row r="6" spans="1:5" s="5" customFormat="1">
      <c r="A6" s="61" t="s">
        <v>5</v>
      </c>
      <c r="B6" s="201" t="str">
        <f>DEPENDENCYLIGHT</f>
        <v/>
      </c>
      <c r="C6" s="65"/>
      <c r="D6" s="65"/>
      <c r="E6" s="65"/>
    </row>
    <row r="7" spans="1:5" s="5" customFormat="1">
      <c r="A7" s="61" t="s">
        <v>6</v>
      </c>
      <c r="B7" s="201" t="str">
        <f>MEASURELIGHT</f>
        <v/>
      </c>
      <c r="C7" s="65"/>
      <c r="D7" s="65"/>
      <c r="E7" s="65"/>
    </row>
    <row r="8" spans="1:5" s="5" customFormat="1" ht="15" customHeight="1">
      <c r="A8" s="61" t="s">
        <v>7</v>
      </c>
      <c r="B8" s="200" t="str">
        <f>COMMUNICATIONLIGHT</f>
        <v>AMBER</v>
      </c>
      <c r="C8" s="65"/>
      <c r="D8" s="102"/>
      <c r="E8" s="65"/>
    </row>
    <row r="9" spans="1:5" s="5" customFormat="1" ht="15" customHeight="1">
      <c r="A9" s="61" t="s">
        <v>8</v>
      </c>
      <c r="B9" s="202" t="str">
        <f>FINANCELIGHT</f>
        <v>GREEN</v>
      </c>
      <c r="C9" s="65"/>
      <c r="D9" s="102"/>
      <c r="E9" s="65"/>
    </row>
    <row r="10" spans="1:5" s="5" customFormat="1">
      <c r="A10" s="72"/>
      <c r="B10" s="203"/>
      <c r="C10" s="65"/>
      <c r="D10" s="65"/>
      <c r="E10" s="65"/>
    </row>
    <row r="11" spans="1:5" s="5" customFormat="1" ht="16" customHeight="1">
      <c r="A11" s="72"/>
      <c r="B11" s="204" t="str">
        <f>ProjNo</f>
        <v>RT029</v>
      </c>
      <c r="C11" s="205" t="str">
        <f>ProjName</f>
        <v>Cloud Based Bioinformatics Tools</v>
      </c>
      <c r="D11" s="65"/>
      <c r="E11" s="65"/>
    </row>
    <row r="12" spans="1:5" ht="16" customHeight="1">
      <c r="A12" s="72"/>
      <c r="B12" s="206" t="s">
        <v>42</v>
      </c>
      <c r="C12" s="207">
        <f>ReportFrom</f>
        <v>41365</v>
      </c>
      <c r="D12" s="208"/>
      <c r="E12" s="65"/>
    </row>
    <row r="13" spans="1:5" ht="16" customHeight="1">
      <c r="A13" s="72"/>
      <c r="B13" s="209" t="s">
        <v>43</v>
      </c>
      <c r="C13" s="210">
        <f>LastDateReport</f>
        <v>41455</v>
      </c>
      <c r="D13" s="208"/>
      <c r="E13" s="65"/>
    </row>
    <row r="14" spans="1:5" ht="16" customHeight="1">
      <c r="A14" s="72"/>
      <c r="B14" s="211"/>
      <c r="C14" s="212"/>
      <c r="D14" s="208"/>
      <c r="E14" s="65"/>
    </row>
    <row r="15" spans="1:5" ht="19" customHeight="1">
      <c r="A15" s="65"/>
      <c r="B15" s="94" t="s">
        <v>312</v>
      </c>
      <c r="C15" s="94"/>
      <c r="D15" s="94"/>
      <c r="E15" s="94"/>
    </row>
    <row r="16" spans="1:5" ht="16" customHeight="1">
      <c r="A16" s="65"/>
      <c r="B16" s="477" t="s">
        <v>313</v>
      </c>
      <c r="C16" s="477"/>
      <c r="D16" s="477"/>
      <c r="E16" s="477"/>
    </row>
    <row r="17" spans="2:10" ht="15" customHeight="1">
      <c r="B17" s="346" t="s">
        <v>314</v>
      </c>
    </row>
    <row r="18" spans="2:10" s="5" customFormat="1" ht="15" customHeight="1">
      <c r="B18" s="346"/>
    </row>
    <row r="19" spans="2:10" ht="32" customHeight="1">
      <c r="B19" s="347" t="s">
        <v>315</v>
      </c>
      <c r="C19" s="347" t="s">
        <v>316</v>
      </c>
      <c r="D19" s="347" t="s">
        <v>317</v>
      </c>
      <c r="E19" s="347" t="s">
        <v>318</v>
      </c>
      <c r="F19" s="347" t="s">
        <v>319</v>
      </c>
      <c r="G19" s="347" t="s">
        <v>320</v>
      </c>
      <c r="H19" s="347" t="s">
        <v>321</v>
      </c>
      <c r="I19" s="347" t="s">
        <v>322</v>
      </c>
      <c r="J19" s="347" t="s">
        <v>114</v>
      </c>
    </row>
    <row r="20" spans="2:10" ht="32" customHeight="1">
      <c r="B20" s="348" t="s">
        <v>323</v>
      </c>
      <c r="C20" s="348" t="s">
        <v>279</v>
      </c>
      <c r="D20" s="348" t="s">
        <v>324</v>
      </c>
      <c r="E20" s="349" t="s">
        <v>325</v>
      </c>
      <c r="F20" s="348" t="s">
        <v>326</v>
      </c>
      <c r="G20" s="350">
        <v>54768</v>
      </c>
      <c r="H20" s="348" t="s">
        <v>327</v>
      </c>
      <c r="I20" s="348" t="s">
        <v>323</v>
      </c>
      <c r="J20" s="348" t="s">
        <v>278</v>
      </c>
    </row>
    <row r="21" spans="2:10" ht="32" customHeight="1">
      <c r="B21" s="348" t="s">
        <v>328</v>
      </c>
      <c r="C21" s="348" t="s">
        <v>279</v>
      </c>
      <c r="D21" s="348" t="s">
        <v>329</v>
      </c>
      <c r="E21" s="349" t="s">
        <v>325</v>
      </c>
      <c r="F21" s="348" t="s">
        <v>326</v>
      </c>
      <c r="G21" s="350">
        <v>42374</v>
      </c>
      <c r="H21" s="348" t="s">
        <v>327</v>
      </c>
      <c r="I21" s="348" t="s">
        <v>328</v>
      </c>
      <c r="J21" s="348" t="s">
        <v>278</v>
      </c>
    </row>
    <row r="22" spans="2:10" ht="32" customHeight="1">
      <c r="B22" s="348" t="s">
        <v>330</v>
      </c>
      <c r="C22" s="348" t="s">
        <v>279</v>
      </c>
      <c r="D22" s="348" t="s">
        <v>331</v>
      </c>
      <c r="E22" s="349" t="s">
        <v>332</v>
      </c>
      <c r="F22" s="348" t="s">
        <v>326</v>
      </c>
      <c r="G22" s="350">
        <v>42374</v>
      </c>
      <c r="H22" s="348" t="s">
        <v>327</v>
      </c>
      <c r="I22" s="348" t="s">
        <v>330</v>
      </c>
      <c r="J22" s="348" t="s">
        <v>278</v>
      </c>
    </row>
    <row r="23" spans="2:10" ht="32" customHeight="1">
      <c r="B23" s="348" t="s">
        <v>333</v>
      </c>
      <c r="C23" s="348" t="s">
        <v>279</v>
      </c>
      <c r="D23" s="348" t="s">
        <v>334</v>
      </c>
      <c r="E23" s="349" t="s">
        <v>332</v>
      </c>
      <c r="F23" s="348" t="s">
        <v>326</v>
      </c>
      <c r="G23" s="350">
        <v>97714</v>
      </c>
      <c r="H23" s="348" t="s">
        <v>327</v>
      </c>
      <c r="I23" s="348" t="s">
        <v>333</v>
      </c>
      <c r="J23" s="348" t="s">
        <v>278</v>
      </c>
    </row>
    <row r="24" spans="2:10" ht="32" customHeight="1">
      <c r="B24" s="348" t="s">
        <v>391</v>
      </c>
      <c r="C24" s="348" t="s">
        <v>279</v>
      </c>
      <c r="D24" s="348" t="s">
        <v>334</v>
      </c>
      <c r="E24" s="349" t="s">
        <v>392</v>
      </c>
      <c r="F24" s="348" t="s">
        <v>326</v>
      </c>
      <c r="G24" s="350">
        <f>324010-SUM(G20:G23)</f>
        <v>86780</v>
      </c>
      <c r="H24" s="348" t="s">
        <v>327</v>
      </c>
      <c r="I24" s="348" t="s">
        <v>391</v>
      </c>
      <c r="J24" s="348" t="s">
        <v>278</v>
      </c>
    </row>
    <row r="25" spans="2:10" ht="32" customHeight="1">
      <c r="B25" s="348"/>
      <c r="C25" s="348"/>
      <c r="D25" s="348"/>
      <c r="E25" s="349"/>
      <c r="F25" s="348"/>
      <c r="G25" s="350"/>
      <c r="H25" s="348"/>
      <c r="I25" s="348"/>
      <c r="J25" s="348"/>
    </row>
    <row r="26" spans="2:10" ht="32" customHeight="1">
      <c r="B26" s="348"/>
      <c r="C26" s="348"/>
      <c r="D26" s="348"/>
      <c r="E26" s="349"/>
      <c r="F26" s="348"/>
      <c r="G26" s="350"/>
      <c r="H26" s="348"/>
      <c r="I26" s="348"/>
      <c r="J26" s="348"/>
    </row>
    <row r="27" spans="2:10" ht="32" customHeight="1">
      <c r="B27" s="348"/>
      <c r="C27" s="348"/>
      <c r="D27" s="348"/>
      <c r="E27" s="349"/>
      <c r="F27" s="348"/>
      <c r="G27" s="350"/>
      <c r="H27" s="348"/>
      <c r="I27" s="348"/>
      <c r="J27" s="348"/>
    </row>
    <row r="28" spans="2:10" ht="32" customHeight="1">
      <c r="B28" s="348"/>
      <c r="C28" s="348"/>
      <c r="D28" s="348"/>
      <c r="E28" s="349"/>
      <c r="F28" s="348"/>
      <c r="G28" s="350"/>
      <c r="H28" s="348"/>
      <c r="I28" s="348"/>
      <c r="J28" s="348"/>
    </row>
    <row r="29" spans="2:10" ht="32" customHeight="1">
      <c r="B29" s="348"/>
      <c r="C29" s="348"/>
      <c r="D29" s="348"/>
      <c r="E29" s="349"/>
      <c r="F29" s="348"/>
      <c r="G29" s="350"/>
      <c r="H29" s="348"/>
      <c r="I29" s="348"/>
      <c r="J29" s="348"/>
    </row>
    <row r="30" spans="2:10" ht="32" customHeight="1">
      <c r="B30" s="348"/>
      <c r="C30" s="348"/>
      <c r="D30" s="348"/>
      <c r="E30" s="349"/>
      <c r="F30" s="348"/>
      <c r="G30" s="350"/>
      <c r="H30" s="348"/>
      <c r="I30" s="348"/>
      <c r="J30" s="348"/>
    </row>
    <row r="31" spans="2:10" ht="32" customHeight="1">
      <c r="B31" s="348"/>
      <c r="C31" s="348"/>
      <c r="D31" s="348"/>
      <c r="E31" s="349"/>
      <c r="F31" s="348"/>
      <c r="G31" s="350"/>
      <c r="H31" s="348"/>
      <c r="I31" s="348"/>
      <c r="J31" s="348"/>
    </row>
    <row r="32" spans="2:10" ht="32" customHeight="1">
      <c r="B32" s="348"/>
      <c r="C32" s="348"/>
      <c r="D32" s="348"/>
      <c r="E32" s="349"/>
      <c r="F32" s="348"/>
      <c r="G32" s="350"/>
      <c r="H32" s="348"/>
      <c r="I32" s="348"/>
      <c r="J32" s="348"/>
    </row>
    <row r="33" spans="2:10" ht="32" customHeight="1">
      <c r="B33" s="348"/>
      <c r="C33" s="348"/>
      <c r="D33" s="348"/>
      <c r="E33" s="349"/>
      <c r="F33" s="348"/>
      <c r="G33" s="350"/>
      <c r="H33" s="348"/>
      <c r="I33" s="348"/>
      <c r="J33" s="348"/>
    </row>
    <row r="34" spans="2:10" ht="32" customHeight="1">
      <c r="B34" s="348"/>
      <c r="C34" s="348"/>
      <c r="D34" s="348"/>
      <c r="E34" s="349"/>
      <c r="F34" s="348"/>
      <c r="G34" s="350"/>
      <c r="H34" s="348"/>
      <c r="I34" s="348"/>
      <c r="J34" s="348"/>
    </row>
    <row r="35" spans="2:10" ht="32" customHeight="1">
      <c r="B35" s="348"/>
      <c r="C35" s="348"/>
      <c r="D35" s="348"/>
      <c r="E35" s="349"/>
      <c r="F35" s="348"/>
      <c r="G35" s="350"/>
      <c r="H35" s="348"/>
      <c r="I35" s="348"/>
      <c r="J35" s="348"/>
    </row>
    <row r="36" spans="2:10" ht="32" customHeight="1">
      <c r="B36" s="348"/>
      <c r="C36" s="348"/>
      <c r="D36" s="348"/>
      <c r="E36" s="349"/>
      <c r="F36" s="348"/>
      <c r="G36" s="350"/>
      <c r="H36" s="348"/>
      <c r="I36" s="348"/>
      <c r="J36" s="348"/>
    </row>
  </sheetData>
  <sheetProtection sheet="1" formatColumns="0" selectLockedCells="1"/>
  <mergeCells count="1">
    <mergeCell ref="B16:E16"/>
  </mergeCells>
  <conditionalFormatting sqref="B10">
    <cfRule type="cellIs" dxfId="232" priority="1" operator="equal">
      <formula>"AMBER"</formula>
    </cfRule>
  </conditionalFormatting>
  <conditionalFormatting sqref="B10">
    <cfRule type="cellIs" dxfId="231" priority="2" operator="equal">
      <formula>"RED"</formula>
    </cfRule>
  </conditionalFormatting>
  <conditionalFormatting sqref="B10">
    <cfRule type="cellIs" dxfId="230" priority="3" operator="equal">
      <formula>"GREEN"</formula>
    </cfRule>
  </conditionalFormatting>
  <conditionalFormatting sqref="B11">
    <cfRule type="cellIs" dxfId="229" priority="4" operator="equal">
      <formula>"AMBER"</formula>
    </cfRule>
  </conditionalFormatting>
  <conditionalFormatting sqref="B11">
    <cfRule type="cellIs" dxfId="228" priority="5" operator="equal">
      <formula>"RED"</formula>
    </cfRule>
  </conditionalFormatting>
  <conditionalFormatting sqref="B11">
    <cfRule type="cellIs" dxfId="227" priority="6" operator="equal">
      <formula>"GREEN"</formula>
    </cfRule>
  </conditionalFormatting>
  <conditionalFormatting sqref="B1">
    <cfRule type="cellIs" dxfId="226" priority="7" operator="equal">
      <formula>"AMBER"</formula>
    </cfRule>
  </conditionalFormatting>
  <conditionalFormatting sqref="B1">
    <cfRule type="cellIs" dxfId="225" priority="8" operator="equal">
      <formula>"RED"</formula>
    </cfRule>
  </conditionalFormatting>
  <conditionalFormatting sqref="B1">
    <cfRule type="cellIs" dxfId="224" priority="9" operator="equal">
      <formula>"GREEN"</formula>
    </cfRule>
  </conditionalFormatting>
  <conditionalFormatting sqref="B2">
    <cfRule type="cellIs" dxfId="223" priority="10" operator="equal">
      <formula>"AMBER"</formula>
    </cfRule>
  </conditionalFormatting>
  <conditionalFormatting sqref="B2">
    <cfRule type="cellIs" dxfId="222" priority="11" operator="equal">
      <formula>"RED"</formula>
    </cfRule>
  </conditionalFormatting>
  <conditionalFormatting sqref="B2">
    <cfRule type="cellIs" dxfId="221" priority="12" operator="equal">
      <formula>"GREEN"</formula>
    </cfRule>
  </conditionalFormatting>
  <conditionalFormatting sqref="B3">
    <cfRule type="cellIs" dxfId="220" priority="13" operator="equal">
      <formula>"AMBER"</formula>
    </cfRule>
  </conditionalFormatting>
  <conditionalFormatting sqref="B3">
    <cfRule type="cellIs" dxfId="219" priority="14" operator="equal">
      <formula>"RED"</formula>
    </cfRule>
  </conditionalFormatting>
  <conditionalFormatting sqref="B3">
    <cfRule type="cellIs" dxfId="218" priority="15" operator="equal">
      <formula>"GREEN"</formula>
    </cfRule>
  </conditionalFormatting>
  <conditionalFormatting sqref="B4">
    <cfRule type="cellIs" dxfId="217" priority="16" operator="equal">
      <formula>"AMBER"</formula>
    </cfRule>
  </conditionalFormatting>
  <conditionalFormatting sqref="B4">
    <cfRule type="cellIs" dxfId="216" priority="17" operator="equal">
      <formula>"RED"</formula>
    </cfRule>
  </conditionalFormatting>
  <conditionalFormatting sqref="B4">
    <cfRule type="cellIs" dxfId="215" priority="18" operator="equal">
      <formula>"GREEN"</formula>
    </cfRule>
  </conditionalFormatting>
  <conditionalFormatting sqref="B5">
    <cfRule type="cellIs" dxfId="214" priority="19" operator="equal">
      <formula>"AMBER"</formula>
    </cfRule>
  </conditionalFormatting>
  <conditionalFormatting sqref="B5">
    <cfRule type="cellIs" dxfId="213" priority="20" operator="equal">
      <formula>"RED"</formula>
    </cfRule>
  </conditionalFormatting>
  <conditionalFormatting sqref="B5">
    <cfRule type="cellIs" dxfId="212" priority="21" operator="equal">
      <formula>"GREEN"</formula>
    </cfRule>
  </conditionalFormatting>
  <conditionalFormatting sqref="B6">
    <cfRule type="cellIs" dxfId="211" priority="22" operator="equal">
      <formula>"AMBER"</formula>
    </cfRule>
  </conditionalFormatting>
  <conditionalFormatting sqref="B6">
    <cfRule type="cellIs" dxfId="210" priority="23" operator="equal">
      <formula>"RED"</formula>
    </cfRule>
  </conditionalFormatting>
  <conditionalFormatting sqref="B6">
    <cfRule type="cellIs" dxfId="209" priority="24" operator="equal">
      <formula>"GREEN"</formula>
    </cfRule>
  </conditionalFormatting>
  <conditionalFormatting sqref="B7">
    <cfRule type="cellIs" dxfId="208" priority="25" operator="equal">
      <formula>"AMBER"</formula>
    </cfRule>
  </conditionalFormatting>
  <conditionalFormatting sqref="B7">
    <cfRule type="cellIs" dxfId="207" priority="26" operator="equal">
      <formula>"RED"</formula>
    </cfRule>
  </conditionalFormatting>
  <conditionalFormatting sqref="B7">
    <cfRule type="cellIs" dxfId="206" priority="27" operator="equal">
      <formula>"GREEN"</formula>
    </cfRule>
  </conditionalFormatting>
  <conditionalFormatting sqref="B8">
    <cfRule type="cellIs" dxfId="205" priority="28" operator="equal">
      <formula>"AMBER"</formula>
    </cfRule>
  </conditionalFormatting>
  <conditionalFormatting sqref="B8">
    <cfRule type="cellIs" dxfId="204" priority="29" operator="equal">
      <formula>"RED"</formula>
    </cfRule>
  </conditionalFormatting>
  <conditionalFormatting sqref="B8">
    <cfRule type="cellIs" dxfId="203" priority="30" operator="equal">
      <formula>"GREEN"</formula>
    </cfRule>
  </conditionalFormatting>
  <conditionalFormatting sqref="B9">
    <cfRule type="cellIs" dxfId="202" priority="31" operator="equal">
      <formula>"AMBER"</formula>
    </cfRule>
  </conditionalFormatting>
  <conditionalFormatting sqref="B9">
    <cfRule type="cellIs" dxfId="201" priority="32" operator="equal">
      <formula>"RED"</formula>
    </cfRule>
  </conditionalFormatting>
  <conditionalFormatting sqref="B9">
    <cfRule type="cellIs" dxfId="200" priority="33" operator="equal">
      <formula>"GREEN"</formula>
    </cfRule>
  </conditionalFormatting>
  <conditionalFormatting sqref="C10">
    <cfRule type="cellIs" dxfId="199" priority="34" operator="equal">
      <formula>"AMBER"</formula>
    </cfRule>
  </conditionalFormatting>
  <conditionalFormatting sqref="C10">
    <cfRule type="cellIs" dxfId="198" priority="35" operator="equal">
      <formula>"RED"</formula>
    </cfRule>
  </conditionalFormatting>
  <conditionalFormatting sqref="C10">
    <cfRule type="cellIs" dxfId="197" priority="36" operator="equal">
      <formula>"GREEN"</formula>
    </cfRule>
  </conditionalFormatting>
  <conditionalFormatting sqref="C11">
    <cfRule type="cellIs" dxfId="196" priority="37" operator="equal">
      <formula>"AMBER"</formula>
    </cfRule>
  </conditionalFormatting>
  <conditionalFormatting sqref="C11">
    <cfRule type="cellIs" dxfId="195" priority="38" operator="equal">
      <formula>"RED"</formula>
    </cfRule>
  </conditionalFormatting>
  <conditionalFormatting sqref="C11">
    <cfRule type="cellIs" dxfId="194" priority="39" operator="equal">
      <formula>"GREEN"</formula>
    </cfRule>
  </conditionalFormatting>
  <conditionalFormatting sqref="D10">
    <cfRule type="cellIs" dxfId="193" priority="40" operator="equal">
      <formula>"AMBER"</formula>
    </cfRule>
  </conditionalFormatting>
  <conditionalFormatting sqref="D10">
    <cfRule type="cellIs" dxfId="192" priority="41" operator="equal">
      <formula>"RED"</formula>
    </cfRule>
  </conditionalFormatting>
  <conditionalFormatting sqref="D10">
    <cfRule type="cellIs" dxfId="191" priority="42" operator="equal">
      <formula>"GREEN"</formula>
    </cfRule>
  </conditionalFormatting>
  <conditionalFormatting sqref="D11">
    <cfRule type="cellIs" dxfId="190" priority="43" operator="equal">
      <formula>"AMBER"</formula>
    </cfRule>
  </conditionalFormatting>
  <conditionalFormatting sqref="D11">
    <cfRule type="cellIs" dxfId="189" priority="44" operator="equal">
      <formula>"RED"</formula>
    </cfRule>
  </conditionalFormatting>
  <conditionalFormatting sqref="D11">
    <cfRule type="cellIs" dxfId="188" priority="45" operator="equal">
      <formula>"GREEN"</formula>
    </cfRule>
  </conditionalFormatting>
  <conditionalFormatting sqref="D12">
    <cfRule type="cellIs" dxfId="187" priority="46" operator="equal">
      <formula>"AMBER"</formula>
    </cfRule>
  </conditionalFormatting>
  <conditionalFormatting sqref="D12">
    <cfRule type="cellIs" dxfId="186" priority="47" operator="equal">
      <formula>"RED"</formula>
    </cfRule>
  </conditionalFormatting>
  <conditionalFormatting sqref="D12">
    <cfRule type="cellIs" dxfId="185" priority="48" operator="equal">
      <formula>"GREEN"</formula>
    </cfRule>
  </conditionalFormatting>
  <conditionalFormatting sqref="D13">
    <cfRule type="cellIs" dxfId="184" priority="49" operator="equal">
      <formula>"AMBER"</formula>
    </cfRule>
  </conditionalFormatting>
  <conditionalFormatting sqref="D13">
    <cfRule type="cellIs" dxfId="183" priority="50" operator="equal">
      <formula>"RED"</formula>
    </cfRule>
  </conditionalFormatting>
  <conditionalFormatting sqref="D13">
    <cfRule type="cellIs" dxfId="182" priority="51" operator="equal">
      <formula>"GREEN"</formula>
    </cfRule>
  </conditionalFormatting>
  <conditionalFormatting sqref="D14">
    <cfRule type="cellIs" dxfId="181" priority="52" operator="equal">
      <formula>"AMBER"</formula>
    </cfRule>
  </conditionalFormatting>
  <conditionalFormatting sqref="D14">
    <cfRule type="cellIs" dxfId="180" priority="53" operator="equal">
      <formula>"RED"</formula>
    </cfRule>
  </conditionalFormatting>
  <conditionalFormatting sqref="D14">
    <cfRule type="cellIs" dxfId="179" priority="54" operator="equal">
      <formula>"GREEN"</formula>
    </cfRule>
  </conditionalFormatting>
  <conditionalFormatting sqref="E10">
    <cfRule type="cellIs" dxfId="178" priority="55" operator="equal">
      <formula>"AMBER"</formula>
    </cfRule>
  </conditionalFormatting>
  <conditionalFormatting sqref="E10">
    <cfRule type="cellIs" dxfId="177" priority="56" operator="equal">
      <formula>"RED"</formula>
    </cfRule>
  </conditionalFormatting>
  <conditionalFormatting sqref="E10">
    <cfRule type="cellIs" dxfId="176" priority="57" operator="equal">
      <formula>"GREEN"</formula>
    </cfRule>
  </conditionalFormatting>
  <conditionalFormatting sqref="E11">
    <cfRule type="cellIs" dxfId="175" priority="58" operator="equal">
      <formula>"AMBER"</formula>
    </cfRule>
  </conditionalFormatting>
  <conditionalFormatting sqref="E11">
    <cfRule type="cellIs" dxfId="174" priority="59" operator="equal">
      <formula>"RED"</formula>
    </cfRule>
  </conditionalFormatting>
  <conditionalFormatting sqref="E11">
    <cfRule type="cellIs" dxfId="173" priority="60" operator="equal">
      <formula>"GREEN"</formula>
    </cfRule>
  </conditionalFormatting>
  <conditionalFormatting sqref="E12">
    <cfRule type="cellIs" dxfId="172" priority="61" operator="equal">
      <formula>"AMBER"</formula>
    </cfRule>
  </conditionalFormatting>
  <conditionalFormatting sqref="E12">
    <cfRule type="cellIs" dxfId="171" priority="62" operator="equal">
      <formula>"RED"</formula>
    </cfRule>
  </conditionalFormatting>
  <conditionalFormatting sqref="E12">
    <cfRule type="cellIs" dxfId="170" priority="63" operator="equal">
      <formula>"GREEN"</formula>
    </cfRule>
  </conditionalFormatting>
  <conditionalFormatting sqref="E13">
    <cfRule type="cellIs" dxfId="169" priority="64" operator="equal">
      <formula>"AMBER"</formula>
    </cfRule>
  </conditionalFormatting>
  <conditionalFormatting sqref="E13">
    <cfRule type="cellIs" dxfId="168" priority="65" operator="equal">
      <formula>"RED"</formula>
    </cfRule>
  </conditionalFormatting>
  <conditionalFormatting sqref="E13">
    <cfRule type="cellIs" dxfId="167" priority="66" operator="equal">
      <formula>"GREEN"</formula>
    </cfRule>
  </conditionalFormatting>
  <conditionalFormatting sqref="E14">
    <cfRule type="cellIs" dxfId="166" priority="67" operator="equal">
      <formula>"AMBER"</formula>
    </cfRule>
  </conditionalFormatting>
  <conditionalFormatting sqref="E14">
    <cfRule type="cellIs" dxfId="165" priority="68" operator="equal">
      <formula>"RED"</formula>
    </cfRule>
  </conditionalFormatting>
  <conditionalFormatting sqref="E14">
    <cfRule type="cellIs" dxfId="164" priority="69" operator="equal">
      <formula>"GREEN"</formula>
    </cfRule>
  </conditionalFormatting>
  <dataValidations count="136">
    <dataValidation allowBlank="1" showInputMessage="1" showErrorMessage="1" promptTitle="Asset Ref" prompt="Unique identifier allocated by your project to identify this asset." sqref="B20"/>
    <dataValidation allowBlank="1" showInputMessage="1" showErrorMessage="1" promptTitle="Asset Ref" prompt="Unique identifier allocated by your project to identify this asset." sqref="B21"/>
    <dataValidation allowBlank="1" showInputMessage="1" showErrorMessage="1" promptTitle="Asset Ref" prompt="Unique identifier allocated by your project to identify this asset." sqref="B22"/>
    <dataValidation allowBlank="1" showInputMessage="1" showErrorMessage="1" promptTitle="Asset Ref" prompt="Unique identifier allocated by your project to identify this asset." sqref="B23"/>
    <dataValidation allowBlank="1" showInputMessage="1" showErrorMessage="1" promptTitle="Asset Ref" prompt="Unique identifier allocated by your project to identify this asset." sqref="B24"/>
    <dataValidation allowBlank="1" showInputMessage="1" showErrorMessage="1" promptTitle="Asset Ref" prompt="Unique identifier allocated by your project to identify this asset." sqref="B25"/>
    <dataValidation allowBlank="1" showInputMessage="1" showErrorMessage="1" promptTitle="Asset Ref" prompt="Unique identifier allocated by your project to identify this asset." sqref="B26"/>
    <dataValidation allowBlank="1" showInputMessage="1" showErrorMessage="1" promptTitle="Asset Ref" prompt="Unique identifier allocated by your project to identify this asset." sqref="B27"/>
    <dataValidation allowBlank="1" showInputMessage="1" showErrorMessage="1" promptTitle="Asset Ref" prompt="Unique identifier allocated by your project to identify this asset." sqref="B28"/>
    <dataValidation allowBlank="1" showInputMessage="1" showErrorMessage="1" promptTitle="Asset Ref" prompt="Unique identifier allocated by your project to identify this asset." sqref="B29"/>
    <dataValidation allowBlank="1" showInputMessage="1" showErrorMessage="1" promptTitle="Asset Ref" prompt="Unique identifier allocated by your project to identify this asset." sqref="B30"/>
    <dataValidation allowBlank="1" showInputMessage="1" showErrorMessage="1" promptTitle="Asset Ref" prompt="Unique identifier allocated by your project to identify this asset." sqref="B31"/>
    <dataValidation allowBlank="1" showInputMessage="1" showErrorMessage="1" promptTitle="Asset Ref" prompt="Unique identifier allocated by your project to identify this asset." sqref="B32"/>
    <dataValidation allowBlank="1" showInputMessage="1" showErrorMessage="1" promptTitle="Asset Ref" prompt="Unique identifier allocated by your project to identify this asset." sqref="B33"/>
    <dataValidation allowBlank="1" showInputMessage="1" showErrorMessage="1" promptTitle="Asset Ref" prompt="Unique identifier allocated by your project to identify this asset." sqref="B34"/>
    <dataValidation allowBlank="1" showInputMessage="1" showErrorMessage="1" promptTitle="Asset Ref" prompt="Unique identifier allocated by your project to identify this asset." sqref="B35"/>
    <dataValidation allowBlank="1" showInputMessage="1" showErrorMessage="1" promptTitle="Asset Ref" prompt="Unique identifier allocated by your project to identify this asset." sqref="B36"/>
    <dataValidation type="list" allowBlank="1" showInputMessage="1" showErrorMessage="1" promptTitle="Asset Type" prompt="Please select the type of asset from Hardware; Software; Document" sqref="C20">
      <formula1>AssetTypeItems</formula1>
    </dataValidation>
    <dataValidation type="list" allowBlank="1" showInputMessage="1" showErrorMessage="1" promptTitle="Asset Type" prompt="Please select the type of asset from Hardware; Software; Document" sqref="C21">
      <formula1>AssetTypeItems</formula1>
    </dataValidation>
    <dataValidation type="list" allowBlank="1" showInputMessage="1" showErrorMessage="1" promptTitle="Asset Type" prompt="Please select the type of asset from Hardware; Software; Document" sqref="C22">
      <formula1>AssetTypeItems</formula1>
    </dataValidation>
    <dataValidation type="list" allowBlank="1" showInputMessage="1" showErrorMessage="1" promptTitle="Asset Type" prompt="Please select the type of asset from Hardware; Software; Document" sqref="C23">
      <formula1>AssetTypeItems</formula1>
    </dataValidation>
    <dataValidation type="list" allowBlank="1" showInputMessage="1" showErrorMessage="1" promptTitle="Asset Type" prompt="Please select the type of asset from Hardware; Software; Document" sqref="C24">
      <formula1>AssetTypeItems</formula1>
    </dataValidation>
    <dataValidation type="list" allowBlank="1" showInputMessage="1" showErrorMessage="1" promptTitle="Asset Type" prompt="Please select the type of asset from Hardware; Software; Document" sqref="C25">
      <formula1>AssetTypeItems</formula1>
    </dataValidation>
    <dataValidation type="list" allowBlank="1" showInputMessage="1" showErrorMessage="1" promptTitle="Asset Type" prompt="Please select the type of asset from Hardware; Software; Document" sqref="C26">
      <formula1>AssetTypeItems</formula1>
    </dataValidation>
    <dataValidation type="list" allowBlank="1" showInputMessage="1" showErrorMessage="1" promptTitle="Asset Type" prompt="Please select the type of asset from Hardware; Software; Document" sqref="C27">
      <formula1>AssetTypeItems</formula1>
    </dataValidation>
    <dataValidation type="list" allowBlank="1" showInputMessage="1" showErrorMessage="1" promptTitle="Asset Type" prompt="Please select the type of asset from Hardware; Software; Document" sqref="C28">
      <formula1>AssetTypeItems</formula1>
    </dataValidation>
    <dataValidation type="list" allowBlank="1" showInputMessage="1" showErrorMessage="1" promptTitle="Asset Type" prompt="Please select the type of asset from Hardware; Software; Document" sqref="C29">
      <formula1>AssetTypeItems</formula1>
    </dataValidation>
    <dataValidation type="list" allowBlank="1" showInputMessage="1" showErrorMessage="1" promptTitle="Asset Type" prompt="Please select the type of asset from Hardware; Software; Document" sqref="C30">
      <formula1>AssetTypeItems</formula1>
    </dataValidation>
    <dataValidation type="list" allowBlank="1" showInputMessage="1" showErrorMessage="1" promptTitle="Asset Type" prompt="Please select the type of asset from Hardware; Software; Document" sqref="C31">
      <formula1>AssetTypeItems</formula1>
    </dataValidation>
    <dataValidation type="list" allowBlank="1" showInputMessage="1" showErrorMessage="1" promptTitle="Asset Type" prompt="Please select the type of asset from Hardware; Software; Document" sqref="C32">
      <formula1>AssetTypeItems</formula1>
    </dataValidation>
    <dataValidation type="list" allowBlank="1" showInputMessage="1" showErrorMessage="1" promptTitle="Asset Type" prompt="Please select the type of asset from Hardware; Software; Document" sqref="C33">
      <formula1>AssetTypeItems</formula1>
    </dataValidation>
    <dataValidation type="list" allowBlank="1" showInputMessage="1" showErrorMessage="1" promptTitle="Asset Type" prompt="Please select the type of asset from Hardware; Software; Document" sqref="C34">
      <formula1>AssetTypeItems</formula1>
    </dataValidation>
    <dataValidation type="list" allowBlank="1" showInputMessage="1" showErrorMessage="1" promptTitle="Asset Type" prompt="Please select the type of asset from Hardware; Software; Document" sqref="C35">
      <formula1>AssetTypeItems</formula1>
    </dataValidation>
    <dataValidation type="list" allowBlank="1" showInputMessage="1" showErrorMessage="1" promptTitle="Asset Type" prompt="Please select the type of asset from Hardware; Software; Document" sqref="C36">
      <formula1>AssetTypeItems</formula1>
    </dataValidation>
    <dataValidation allowBlank="1" showInputMessage="1" showErrorMessage="1" promptTitle="Version Number" prompt="Where appropriate, such as with software, enter the version number of the asset." sqref="E20"/>
    <dataValidation allowBlank="1" showInputMessage="1" showErrorMessage="1" promptTitle="Version Number" prompt="Where appropriate, such as with software, enter the version number of the asset." sqref="E21"/>
    <dataValidation allowBlank="1" showInputMessage="1" showErrorMessage="1" promptTitle="Version Number" prompt="Where appropriate, such as with software, enter the version number of the asset." sqref="E22"/>
    <dataValidation allowBlank="1" showInputMessage="1" showErrorMessage="1" promptTitle="Version Number" prompt="Where appropriate, such as with software, enter the version number of the asset." sqref="E23"/>
    <dataValidation allowBlank="1" showInputMessage="1" showErrorMessage="1" promptTitle="Version Number" prompt="Where appropriate, such as with software, enter the version number of the asset." sqref="E24"/>
    <dataValidation allowBlank="1" showInputMessage="1" showErrorMessage="1" promptTitle="Version Number" prompt="Where appropriate, such as with software, enter the version number of the asset." sqref="E25"/>
    <dataValidation allowBlank="1" showInputMessage="1" showErrorMessage="1" promptTitle="Version Number" prompt="Where appropriate, such as with software, enter the version number of the asset." sqref="E26"/>
    <dataValidation allowBlank="1" showInputMessage="1" showErrorMessage="1" promptTitle="Version Number" prompt="Where appropriate, such as with software, enter the version number of the asset." sqref="E27"/>
    <dataValidation allowBlank="1" showInputMessage="1" showErrorMessage="1" promptTitle="Version Number" prompt="Where appropriate, such as with software, enter the version number of the asset." sqref="E28"/>
    <dataValidation allowBlank="1" showInputMessage="1" showErrorMessage="1" promptTitle="Version Number" prompt="Where appropriate, such as with software, enter the version number of the asset." sqref="E29"/>
    <dataValidation allowBlank="1" showInputMessage="1" showErrorMessage="1" promptTitle="Version Number" prompt="Where appropriate, such as with software, enter the version number of the asset." sqref="E30"/>
    <dataValidation allowBlank="1" showInputMessage="1" showErrorMessage="1" promptTitle="Version Number" prompt="Where appropriate, such as with software, enter the version number of the asset." sqref="E31"/>
    <dataValidation allowBlank="1" showInputMessage="1" showErrorMessage="1" promptTitle="Version Number" prompt="Where appropriate, such as with software, enter the version number of the asset." sqref="E32"/>
    <dataValidation allowBlank="1" showInputMessage="1" showErrorMessage="1" promptTitle="Version Number" prompt="Where appropriate, such as with software, enter the version number of the asset." sqref="E33"/>
    <dataValidation allowBlank="1" showInputMessage="1" showErrorMessage="1" promptTitle="Version Number" prompt="Where appropriate, such as with software, enter the version number of the asset." sqref="E34"/>
    <dataValidation allowBlank="1" showInputMessage="1" showErrorMessage="1" promptTitle="Version Number" prompt="Where appropriate, such as with software, enter the version number of the asset." sqref="E35"/>
    <dataValidation allowBlank="1" showInputMessage="1" showErrorMessage="1" promptTitle="Version Number" prompt="Where appropriate, such as with software, enter the version number of the asset." sqref="E36"/>
    <dataValidation allowBlank="1" showInputMessage="1" showErrorMessage="1" promptTitle="Owner of the Asset" prompt="This is likely to be the lead agent on the project." sqref="F20"/>
    <dataValidation allowBlank="1" showInputMessage="1" showErrorMessage="1" promptTitle="Owner of the Asset" prompt="This is likely to be the lead agent on the project." sqref="F21"/>
    <dataValidation allowBlank="1" showInputMessage="1" showErrorMessage="1" promptTitle="Owner of the Asset" prompt="This is likely to be the lead agent on the project." sqref="F22"/>
    <dataValidation allowBlank="1" showInputMessage="1" showErrorMessage="1" promptTitle="Owner of the Asset" prompt="This is likely to be the lead agent on the project." sqref="F23"/>
    <dataValidation allowBlank="1" showInputMessage="1" showErrorMessage="1" promptTitle="Owner of the Asset" prompt="This is likely to be the lead agent on the project." sqref="F24"/>
    <dataValidation allowBlank="1" showInputMessage="1" showErrorMessage="1" promptTitle="Owner of the Asset" prompt="This is likely to be the lead agent on the project." sqref="F25"/>
    <dataValidation allowBlank="1" showInputMessage="1" showErrorMessage="1" promptTitle="Owner of the Asset" prompt="This is likely to be the lead agent on the project." sqref="F26"/>
    <dataValidation allowBlank="1" showInputMessage="1" showErrorMessage="1" promptTitle="Owner of the Asset" prompt="This is likely to be the lead agent on the project." sqref="F27"/>
    <dataValidation allowBlank="1" showInputMessage="1" showErrorMessage="1" promptTitle="Owner of the Asset" prompt="This is likely to be the lead agent on the project." sqref="F28"/>
    <dataValidation allowBlank="1" showInputMessage="1" showErrorMessage="1" promptTitle="Owner of the Asset" prompt="This is likely to be the lead agent on the project." sqref="F29"/>
    <dataValidation allowBlank="1" showInputMessage="1" showErrorMessage="1" promptTitle="Owner of the Asset" prompt="This is likely to be the lead agent on the project." sqref="F30"/>
    <dataValidation allowBlank="1" showInputMessage="1" showErrorMessage="1" promptTitle="Owner of the Asset" prompt="This is likely to be the lead agent on the project." sqref="F31"/>
    <dataValidation allowBlank="1" showInputMessage="1" showErrorMessage="1" promptTitle="Owner of the Asset" prompt="This is likely to be the lead agent on the project." sqref="F32"/>
    <dataValidation allowBlank="1" showInputMessage="1" showErrorMessage="1" promptTitle="Owner of the Asset" prompt="This is likely to be the lead agent on the project." sqref="F33"/>
    <dataValidation allowBlank="1" showInputMessage="1" showErrorMessage="1" promptTitle="Owner of the Asset" prompt="This is likely to be the lead agent on the project." sqref="F34"/>
    <dataValidation allowBlank="1" showInputMessage="1" showErrorMessage="1" promptTitle="Owner of the Asset" prompt="This is likely to be the lead agent on the project." sqref="F35"/>
    <dataValidation allowBlank="1" showInputMessage="1" showErrorMessage="1" promptTitle="Owner of the Asset" prompt="This is likely to be the lead agent on the project." sqref="F36"/>
    <dataValidation allowBlank="1" showInputMessage="1" showErrorMessage="1" promptTitle="Value of Asset" prompt="For software, cost to develop via NeCTAR EIF AND Co-Investment. For hardware, cost of asset." sqref="G20"/>
    <dataValidation allowBlank="1" showInputMessage="1" showErrorMessage="1" promptTitle="Value of Asset" prompt="For software, cost to develop via NeCTAR EIF AND Co-Investment. For hardware, cost of asset." sqref="G21"/>
    <dataValidation allowBlank="1" showInputMessage="1" showErrorMessage="1" promptTitle="Value of Asset" prompt="For software, cost to develop via NeCTAR EIF AND Co-Investment. For hardware, cost of asset." sqref="G22"/>
    <dataValidation allowBlank="1" showInputMessage="1" showErrorMessage="1" promptTitle="Value of Asset" prompt="For software, cost to develop via NeCTAR EIF AND Co-Investment. For hardware, cost of asset." sqref="G23"/>
    <dataValidation allowBlank="1" showInputMessage="1" showErrorMessage="1" promptTitle="Value of Asset" prompt="For software, cost to develop via NeCTAR EIF AND Co-Investment. For hardware, cost of asset." sqref="G24"/>
    <dataValidation allowBlank="1" showInputMessage="1" showErrorMessage="1" promptTitle="Value of Asset" prompt="For software, cost to develop via NeCTAR EIF AND Co-Investment. For hardware, cost of asset." sqref="G25"/>
    <dataValidation allowBlank="1" showInputMessage="1" showErrorMessage="1" promptTitle="Value of Asset" prompt="For software, cost to develop via NeCTAR EIF AND Co-Investment. For hardware, cost of asset." sqref="G26"/>
    <dataValidation allowBlank="1" showInputMessage="1" showErrorMessage="1" promptTitle="Value of Asset" prompt="For software, cost to develop via NeCTAR EIF AND Co-Investment. For hardware, cost of asset." sqref="G27"/>
    <dataValidation allowBlank="1" showInputMessage="1" showErrorMessage="1" promptTitle="Value of Asset" prompt="For software, cost to develop via NeCTAR EIF AND Co-Investment. For hardware, cost of asset." sqref="G28"/>
    <dataValidation allowBlank="1" showInputMessage="1" showErrorMessage="1" promptTitle="Value of Asset" prompt="For software, cost to develop via NeCTAR EIF AND Co-Investment. For hardware, cost of asset." sqref="G29"/>
    <dataValidation allowBlank="1" showInputMessage="1" showErrorMessage="1" promptTitle="Value of Asset" prompt="For software, cost to develop via NeCTAR EIF AND Co-Investment. For hardware, cost of asset." sqref="G30"/>
    <dataValidation allowBlank="1" showInputMessage="1" showErrorMessage="1" promptTitle="Value of Asset" prompt="For software, cost to develop via NeCTAR EIF AND Co-Investment. For hardware, cost of asset." sqref="G31"/>
    <dataValidation allowBlank="1" showInputMessage="1" showErrorMessage="1" promptTitle="Value of Asset" prompt="For software, cost to develop via NeCTAR EIF AND Co-Investment. For hardware, cost of asset." sqref="G32"/>
    <dataValidation allowBlank="1" showInputMessage="1" showErrorMessage="1" promptTitle="Value of Asset" prompt="For software, cost to develop via NeCTAR EIF AND Co-Investment. For hardware, cost of asset." sqref="G33"/>
    <dataValidation allowBlank="1" showInputMessage="1" showErrorMessage="1" promptTitle="Value of Asset" prompt="For software, cost to develop via NeCTAR EIF AND Co-Investment. For hardware, cost of asset." sqref="G34"/>
    <dataValidation allowBlank="1" showInputMessage="1" showErrorMessage="1" promptTitle="Value of Asset" prompt="For software, cost to develop via NeCTAR EIF AND Co-Investment. For hardware, cost of asset." sqref="G35"/>
    <dataValidation allowBlank="1" showInputMessage="1" showErrorMessage="1" promptTitle="Value of Asset" prompt="For software, cost to develop via NeCTAR EIF AND Co-Investment. For hardware, cost of asset." sqref="G36"/>
    <dataValidation allowBlank="1" showInputMessage="1" showErrorMessage="1" promptTitle="Location of Asset" prompt="For software, this may be a software repository/url. For hardware,the physical location (mailing address.)" sqref="H20"/>
    <dataValidation allowBlank="1" showInputMessage="1" showErrorMessage="1" promptTitle="Location of Asset" prompt="For software, this may be a software repository/url. For hardware,the physical location (mailing address.)" sqref="H21"/>
    <dataValidation allowBlank="1" showInputMessage="1" showErrorMessage="1" promptTitle="Location of Asset" prompt="For software, this may be a software repository/url. For hardware,the physical location (mailing address.)" sqref="H22"/>
    <dataValidation allowBlank="1" showInputMessage="1" showErrorMessage="1" promptTitle="Location of Asset" prompt="For software, this may be a software repository/url. For hardware,the physical location (mailing address.)" sqref="H23"/>
    <dataValidation allowBlank="1" showInputMessage="1" showErrorMessage="1" promptTitle="Location of Asset" prompt="For software, this may be a software repository/url. For hardware,the physical location (mailing address.)" sqref="H24"/>
    <dataValidation allowBlank="1" showInputMessage="1" showErrorMessage="1" promptTitle="Location of Asset" prompt="For software, this may be a software repository/url. For hardware,the physical location (mailing address.)" sqref="H25"/>
    <dataValidation allowBlank="1" showInputMessage="1" showErrorMessage="1" promptTitle="Location of Asset" prompt="For software, this may be a software repository/url. For hardware,the physical location (mailing address.)" sqref="H26"/>
    <dataValidation allowBlank="1" showInputMessage="1" showErrorMessage="1" promptTitle="Location of Asset" prompt="For software, this may be a software repository/url. For hardware,the physical location (mailing address.)" sqref="H27"/>
    <dataValidation allowBlank="1" showInputMessage="1" showErrorMessage="1" promptTitle="Location of Asset" prompt="For software, this may be a software repository/url. For hardware,the physical location (mailing address.)" sqref="H28"/>
    <dataValidation allowBlank="1" showInputMessage="1" showErrorMessage="1" promptTitle="Location of Asset" prompt="For software, this may be a software repository/url. For hardware,the physical location (mailing address.)" sqref="H29"/>
    <dataValidation allowBlank="1" showInputMessage="1" showErrorMessage="1" promptTitle="Location of Asset" prompt="For software, this may be a software repository/url. For hardware,the physical location (mailing address.)" sqref="H30"/>
    <dataValidation allowBlank="1" showInputMessage="1" showErrorMessage="1" promptTitle="Location of Asset" prompt="For software, this may be a software repository/url. For hardware,the physical location (mailing address.)" sqref="H31"/>
    <dataValidation allowBlank="1" showInputMessage="1" showErrorMessage="1" promptTitle="Location of Asset" prompt="For software, this may be a software repository/url. For hardware,the physical location (mailing address.)" sqref="H32"/>
    <dataValidation allowBlank="1" showInputMessage="1" showErrorMessage="1" promptTitle="Location of Asset" prompt="For software, this may be a software repository/url. For hardware,the physical location (mailing address.)" sqref="H33"/>
    <dataValidation allowBlank="1" showInputMessage="1" showErrorMessage="1" promptTitle="Location of Asset" prompt="For software, this may be a software repository/url. For hardware,the physical location (mailing address.)" sqref="H34"/>
    <dataValidation allowBlank="1" showInputMessage="1" showErrorMessage="1" promptTitle="Location of Asset" prompt="For software, this may be a software repository/url. For hardware,the physical location (mailing address.)" sqref="H35"/>
    <dataValidation allowBlank="1" showInputMessage="1" showErrorMessage="1" promptTitle="Location of Asset" prompt="For software, this may be a software repository/url. For hardware,the physical location (mailing address.)" sqref="H36"/>
    <dataValidation allowBlank="1" showInputMessage="1" showErrorMessage="1" promptTitle="Local Asset Tag" prompt="Where allocated." sqref="I20"/>
    <dataValidation allowBlank="1" showInputMessage="1" showErrorMessage="1" promptTitle="Local Asset Tag" prompt="Where allocated." sqref="I21"/>
    <dataValidation allowBlank="1" showInputMessage="1" showErrorMessage="1" promptTitle="Local Asset Tag" prompt="Where allocated." sqref="I22"/>
    <dataValidation allowBlank="1" showInputMessage="1" showErrorMessage="1" promptTitle="Local Asset Tag" prompt="Where allocated." sqref="I23"/>
    <dataValidation allowBlank="1" showInputMessage="1" showErrorMessage="1" promptTitle="Local Asset Tag" prompt="Where allocated." sqref="I24"/>
    <dataValidation allowBlank="1" showInputMessage="1" showErrorMessage="1" promptTitle="Local Asset Tag" prompt="Where allocated." sqref="I25"/>
    <dataValidation allowBlank="1" showInputMessage="1" showErrorMessage="1" promptTitle="Local Asset Tag" prompt="Where allocated." sqref="I26"/>
    <dataValidation allowBlank="1" showInputMessage="1" showErrorMessage="1" promptTitle="Local Asset Tag" prompt="Where allocated." sqref="I27"/>
    <dataValidation allowBlank="1" showInputMessage="1" showErrorMessage="1" promptTitle="Local Asset Tag" prompt="Where allocated." sqref="I28"/>
    <dataValidation allowBlank="1" showInputMessage="1" showErrorMessage="1" promptTitle="Local Asset Tag" prompt="Where allocated." sqref="I29"/>
    <dataValidation allowBlank="1" showInputMessage="1" showErrorMessage="1" promptTitle="Local Asset Tag" prompt="Where allocated." sqref="I30"/>
    <dataValidation allowBlank="1" showInputMessage="1" showErrorMessage="1" promptTitle="Local Asset Tag" prompt="Where allocated." sqref="I31"/>
    <dataValidation allowBlank="1" showInputMessage="1" showErrorMessage="1" promptTitle="Local Asset Tag" prompt="Where allocated." sqref="I32"/>
    <dataValidation allowBlank="1" showInputMessage="1" showErrorMessage="1" promptTitle="Local Asset Tag" prompt="Where allocated." sqref="I33"/>
    <dataValidation allowBlank="1" showInputMessage="1" showErrorMessage="1" promptTitle="Local Asset Tag" prompt="Where allocated." sqref="I34"/>
    <dataValidation allowBlank="1" showInputMessage="1" showErrorMessage="1" promptTitle="Local Asset Tag" prompt="Where allocated." sqref="I35"/>
    <dataValidation allowBlank="1" showInputMessage="1" showErrorMessage="1" promptTitle="Local Asset Tag" prompt="Where allocated." sqref="I36"/>
    <dataValidation type="list" allowBlank="1" showInputMessage="1" showErrorMessage="1" promptTitle="Current Status of Asset" prompt="Please select an option; In Pilot; In Production; Out of Service." sqref="J20">
      <formula1>StatusItems</formula1>
    </dataValidation>
    <dataValidation type="list" allowBlank="1" showInputMessage="1" showErrorMessage="1" promptTitle="Current Status of Asset" prompt="Please select an option; In Pilot; In Production; Out of Service." sqref="J21">
      <formula1>StatusItems</formula1>
    </dataValidation>
    <dataValidation type="list" allowBlank="1" showInputMessage="1" showErrorMessage="1" promptTitle="Current Status of Asset" prompt="Please select an option; In Pilot; In Production; Out of Service." sqref="J22">
      <formula1>StatusItems</formula1>
    </dataValidation>
    <dataValidation type="list" allowBlank="1" showInputMessage="1" showErrorMessage="1" promptTitle="Current Status of Asset" prompt="Please select an option; In Pilot; In Production; Out of Service." sqref="J23">
      <formula1>StatusItems</formula1>
    </dataValidation>
    <dataValidation type="list" allowBlank="1" showInputMessage="1" showErrorMessage="1" promptTitle="Current Status of Asset" prompt="Please select an option; In Pilot; In Production; Out of Service." sqref="J24">
      <formula1>StatusItems</formula1>
    </dataValidation>
    <dataValidation type="list" allowBlank="1" showInputMessage="1" showErrorMessage="1" promptTitle="Current Status of Asset" prompt="Please select an option; In Pilot; In Production; Out of Service." sqref="J25">
      <formula1>StatusItems</formula1>
    </dataValidation>
    <dataValidation type="list" allowBlank="1" showInputMessage="1" showErrorMessage="1" promptTitle="Current Status of Asset" prompt="Please select an option; In Pilot; In Production; Out of Service." sqref="J26">
      <formula1>StatusItems</formula1>
    </dataValidation>
    <dataValidation type="list" allowBlank="1" showInputMessage="1" showErrorMessage="1" promptTitle="Current Status of Asset" prompt="Please select an option; In Pilot; In Production; Out of Service." sqref="J27">
      <formula1>StatusItems</formula1>
    </dataValidation>
    <dataValidation type="list" allowBlank="1" showInputMessage="1" showErrorMessage="1" promptTitle="Current Status of Asset" prompt="Please select an option; In Pilot; In Production; Out of Service." sqref="J28">
      <formula1>StatusItems</formula1>
    </dataValidation>
    <dataValidation type="list" allowBlank="1" showInputMessage="1" showErrorMessage="1" promptTitle="Current Status of Asset" prompt="Please select an option; In Pilot; In Production; Out of Service." sqref="J29">
      <formula1>StatusItems</formula1>
    </dataValidation>
    <dataValidation type="list" allowBlank="1" showInputMessage="1" showErrorMessage="1" promptTitle="Current Status of Asset" prompt="Please select an option; In Pilot; In Production; Out of Service." sqref="J30">
      <formula1>StatusItems</formula1>
    </dataValidation>
    <dataValidation type="list" allowBlank="1" showInputMessage="1" showErrorMessage="1" promptTitle="Current Status of Asset" prompt="Please select an option; In Pilot; In Production; Out of Service." sqref="J31">
      <formula1>StatusItems</formula1>
    </dataValidation>
    <dataValidation type="list" allowBlank="1" showInputMessage="1" showErrorMessage="1" promptTitle="Current Status of Asset" prompt="Please select an option; In Pilot; In Production; Out of Service." sqref="J32">
      <formula1>StatusItems</formula1>
    </dataValidation>
    <dataValidation type="list" allowBlank="1" showInputMessage="1" showErrorMessage="1" promptTitle="Current Status of Asset" prompt="Please select an option; In Pilot; In Production; Out of Service." sqref="J33">
      <formula1>StatusItems</formula1>
    </dataValidation>
    <dataValidation type="list" allowBlank="1" showInputMessage="1" showErrorMessage="1" promptTitle="Current Status of Asset" prompt="Please select an option; In Pilot; In Production; Out of Service." sqref="J34">
      <formula1>StatusItems</formula1>
    </dataValidation>
    <dataValidation type="list" allowBlank="1" showInputMessage="1" showErrorMessage="1" promptTitle="Current Status of Asset" prompt="Please select an option; In Pilot; In Production; Out of Service." sqref="J35">
      <formula1>StatusItems</formula1>
    </dataValidation>
    <dataValidation type="list" allowBlank="1" showInputMessage="1" showErrorMessage="1" promptTitle="Current Status of Asset" prompt="Please select an option; In Pilot; In Production; Out of Service." sqref="J36">
      <formula1>StatusItems</formula1>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s>
  <pageMargins left="0.7" right="0.7" top="0.75" bottom="0.75" header="0.3" footer="0.3"/>
  <pageSetup paperSize="9" scale="87" fitToHeight="0" orientation="landscape"/>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13" sqref="I13"/>
    </sheetView>
  </sheetViews>
  <sheetFormatPr baseColWidth="10" defaultColWidth="8.83203125" defaultRowHeight="14" x14ac:dyDescent="0"/>
  <sheetData/>
  <sheetProtection sheet="1" formatColumns="0" selectLockedCells="1"/>
  <pageMargins left="0.7" right="0.7" top="0.75" bottom="0.75" header="0.3" footer="0.3"/>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CCFFCC"/>
  </sheetPr>
  <dimension ref="A1:WVW57"/>
  <sheetViews>
    <sheetView showGridLines="0" topLeftCell="A7" zoomScale="125" zoomScaleNormal="125" zoomScalePageLayoutView="125" workbookViewId="0">
      <selection activeCell="I27" sqref="I27"/>
    </sheetView>
  </sheetViews>
  <sheetFormatPr baseColWidth="10" defaultColWidth="8.83203125" defaultRowHeight="14" x14ac:dyDescent="0"/>
  <cols>
    <col min="1" max="1" width="8.5" style="354" customWidth="1"/>
    <col min="2" max="2" width="15.83203125" style="354" customWidth="1"/>
    <col min="3" max="3" width="17.6640625" style="354" customWidth="1"/>
    <col min="4" max="4" width="14.33203125" style="354" customWidth="1"/>
    <col min="5" max="5" width="13" style="354" customWidth="1"/>
    <col min="6" max="8" width="14" style="354" customWidth="1"/>
    <col min="9" max="9" width="14.5" style="354" customWidth="1"/>
    <col min="10" max="10" width="17.6640625" style="354" customWidth="1"/>
    <col min="11" max="11" width="16.33203125" style="354" customWidth="1"/>
    <col min="12" max="12" width="14" style="354" customWidth="1"/>
    <col min="13" max="13" width="17" style="354" customWidth="1"/>
    <col min="14" max="14" width="14.5" style="354" hidden="1" customWidth="1"/>
    <col min="15" max="15" width="9.1640625" style="354" hidden="1" customWidth="1"/>
    <col min="16" max="16" width="18" style="354" hidden="1" customWidth="1"/>
    <col min="17" max="17" width="16" style="354" hidden="1" customWidth="1"/>
    <col min="18" max="18" width="9.1640625" style="354" hidden="1" customWidth="1"/>
    <col min="19" max="19" width="34.5" style="354" hidden="1" customWidth="1"/>
    <col min="20" max="20" width="23.33203125" style="354" hidden="1" customWidth="1"/>
    <col min="21" max="21" width="16.6640625" style="354" customWidth="1"/>
    <col min="22" max="258" width="8.83203125" style="354"/>
    <col min="259" max="259" width="9.6640625" style="354" customWidth="1"/>
    <col min="260" max="260" width="21.83203125" style="354" customWidth="1"/>
    <col min="261" max="261" width="13" style="354" customWidth="1"/>
    <col min="262" max="264" width="14" style="354" customWidth="1"/>
    <col min="265" max="265" width="17.1640625" style="354" customWidth="1"/>
    <col min="266" max="266" width="17.6640625" style="354" customWidth="1"/>
    <col min="267" max="267" width="16.33203125" style="354" customWidth="1"/>
    <col min="268" max="268" width="14" style="354" customWidth="1"/>
    <col min="269" max="269" width="17" style="354" customWidth="1"/>
    <col min="270" max="270" width="14.5" style="354" customWidth="1"/>
    <col min="271" max="514" width="8.83203125" style="354"/>
    <col min="515" max="515" width="9.6640625" style="354" customWidth="1"/>
    <col min="516" max="516" width="21.83203125" style="354" customWidth="1"/>
    <col min="517" max="517" width="13" style="354" customWidth="1"/>
    <col min="518" max="520" width="14" style="354" customWidth="1"/>
    <col min="521" max="521" width="17.1640625" style="354" customWidth="1"/>
    <col min="522" max="522" width="17.6640625" style="354" customWidth="1"/>
    <col min="523" max="523" width="16.33203125" style="354" customWidth="1"/>
    <col min="524" max="524" width="14" style="354" customWidth="1"/>
    <col min="525" max="525" width="17" style="354" customWidth="1"/>
    <col min="526" max="526" width="14.5" style="354" customWidth="1"/>
    <col min="527" max="770" width="8.83203125" style="354"/>
    <col min="771" max="771" width="9.6640625" style="354" customWidth="1"/>
    <col min="772" max="772" width="21.83203125" style="354" customWidth="1"/>
    <col min="773" max="773" width="13" style="354" customWidth="1"/>
    <col min="774" max="776" width="14" style="354" customWidth="1"/>
    <col min="777" max="777" width="17.1640625" style="354" customWidth="1"/>
    <col min="778" max="778" width="17.6640625" style="354" customWidth="1"/>
    <col min="779" max="779" width="16.33203125" style="354" customWidth="1"/>
    <col min="780" max="780" width="14" style="354" customWidth="1"/>
    <col min="781" max="781" width="17" style="354" customWidth="1"/>
    <col min="782" max="782" width="14.5" style="354" customWidth="1"/>
    <col min="783" max="1026" width="8.83203125" style="354"/>
    <col min="1027" max="1027" width="9.6640625" style="354" customWidth="1"/>
    <col min="1028" max="1028" width="21.83203125" style="354" customWidth="1"/>
    <col min="1029" max="1029" width="13" style="354" customWidth="1"/>
    <col min="1030" max="1032" width="14" style="354" customWidth="1"/>
    <col min="1033" max="1033" width="17.1640625" style="354" customWidth="1"/>
    <col min="1034" max="1034" width="17.6640625" style="354" customWidth="1"/>
    <col min="1035" max="1035" width="16.33203125" style="354" customWidth="1"/>
    <col min="1036" max="1036" width="14" style="354" customWidth="1"/>
    <col min="1037" max="1037" width="17" style="354" customWidth="1"/>
    <col min="1038" max="1038" width="14.5" style="354" customWidth="1"/>
    <col min="1039" max="1282" width="8.83203125" style="354"/>
    <col min="1283" max="1283" width="9.6640625" style="354" customWidth="1"/>
    <col min="1284" max="1284" width="21.83203125" style="354" customWidth="1"/>
    <col min="1285" max="1285" width="13" style="354" customWidth="1"/>
    <col min="1286" max="1288" width="14" style="354" customWidth="1"/>
    <col min="1289" max="1289" width="17.1640625" style="354" customWidth="1"/>
    <col min="1290" max="1290" width="17.6640625" style="354" customWidth="1"/>
    <col min="1291" max="1291" width="16.33203125" style="354" customWidth="1"/>
    <col min="1292" max="1292" width="14" style="354" customWidth="1"/>
    <col min="1293" max="1293" width="17" style="354" customWidth="1"/>
    <col min="1294" max="1294" width="14.5" style="354" customWidth="1"/>
    <col min="1295" max="1538" width="8.83203125" style="354"/>
    <col min="1539" max="1539" width="9.6640625" style="354" customWidth="1"/>
    <col min="1540" max="1540" width="21.83203125" style="354" customWidth="1"/>
    <col min="1541" max="1541" width="13" style="354" customWidth="1"/>
    <col min="1542" max="1544" width="14" style="354" customWidth="1"/>
    <col min="1545" max="1545" width="17.1640625" style="354" customWidth="1"/>
    <col min="1546" max="1546" width="17.6640625" style="354" customWidth="1"/>
    <col min="1547" max="1547" width="16.33203125" style="354" customWidth="1"/>
    <col min="1548" max="1548" width="14" style="354" customWidth="1"/>
    <col min="1549" max="1549" width="17" style="354" customWidth="1"/>
    <col min="1550" max="1550" width="14.5" style="354" customWidth="1"/>
    <col min="1551" max="1794" width="8.83203125" style="354"/>
    <col min="1795" max="1795" width="9.6640625" style="354" customWidth="1"/>
    <col min="1796" max="1796" width="21.83203125" style="354" customWidth="1"/>
    <col min="1797" max="1797" width="13" style="354" customWidth="1"/>
    <col min="1798" max="1800" width="14" style="354" customWidth="1"/>
    <col min="1801" max="1801" width="17.1640625" style="354" customWidth="1"/>
    <col min="1802" max="1802" width="17.6640625" style="354" customWidth="1"/>
    <col min="1803" max="1803" width="16.33203125" style="354" customWidth="1"/>
    <col min="1804" max="1804" width="14" style="354" customWidth="1"/>
    <col min="1805" max="1805" width="17" style="354" customWidth="1"/>
    <col min="1806" max="1806" width="14.5" style="354" customWidth="1"/>
    <col min="1807" max="2050" width="8.83203125" style="354"/>
    <col min="2051" max="2051" width="9.6640625" style="354" customWidth="1"/>
    <col min="2052" max="2052" width="21.83203125" style="354" customWidth="1"/>
    <col min="2053" max="2053" width="13" style="354" customWidth="1"/>
    <col min="2054" max="2056" width="14" style="354" customWidth="1"/>
    <col min="2057" max="2057" width="17.1640625" style="354" customWidth="1"/>
    <col min="2058" max="2058" width="17.6640625" style="354" customWidth="1"/>
    <col min="2059" max="2059" width="16.33203125" style="354" customWidth="1"/>
    <col min="2060" max="2060" width="14" style="354" customWidth="1"/>
    <col min="2061" max="2061" width="17" style="354" customWidth="1"/>
    <col min="2062" max="2062" width="14.5" style="354" customWidth="1"/>
    <col min="2063" max="2306" width="8.83203125" style="354"/>
    <col min="2307" max="2307" width="9.6640625" style="354" customWidth="1"/>
    <col min="2308" max="2308" width="21.83203125" style="354" customWidth="1"/>
    <col min="2309" max="2309" width="13" style="354" customWidth="1"/>
    <col min="2310" max="2312" width="14" style="354" customWidth="1"/>
    <col min="2313" max="2313" width="17.1640625" style="354" customWidth="1"/>
    <col min="2314" max="2314" width="17.6640625" style="354" customWidth="1"/>
    <col min="2315" max="2315" width="16.33203125" style="354" customWidth="1"/>
    <col min="2316" max="2316" width="14" style="354" customWidth="1"/>
    <col min="2317" max="2317" width="17" style="354" customWidth="1"/>
    <col min="2318" max="2318" width="14.5" style="354" customWidth="1"/>
    <col min="2319" max="2562" width="8.83203125" style="354"/>
    <col min="2563" max="2563" width="9.6640625" style="354" customWidth="1"/>
    <col min="2564" max="2564" width="21.83203125" style="354" customWidth="1"/>
    <col min="2565" max="2565" width="13" style="354" customWidth="1"/>
    <col min="2566" max="2568" width="14" style="354" customWidth="1"/>
    <col min="2569" max="2569" width="17.1640625" style="354" customWidth="1"/>
    <col min="2570" max="2570" width="17.6640625" style="354" customWidth="1"/>
    <col min="2571" max="2571" width="16.33203125" style="354" customWidth="1"/>
    <col min="2572" max="2572" width="14" style="354" customWidth="1"/>
    <col min="2573" max="2573" width="17" style="354" customWidth="1"/>
    <col min="2574" max="2574" width="14.5" style="354" customWidth="1"/>
    <col min="2575" max="2818" width="8.83203125" style="354"/>
    <col min="2819" max="2819" width="9.6640625" style="354" customWidth="1"/>
    <col min="2820" max="2820" width="21.83203125" style="354" customWidth="1"/>
    <col min="2821" max="2821" width="13" style="354" customWidth="1"/>
    <col min="2822" max="2824" width="14" style="354" customWidth="1"/>
    <col min="2825" max="2825" width="17.1640625" style="354" customWidth="1"/>
    <col min="2826" max="2826" width="17.6640625" style="354" customWidth="1"/>
    <col min="2827" max="2827" width="16.33203125" style="354" customWidth="1"/>
    <col min="2828" max="2828" width="14" style="354" customWidth="1"/>
    <col min="2829" max="2829" width="17" style="354" customWidth="1"/>
    <col min="2830" max="2830" width="14.5" style="354" customWidth="1"/>
    <col min="2831" max="3074" width="8.83203125" style="354"/>
    <col min="3075" max="3075" width="9.6640625" style="354" customWidth="1"/>
    <col min="3076" max="3076" width="21.83203125" style="354" customWidth="1"/>
    <col min="3077" max="3077" width="13" style="354" customWidth="1"/>
    <col min="3078" max="3080" width="14" style="354" customWidth="1"/>
    <col min="3081" max="3081" width="17.1640625" style="354" customWidth="1"/>
    <col min="3082" max="3082" width="17.6640625" style="354" customWidth="1"/>
    <col min="3083" max="3083" width="16.33203125" style="354" customWidth="1"/>
    <col min="3084" max="3084" width="14" style="354" customWidth="1"/>
    <col min="3085" max="3085" width="17" style="354" customWidth="1"/>
    <col min="3086" max="3086" width="14.5" style="354" customWidth="1"/>
    <col min="3087" max="3330" width="8.83203125" style="354"/>
    <col min="3331" max="3331" width="9.6640625" style="354" customWidth="1"/>
    <col min="3332" max="3332" width="21.83203125" style="354" customWidth="1"/>
    <col min="3333" max="3333" width="13" style="354" customWidth="1"/>
    <col min="3334" max="3336" width="14" style="354" customWidth="1"/>
    <col min="3337" max="3337" width="17.1640625" style="354" customWidth="1"/>
    <col min="3338" max="3338" width="17.6640625" style="354" customWidth="1"/>
    <col min="3339" max="3339" width="16.33203125" style="354" customWidth="1"/>
    <col min="3340" max="3340" width="14" style="354" customWidth="1"/>
    <col min="3341" max="3341" width="17" style="354" customWidth="1"/>
    <col min="3342" max="3342" width="14.5" style="354" customWidth="1"/>
    <col min="3343" max="3586" width="8.83203125" style="354"/>
    <col min="3587" max="3587" width="9.6640625" style="354" customWidth="1"/>
    <col min="3588" max="3588" width="21.83203125" style="354" customWidth="1"/>
    <col min="3589" max="3589" width="13" style="354" customWidth="1"/>
    <col min="3590" max="3592" width="14" style="354" customWidth="1"/>
    <col min="3593" max="3593" width="17.1640625" style="354" customWidth="1"/>
    <col min="3594" max="3594" width="17.6640625" style="354" customWidth="1"/>
    <col min="3595" max="3595" width="16.33203125" style="354" customWidth="1"/>
    <col min="3596" max="3596" width="14" style="354" customWidth="1"/>
    <col min="3597" max="3597" width="17" style="354" customWidth="1"/>
    <col min="3598" max="3598" width="14.5" style="354" customWidth="1"/>
    <col min="3599" max="3842" width="8.83203125" style="354"/>
    <col min="3843" max="3843" width="9.6640625" style="354" customWidth="1"/>
    <col min="3844" max="3844" width="21.83203125" style="354" customWidth="1"/>
    <col min="3845" max="3845" width="13" style="354" customWidth="1"/>
    <col min="3846" max="3848" width="14" style="354" customWidth="1"/>
    <col min="3849" max="3849" width="17.1640625" style="354" customWidth="1"/>
    <col min="3850" max="3850" width="17.6640625" style="354" customWidth="1"/>
    <col min="3851" max="3851" width="16.33203125" style="354" customWidth="1"/>
    <col min="3852" max="3852" width="14" style="354" customWidth="1"/>
    <col min="3853" max="3853" width="17" style="354" customWidth="1"/>
    <col min="3854" max="3854" width="14.5" style="354" customWidth="1"/>
    <col min="3855" max="4098" width="8.83203125" style="354"/>
    <col min="4099" max="4099" width="9.6640625" style="354" customWidth="1"/>
    <col min="4100" max="4100" width="21.83203125" style="354" customWidth="1"/>
    <col min="4101" max="4101" width="13" style="354" customWidth="1"/>
    <col min="4102" max="4104" width="14" style="354" customWidth="1"/>
    <col min="4105" max="4105" width="17.1640625" style="354" customWidth="1"/>
    <col min="4106" max="4106" width="17.6640625" style="354" customWidth="1"/>
    <col min="4107" max="4107" width="16.33203125" style="354" customWidth="1"/>
    <col min="4108" max="4108" width="14" style="354" customWidth="1"/>
    <col min="4109" max="4109" width="17" style="354" customWidth="1"/>
    <col min="4110" max="4110" width="14.5" style="354" customWidth="1"/>
    <col min="4111" max="4354" width="8.83203125" style="354"/>
    <col min="4355" max="4355" width="9.6640625" style="354" customWidth="1"/>
    <col min="4356" max="4356" width="21.83203125" style="354" customWidth="1"/>
    <col min="4357" max="4357" width="13" style="354" customWidth="1"/>
    <col min="4358" max="4360" width="14" style="354" customWidth="1"/>
    <col min="4361" max="4361" width="17.1640625" style="354" customWidth="1"/>
    <col min="4362" max="4362" width="17.6640625" style="354" customWidth="1"/>
    <col min="4363" max="4363" width="16.33203125" style="354" customWidth="1"/>
    <col min="4364" max="4364" width="14" style="354" customWidth="1"/>
    <col min="4365" max="4365" width="17" style="354" customWidth="1"/>
    <col min="4366" max="4366" width="14.5" style="354" customWidth="1"/>
    <col min="4367" max="4610" width="8.83203125" style="354"/>
    <col min="4611" max="4611" width="9.6640625" style="354" customWidth="1"/>
    <col min="4612" max="4612" width="21.83203125" style="354" customWidth="1"/>
    <col min="4613" max="4613" width="13" style="354" customWidth="1"/>
    <col min="4614" max="4616" width="14" style="354" customWidth="1"/>
    <col min="4617" max="4617" width="17.1640625" style="354" customWidth="1"/>
    <col min="4618" max="4618" width="17.6640625" style="354" customWidth="1"/>
    <col min="4619" max="4619" width="16.33203125" style="354" customWidth="1"/>
    <col min="4620" max="4620" width="14" style="354" customWidth="1"/>
    <col min="4621" max="4621" width="17" style="354" customWidth="1"/>
    <col min="4622" max="4622" width="14.5" style="354" customWidth="1"/>
    <col min="4623" max="4866" width="8.83203125" style="354"/>
    <col min="4867" max="4867" width="9.6640625" style="354" customWidth="1"/>
    <col min="4868" max="4868" width="21.83203125" style="354" customWidth="1"/>
    <col min="4869" max="4869" width="13" style="354" customWidth="1"/>
    <col min="4870" max="4872" width="14" style="354" customWidth="1"/>
    <col min="4873" max="4873" width="17.1640625" style="354" customWidth="1"/>
    <col min="4874" max="4874" width="17.6640625" style="354" customWidth="1"/>
    <col min="4875" max="4875" width="16.33203125" style="354" customWidth="1"/>
    <col min="4876" max="4876" width="14" style="354" customWidth="1"/>
    <col min="4877" max="4877" width="17" style="354" customWidth="1"/>
    <col min="4878" max="4878" width="14.5" style="354" customWidth="1"/>
    <col min="4879" max="5122" width="8.83203125" style="354"/>
    <col min="5123" max="5123" width="9.6640625" style="354" customWidth="1"/>
    <col min="5124" max="5124" width="21.83203125" style="354" customWidth="1"/>
    <col min="5125" max="5125" width="13" style="354" customWidth="1"/>
    <col min="5126" max="5128" width="14" style="354" customWidth="1"/>
    <col min="5129" max="5129" width="17.1640625" style="354" customWidth="1"/>
    <col min="5130" max="5130" width="17.6640625" style="354" customWidth="1"/>
    <col min="5131" max="5131" width="16.33203125" style="354" customWidth="1"/>
    <col min="5132" max="5132" width="14" style="354" customWidth="1"/>
    <col min="5133" max="5133" width="17" style="354" customWidth="1"/>
    <col min="5134" max="5134" width="14.5" style="354" customWidth="1"/>
    <col min="5135" max="5378" width="8.83203125" style="354"/>
    <col min="5379" max="5379" width="9.6640625" style="354" customWidth="1"/>
    <col min="5380" max="5380" width="21.83203125" style="354" customWidth="1"/>
    <col min="5381" max="5381" width="13" style="354" customWidth="1"/>
    <col min="5382" max="5384" width="14" style="354" customWidth="1"/>
    <col min="5385" max="5385" width="17.1640625" style="354" customWidth="1"/>
    <col min="5386" max="5386" width="17.6640625" style="354" customWidth="1"/>
    <col min="5387" max="5387" width="16.33203125" style="354" customWidth="1"/>
    <col min="5388" max="5388" width="14" style="354" customWidth="1"/>
    <col min="5389" max="5389" width="17" style="354" customWidth="1"/>
    <col min="5390" max="5390" width="14.5" style="354" customWidth="1"/>
    <col min="5391" max="5634" width="8.83203125" style="354"/>
    <col min="5635" max="5635" width="9.6640625" style="354" customWidth="1"/>
    <col min="5636" max="5636" width="21.83203125" style="354" customWidth="1"/>
    <col min="5637" max="5637" width="13" style="354" customWidth="1"/>
    <col min="5638" max="5640" width="14" style="354" customWidth="1"/>
    <col min="5641" max="5641" width="17.1640625" style="354" customWidth="1"/>
    <col min="5642" max="5642" width="17.6640625" style="354" customWidth="1"/>
    <col min="5643" max="5643" width="16.33203125" style="354" customWidth="1"/>
    <col min="5644" max="5644" width="14" style="354" customWidth="1"/>
    <col min="5645" max="5645" width="17" style="354" customWidth="1"/>
    <col min="5646" max="5646" width="14.5" style="354" customWidth="1"/>
    <col min="5647" max="5890" width="8.83203125" style="354"/>
    <col min="5891" max="5891" width="9.6640625" style="354" customWidth="1"/>
    <col min="5892" max="5892" width="21.83203125" style="354" customWidth="1"/>
    <col min="5893" max="5893" width="13" style="354" customWidth="1"/>
    <col min="5894" max="5896" width="14" style="354" customWidth="1"/>
    <col min="5897" max="5897" width="17.1640625" style="354" customWidth="1"/>
    <col min="5898" max="5898" width="17.6640625" style="354" customWidth="1"/>
    <col min="5899" max="5899" width="16.33203125" style="354" customWidth="1"/>
    <col min="5900" max="5900" width="14" style="354" customWidth="1"/>
    <col min="5901" max="5901" width="17" style="354" customWidth="1"/>
    <col min="5902" max="5902" width="14.5" style="354" customWidth="1"/>
    <col min="5903" max="6146" width="8.83203125" style="354"/>
    <col min="6147" max="6147" width="9.6640625" style="354" customWidth="1"/>
    <col min="6148" max="6148" width="21.83203125" style="354" customWidth="1"/>
    <col min="6149" max="6149" width="13" style="354" customWidth="1"/>
    <col min="6150" max="6152" width="14" style="354" customWidth="1"/>
    <col min="6153" max="6153" width="17.1640625" style="354" customWidth="1"/>
    <col min="6154" max="6154" width="17.6640625" style="354" customWidth="1"/>
    <col min="6155" max="6155" width="16.33203125" style="354" customWidth="1"/>
    <col min="6156" max="6156" width="14" style="354" customWidth="1"/>
    <col min="6157" max="6157" width="17" style="354" customWidth="1"/>
    <col min="6158" max="6158" width="14.5" style="354" customWidth="1"/>
    <col min="6159" max="6402" width="8.83203125" style="354"/>
    <col min="6403" max="6403" width="9.6640625" style="354" customWidth="1"/>
    <col min="6404" max="6404" width="21.83203125" style="354" customWidth="1"/>
    <col min="6405" max="6405" width="13" style="354" customWidth="1"/>
    <col min="6406" max="6408" width="14" style="354" customWidth="1"/>
    <col min="6409" max="6409" width="17.1640625" style="354" customWidth="1"/>
    <col min="6410" max="6410" width="17.6640625" style="354" customWidth="1"/>
    <col min="6411" max="6411" width="16.33203125" style="354" customWidth="1"/>
    <col min="6412" max="6412" width="14" style="354" customWidth="1"/>
    <col min="6413" max="6413" width="17" style="354" customWidth="1"/>
    <col min="6414" max="6414" width="14.5" style="354" customWidth="1"/>
    <col min="6415" max="6658" width="8.83203125" style="354"/>
    <col min="6659" max="6659" width="9.6640625" style="354" customWidth="1"/>
    <col min="6660" max="6660" width="21.83203125" style="354" customWidth="1"/>
    <col min="6661" max="6661" width="13" style="354" customWidth="1"/>
    <col min="6662" max="6664" width="14" style="354" customWidth="1"/>
    <col min="6665" max="6665" width="17.1640625" style="354" customWidth="1"/>
    <col min="6666" max="6666" width="17.6640625" style="354" customWidth="1"/>
    <col min="6667" max="6667" width="16.33203125" style="354" customWidth="1"/>
    <col min="6668" max="6668" width="14" style="354" customWidth="1"/>
    <col min="6669" max="6669" width="17" style="354" customWidth="1"/>
    <col min="6670" max="6670" width="14.5" style="354" customWidth="1"/>
    <col min="6671" max="6914" width="8.83203125" style="354"/>
    <col min="6915" max="6915" width="9.6640625" style="354" customWidth="1"/>
    <col min="6916" max="6916" width="21.83203125" style="354" customWidth="1"/>
    <col min="6917" max="6917" width="13" style="354" customWidth="1"/>
    <col min="6918" max="6920" width="14" style="354" customWidth="1"/>
    <col min="6921" max="6921" width="17.1640625" style="354" customWidth="1"/>
    <col min="6922" max="6922" width="17.6640625" style="354" customWidth="1"/>
    <col min="6923" max="6923" width="16.33203125" style="354" customWidth="1"/>
    <col min="6924" max="6924" width="14" style="354" customWidth="1"/>
    <col min="6925" max="6925" width="17" style="354" customWidth="1"/>
    <col min="6926" max="6926" width="14.5" style="354" customWidth="1"/>
    <col min="6927" max="7170" width="8.83203125" style="354"/>
    <col min="7171" max="7171" width="9.6640625" style="354" customWidth="1"/>
    <col min="7172" max="7172" width="21.83203125" style="354" customWidth="1"/>
    <col min="7173" max="7173" width="13" style="354" customWidth="1"/>
    <col min="7174" max="7176" width="14" style="354" customWidth="1"/>
    <col min="7177" max="7177" width="17.1640625" style="354" customWidth="1"/>
    <col min="7178" max="7178" width="17.6640625" style="354" customWidth="1"/>
    <col min="7179" max="7179" width="16.33203125" style="354" customWidth="1"/>
    <col min="7180" max="7180" width="14" style="354" customWidth="1"/>
    <col min="7181" max="7181" width="17" style="354" customWidth="1"/>
    <col min="7182" max="7182" width="14.5" style="354" customWidth="1"/>
    <col min="7183" max="7426" width="8.83203125" style="354"/>
    <col min="7427" max="7427" width="9.6640625" style="354" customWidth="1"/>
    <col min="7428" max="7428" width="21.83203125" style="354" customWidth="1"/>
    <col min="7429" max="7429" width="13" style="354" customWidth="1"/>
    <col min="7430" max="7432" width="14" style="354" customWidth="1"/>
    <col min="7433" max="7433" width="17.1640625" style="354" customWidth="1"/>
    <col min="7434" max="7434" width="17.6640625" style="354" customWidth="1"/>
    <col min="7435" max="7435" width="16.33203125" style="354" customWidth="1"/>
    <col min="7436" max="7436" width="14" style="354" customWidth="1"/>
    <col min="7437" max="7437" width="17" style="354" customWidth="1"/>
    <col min="7438" max="7438" width="14.5" style="354" customWidth="1"/>
    <col min="7439" max="7682" width="8.83203125" style="354"/>
    <col min="7683" max="7683" width="9.6640625" style="354" customWidth="1"/>
    <col min="7684" max="7684" width="21.83203125" style="354" customWidth="1"/>
    <col min="7685" max="7685" width="13" style="354" customWidth="1"/>
    <col min="7686" max="7688" width="14" style="354" customWidth="1"/>
    <col min="7689" max="7689" width="17.1640625" style="354" customWidth="1"/>
    <col min="7690" max="7690" width="17.6640625" style="354" customWidth="1"/>
    <col min="7691" max="7691" width="16.33203125" style="354" customWidth="1"/>
    <col min="7692" max="7692" width="14" style="354" customWidth="1"/>
    <col min="7693" max="7693" width="17" style="354" customWidth="1"/>
    <col min="7694" max="7694" width="14.5" style="354" customWidth="1"/>
    <col min="7695" max="7938" width="8.83203125" style="354"/>
    <col min="7939" max="7939" width="9.6640625" style="354" customWidth="1"/>
    <col min="7940" max="7940" width="21.83203125" style="354" customWidth="1"/>
    <col min="7941" max="7941" width="13" style="354" customWidth="1"/>
    <col min="7942" max="7944" width="14" style="354" customWidth="1"/>
    <col min="7945" max="7945" width="17.1640625" style="354" customWidth="1"/>
    <col min="7946" max="7946" width="17.6640625" style="354" customWidth="1"/>
    <col min="7947" max="7947" width="16.33203125" style="354" customWidth="1"/>
    <col min="7948" max="7948" width="14" style="354" customWidth="1"/>
    <col min="7949" max="7949" width="17" style="354" customWidth="1"/>
    <col min="7950" max="7950" width="14.5" style="354" customWidth="1"/>
    <col min="7951" max="8194" width="8.83203125" style="354"/>
    <col min="8195" max="8195" width="9.6640625" style="354" customWidth="1"/>
    <col min="8196" max="8196" width="21.83203125" style="354" customWidth="1"/>
    <col min="8197" max="8197" width="13" style="354" customWidth="1"/>
    <col min="8198" max="8200" width="14" style="354" customWidth="1"/>
    <col min="8201" max="8201" width="17.1640625" style="354" customWidth="1"/>
    <col min="8202" max="8202" width="17.6640625" style="354" customWidth="1"/>
    <col min="8203" max="8203" width="16.33203125" style="354" customWidth="1"/>
    <col min="8204" max="8204" width="14" style="354" customWidth="1"/>
    <col min="8205" max="8205" width="17" style="354" customWidth="1"/>
    <col min="8206" max="8206" width="14.5" style="354" customWidth="1"/>
    <col min="8207" max="8450" width="8.83203125" style="354"/>
    <col min="8451" max="8451" width="9.6640625" style="354" customWidth="1"/>
    <col min="8452" max="8452" width="21.83203125" style="354" customWidth="1"/>
    <col min="8453" max="8453" width="13" style="354" customWidth="1"/>
    <col min="8454" max="8456" width="14" style="354" customWidth="1"/>
    <col min="8457" max="8457" width="17.1640625" style="354" customWidth="1"/>
    <col min="8458" max="8458" width="17.6640625" style="354" customWidth="1"/>
    <col min="8459" max="8459" width="16.33203125" style="354" customWidth="1"/>
    <col min="8460" max="8460" width="14" style="354" customWidth="1"/>
    <col min="8461" max="8461" width="17" style="354" customWidth="1"/>
    <col min="8462" max="8462" width="14.5" style="354" customWidth="1"/>
    <col min="8463" max="8706" width="8.83203125" style="354"/>
    <col min="8707" max="8707" width="9.6640625" style="354" customWidth="1"/>
    <col min="8708" max="8708" width="21.83203125" style="354" customWidth="1"/>
    <col min="8709" max="8709" width="13" style="354" customWidth="1"/>
    <col min="8710" max="8712" width="14" style="354" customWidth="1"/>
    <col min="8713" max="8713" width="17.1640625" style="354" customWidth="1"/>
    <col min="8714" max="8714" width="17.6640625" style="354" customWidth="1"/>
    <col min="8715" max="8715" width="16.33203125" style="354" customWidth="1"/>
    <col min="8716" max="8716" width="14" style="354" customWidth="1"/>
    <col min="8717" max="8717" width="17" style="354" customWidth="1"/>
    <col min="8718" max="8718" width="14.5" style="354" customWidth="1"/>
    <col min="8719" max="8962" width="8.83203125" style="354"/>
    <col min="8963" max="8963" width="9.6640625" style="354" customWidth="1"/>
    <col min="8964" max="8964" width="21.83203125" style="354" customWidth="1"/>
    <col min="8965" max="8965" width="13" style="354" customWidth="1"/>
    <col min="8966" max="8968" width="14" style="354" customWidth="1"/>
    <col min="8969" max="8969" width="17.1640625" style="354" customWidth="1"/>
    <col min="8970" max="8970" width="17.6640625" style="354" customWidth="1"/>
    <col min="8971" max="8971" width="16.33203125" style="354" customWidth="1"/>
    <col min="8972" max="8972" width="14" style="354" customWidth="1"/>
    <col min="8973" max="8973" width="17" style="354" customWidth="1"/>
    <col min="8974" max="8974" width="14.5" style="354" customWidth="1"/>
    <col min="8975" max="9218" width="8.83203125" style="354"/>
    <col min="9219" max="9219" width="9.6640625" style="354" customWidth="1"/>
    <col min="9220" max="9220" width="21.83203125" style="354" customWidth="1"/>
    <col min="9221" max="9221" width="13" style="354" customWidth="1"/>
    <col min="9222" max="9224" width="14" style="354" customWidth="1"/>
    <col min="9225" max="9225" width="17.1640625" style="354" customWidth="1"/>
    <col min="9226" max="9226" width="17.6640625" style="354" customWidth="1"/>
    <col min="9227" max="9227" width="16.33203125" style="354" customWidth="1"/>
    <col min="9228" max="9228" width="14" style="354" customWidth="1"/>
    <col min="9229" max="9229" width="17" style="354" customWidth="1"/>
    <col min="9230" max="9230" width="14.5" style="354" customWidth="1"/>
    <col min="9231" max="9474" width="8.83203125" style="354"/>
    <col min="9475" max="9475" width="9.6640625" style="354" customWidth="1"/>
    <col min="9476" max="9476" width="21.83203125" style="354" customWidth="1"/>
    <col min="9477" max="9477" width="13" style="354" customWidth="1"/>
    <col min="9478" max="9480" width="14" style="354" customWidth="1"/>
    <col min="9481" max="9481" width="17.1640625" style="354" customWidth="1"/>
    <col min="9482" max="9482" width="17.6640625" style="354" customWidth="1"/>
    <col min="9483" max="9483" width="16.33203125" style="354" customWidth="1"/>
    <col min="9484" max="9484" width="14" style="354" customWidth="1"/>
    <col min="9485" max="9485" width="17" style="354" customWidth="1"/>
    <col min="9486" max="9486" width="14.5" style="354" customWidth="1"/>
    <col min="9487" max="9730" width="8.83203125" style="354"/>
    <col min="9731" max="9731" width="9.6640625" style="354" customWidth="1"/>
    <col min="9732" max="9732" width="21.83203125" style="354" customWidth="1"/>
    <col min="9733" max="9733" width="13" style="354" customWidth="1"/>
    <col min="9734" max="9736" width="14" style="354" customWidth="1"/>
    <col min="9737" max="9737" width="17.1640625" style="354" customWidth="1"/>
    <col min="9738" max="9738" width="17.6640625" style="354" customWidth="1"/>
    <col min="9739" max="9739" width="16.33203125" style="354" customWidth="1"/>
    <col min="9740" max="9740" width="14" style="354" customWidth="1"/>
    <col min="9741" max="9741" width="17" style="354" customWidth="1"/>
    <col min="9742" max="9742" width="14.5" style="354" customWidth="1"/>
    <col min="9743" max="9986" width="8.83203125" style="354"/>
    <col min="9987" max="9987" width="9.6640625" style="354" customWidth="1"/>
    <col min="9988" max="9988" width="21.83203125" style="354" customWidth="1"/>
    <col min="9989" max="9989" width="13" style="354" customWidth="1"/>
    <col min="9990" max="9992" width="14" style="354" customWidth="1"/>
    <col min="9993" max="9993" width="17.1640625" style="354" customWidth="1"/>
    <col min="9994" max="9994" width="17.6640625" style="354" customWidth="1"/>
    <col min="9995" max="9995" width="16.33203125" style="354" customWidth="1"/>
    <col min="9996" max="9996" width="14" style="354" customWidth="1"/>
    <col min="9997" max="9997" width="17" style="354" customWidth="1"/>
    <col min="9998" max="9998" width="14.5" style="354" customWidth="1"/>
    <col min="9999" max="10242" width="8.83203125" style="354"/>
    <col min="10243" max="10243" width="9.6640625" style="354" customWidth="1"/>
    <col min="10244" max="10244" width="21.83203125" style="354" customWidth="1"/>
    <col min="10245" max="10245" width="13" style="354" customWidth="1"/>
    <col min="10246" max="10248" width="14" style="354" customWidth="1"/>
    <col min="10249" max="10249" width="17.1640625" style="354" customWidth="1"/>
    <col min="10250" max="10250" width="17.6640625" style="354" customWidth="1"/>
    <col min="10251" max="10251" width="16.33203125" style="354" customWidth="1"/>
    <col min="10252" max="10252" width="14" style="354" customWidth="1"/>
    <col min="10253" max="10253" width="17" style="354" customWidth="1"/>
    <col min="10254" max="10254" width="14.5" style="354" customWidth="1"/>
    <col min="10255" max="10498" width="8.83203125" style="354"/>
    <col min="10499" max="10499" width="9.6640625" style="354" customWidth="1"/>
    <col min="10500" max="10500" width="21.83203125" style="354" customWidth="1"/>
    <col min="10501" max="10501" width="13" style="354" customWidth="1"/>
    <col min="10502" max="10504" width="14" style="354" customWidth="1"/>
    <col min="10505" max="10505" width="17.1640625" style="354" customWidth="1"/>
    <col min="10506" max="10506" width="17.6640625" style="354" customWidth="1"/>
    <col min="10507" max="10507" width="16.33203125" style="354" customWidth="1"/>
    <col min="10508" max="10508" width="14" style="354" customWidth="1"/>
    <col min="10509" max="10509" width="17" style="354" customWidth="1"/>
    <col min="10510" max="10510" width="14.5" style="354" customWidth="1"/>
    <col min="10511" max="10754" width="8.83203125" style="354"/>
    <col min="10755" max="10755" width="9.6640625" style="354" customWidth="1"/>
    <col min="10756" max="10756" width="21.83203125" style="354" customWidth="1"/>
    <col min="10757" max="10757" width="13" style="354" customWidth="1"/>
    <col min="10758" max="10760" width="14" style="354" customWidth="1"/>
    <col min="10761" max="10761" width="17.1640625" style="354" customWidth="1"/>
    <col min="10762" max="10762" width="17.6640625" style="354" customWidth="1"/>
    <col min="10763" max="10763" width="16.33203125" style="354" customWidth="1"/>
    <col min="10764" max="10764" width="14" style="354" customWidth="1"/>
    <col min="10765" max="10765" width="17" style="354" customWidth="1"/>
    <col min="10766" max="10766" width="14.5" style="354" customWidth="1"/>
    <col min="10767" max="11010" width="8.83203125" style="354"/>
    <col min="11011" max="11011" width="9.6640625" style="354" customWidth="1"/>
    <col min="11012" max="11012" width="21.83203125" style="354" customWidth="1"/>
    <col min="11013" max="11013" width="13" style="354" customWidth="1"/>
    <col min="11014" max="11016" width="14" style="354" customWidth="1"/>
    <col min="11017" max="11017" width="17.1640625" style="354" customWidth="1"/>
    <col min="11018" max="11018" width="17.6640625" style="354" customWidth="1"/>
    <col min="11019" max="11019" width="16.33203125" style="354" customWidth="1"/>
    <col min="11020" max="11020" width="14" style="354" customWidth="1"/>
    <col min="11021" max="11021" width="17" style="354" customWidth="1"/>
    <col min="11022" max="11022" width="14.5" style="354" customWidth="1"/>
    <col min="11023" max="11266" width="8.83203125" style="354"/>
    <col min="11267" max="11267" width="9.6640625" style="354" customWidth="1"/>
    <col min="11268" max="11268" width="21.83203125" style="354" customWidth="1"/>
    <col min="11269" max="11269" width="13" style="354" customWidth="1"/>
    <col min="11270" max="11272" width="14" style="354" customWidth="1"/>
    <col min="11273" max="11273" width="17.1640625" style="354" customWidth="1"/>
    <col min="11274" max="11274" width="17.6640625" style="354" customWidth="1"/>
    <col min="11275" max="11275" width="16.33203125" style="354" customWidth="1"/>
    <col min="11276" max="11276" width="14" style="354" customWidth="1"/>
    <col min="11277" max="11277" width="17" style="354" customWidth="1"/>
    <col min="11278" max="11278" width="14.5" style="354" customWidth="1"/>
    <col min="11279" max="11522" width="8.83203125" style="354"/>
    <col min="11523" max="11523" width="9.6640625" style="354" customWidth="1"/>
    <col min="11524" max="11524" width="21.83203125" style="354" customWidth="1"/>
    <col min="11525" max="11525" width="13" style="354" customWidth="1"/>
    <col min="11526" max="11528" width="14" style="354" customWidth="1"/>
    <col min="11529" max="11529" width="17.1640625" style="354" customWidth="1"/>
    <col min="11530" max="11530" width="17.6640625" style="354" customWidth="1"/>
    <col min="11531" max="11531" width="16.33203125" style="354" customWidth="1"/>
    <col min="11532" max="11532" width="14" style="354" customWidth="1"/>
    <col min="11533" max="11533" width="17" style="354" customWidth="1"/>
    <col min="11534" max="11534" width="14.5" style="354" customWidth="1"/>
    <col min="11535" max="11778" width="8.83203125" style="354"/>
    <col min="11779" max="11779" width="9.6640625" style="354" customWidth="1"/>
    <col min="11780" max="11780" width="21.83203125" style="354" customWidth="1"/>
    <col min="11781" max="11781" width="13" style="354" customWidth="1"/>
    <col min="11782" max="11784" width="14" style="354" customWidth="1"/>
    <col min="11785" max="11785" width="17.1640625" style="354" customWidth="1"/>
    <col min="11786" max="11786" width="17.6640625" style="354" customWidth="1"/>
    <col min="11787" max="11787" width="16.33203125" style="354" customWidth="1"/>
    <col min="11788" max="11788" width="14" style="354" customWidth="1"/>
    <col min="11789" max="11789" width="17" style="354" customWidth="1"/>
    <col min="11790" max="11790" width="14.5" style="354" customWidth="1"/>
    <col min="11791" max="12034" width="8.83203125" style="354"/>
    <col min="12035" max="12035" width="9.6640625" style="354" customWidth="1"/>
    <col min="12036" max="12036" width="21.83203125" style="354" customWidth="1"/>
    <col min="12037" max="12037" width="13" style="354" customWidth="1"/>
    <col min="12038" max="12040" width="14" style="354" customWidth="1"/>
    <col min="12041" max="12041" width="17.1640625" style="354" customWidth="1"/>
    <col min="12042" max="12042" width="17.6640625" style="354" customWidth="1"/>
    <col min="12043" max="12043" width="16.33203125" style="354" customWidth="1"/>
    <col min="12044" max="12044" width="14" style="354" customWidth="1"/>
    <col min="12045" max="12045" width="17" style="354" customWidth="1"/>
    <col min="12046" max="12046" width="14.5" style="354" customWidth="1"/>
    <col min="12047" max="12290" width="8.83203125" style="354"/>
    <col min="12291" max="12291" width="9.6640625" style="354" customWidth="1"/>
    <col min="12292" max="12292" width="21.83203125" style="354" customWidth="1"/>
    <col min="12293" max="12293" width="13" style="354" customWidth="1"/>
    <col min="12294" max="12296" width="14" style="354" customWidth="1"/>
    <col min="12297" max="12297" width="17.1640625" style="354" customWidth="1"/>
    <col min="12298" max="12298" width="17.6640625" style="354" customWidth="1"/>
    <col min="12299" max="12299" width="16.33203125" style="354" customWidth="1"/>
    <col min="12300" max="12300" width="14" style="354" customWidth="1"/>
    <col min="12301" max="12301" width="17" style="354" customWidth="1"/>
    <col min="12302" max="12302" width="14.5" style="354" customWidth="1"/>
    <col min="12303" max="12546" width="8.83203125" style="354"/>
    <col min="12547" max="12547" width="9.6640625" style="354" customWidth="1"/>
    <col min="12548" max="12548" width="21.83203125" style="354" customWidth="1"/>
    <col min="12549" max="12549" width="13" style="354" customWidth="1"/>
    <col min="12550" max="12552" width="14" style="354" customWidth="1"/>
    <col min="12553" max="12553" width="17.1640625" style="354" customWidth="1"/>
    <col min="12554" max="12554" width="17.6640625" style="354" customWidth="1"/>
    <col min="12555" max="12555" width="16.33203125" style="354" customWidth="1"/>
    <col min="12556" max="12556" width="14" style="354" customWidth="1"/>
    <col min="12557" max="12557" width="17" style="354" customWidth="1"/>
    <col min="12558" max="12558" width="14.5" style="354" customWidth="1"/>
    <col min="12559" max="12802" width="8.83203125" style="354"/>
    <col min="12803" max="12803" width="9.6640625" style="354" customWidth="1"/>
    <col min="12804" max="12804" width="21.83203125" style="354" customWidth="1"/>
    <col min="12805" max="12805" width="13" style="354" customWidth="1"/>
    <col min="12806" max="12808" width="14" style="354" customWidth="1"/>
    <col min="12809" max="12809" width="17.1640625" style="354" customWidth="1"/>
    <col min="12810" max="12810" width="17.6640625" style="354" customWidth="1"/>
    <col min="12811" max="12811" width="16.33203125" style="354" customWidth="1"/>
    <col min="12812" max="12812" width="14" style="354" customWidth="1"/>
    <col min="12813" max="12813" width="17" style="354" customWidth="1"/>
    <col min="12814" max="12814" width="14.5" style="354" customWidth="1"/>
    <col min="12815" max="13058" width="8.83203125" style="354"/>
    <col min="13059" max="13059" width="9.6640625" style="354" customWidth="1"/>
    <col min="13060" max="13060" width="21.83203125" style="354" customWidth="1"/>
    <col min="13061" max="13061" width="13" style="354" customWidth="1"/>
    <col min="13062" max="13064" width="14" style="354" customWidth="1"/>
    <col min="13065" max="13065" width="17.1640625" style="354" customWidth="1"/>
    <col min="13066" max="13066" width="17.6640625" style="354" customWidth="1"/>
    <col min="13067" max="13067" width="16.33203125" style="354" customWidth="1"/>
    <col min="13068" max="13068" width="14" style="354" customWidth="1"/>
    <col min="13069" max="13069" width="17" style="354" customWidth="1"/>
    <col min="13070" max="13070" width="14.5" style="354" customWidth="1"/>
    <col min="13071" max="13314" width="8.83203125" style="354"/>
    <col min="13315" max="13315" width="9.6640625" style="354" customWidth="1"/>
    <col min="13316" max="13316" width="21.83203125" style="354" customWidth="1"/>
    <col min="13317" max="13317" width="13" style="354" customWidth="1"/>
    <col min="13318" max="13320" width="14" style="354" customWidth="1"/>
    <col min="13321" max="13321" width="17.1640625" style="354" customWidth="1"/>
    <col min="13322" max="13322" width="17.6640625" style="354" customWidth="1"/>
    <col min="13323" max="13323" width="16.33203125" style="354" customWidth="1"/>
    <col min="13324" max="13324" width="14" style="354" customWidth="1"/>
    <col min="13325" max="13325" width="17" style="354" customWidth="1"/>
    <col min="13326" max="13326" width="14.5" style="354" customWidth="1"/>
    <col min="13327" max="13570" width="8.83203125" style="354"/>
    <col min="13571" max="13571" width="9.6640625" style="354" customWidth="1"/>
    <col min="13572" max="13572" width="21.83203125" style="354" customWidth="1"/>
    <col min="13573" max="13573" width="13" style="354" customWidth="1"/>
    <col min="13574" max="13576" width="14" style="354" customWidth="1"/>
    <col min="13577" max="13577" width="17.1640625" style="354" customWidth="1"/>
    <col min="13578" max="13578" width="17.6640625" style="354" customWidth="1"/>
    <col min="13579" max="13579" width="16.33203125" style="354" customWidth="1"/>
    <col min="13580" max="13580" width="14" style="354" customWidth="1"/>
    <col min="13581" max="13581" width="17" style="354" customWidth="1"/>
    <col min="13582" max="13582" width="14.5" style="354" customWidth="1"/>
    <col min="13583" max="13826" width="8.83203125" style="354"/>
    <col min="13827" max="13827" width="9.6640625" style="354" customWidth="1"/>
    <col min="13828" max="13828" width="21.83203125" style="354" customWidth="1"/>
    <col min="13829" max="13829" width="13" style="354" customWidth="1"/>
    <col min="13830" max="13832" width="14" style="354" customWidth="1"/>
    <col min="13833" max="13833" width="17.1640625" style="354" customWidth="1"/>
    <col min="13834" max="13834" width="17.6640625" style="354" customWidth="1"/>
    <col min="13835" max="13835" width="16.33203125" style="354" customWidth="1"/>
    <col min="13836" max="13836" width="14" style="354" customWidth="1"/>
    <col min="13837" max="13837" width="17" style="354" customWidth="1"/>
    <col min="13838" max="13838" width="14.5" style="354" customWidth="1"/>
    <col min="13839" max="14082" width="8.83203125" style="354"/>
    <col min="14083" max="14083" width="9.6640625" style="354" customWidth="1"/>
    <col min="14084" max="14084" width="21.83203125" style="354" customWidth="1"/>
    <col min="14085" max="14085" width="13" style="354" customWidth="1"/>
    <col min="14086" max="14088" width="14" style="354" customWidth="1"/>
    <col min="14089" max="14089" width="17.1640625" style="354" customWidth="1"/>
    <col min="14090" max="14090" width="17.6640625" style="354" customWidth="1"/>
    <col min="14091" max="14091" width="16.33203125" style="354" customWidth="1"/>
    <col min="14092" max="14092" width="14" style="354" customWidth="1"/>
    <col min="14093" max="14093" width="17" style="354" customWidth="1"/>
    <col min="14094" max="14094" width="14.5" style="354" customWidth="1"/>
    <col min="14095" max="14338" width="8.83203125" style="354"/>
    <col min="14339" max="14339" width="9.6640625" style="354" customWidth="1"/>
    <col min="14340" max="14340" width="21.83203125" style="354" customWidth="1"/>
    <col min="14341" max="14341" width="13" style="354" customWidth="1"/>
    <col min="14342" max="14344" width="14" style="354" customWidth="1"/>
    <col min="14345" max="14345" width="17.1640625" style="354" customWidth="1"/>
    <col min="14346" max="14346" width="17.6640625" style="354" customWidth="1"/>
    <col min="14347" max="14347" width="16.33203125" style="354" customWidth="1"/>
    <col min="14348" max="14348" width="14" style="354" customWidth="1"/>
    <col min="14349" max="14349" width="17" style="354" customWidth="1"/>
    <col min="14350" max="14350" width="14.5" style="354" customWidth="1"/>
    <col min="14351" max="14594" width="8.83203125" style="354"/>
    <col min="14595" max="14595" width="9.6640625" style="354" customWidth="1"/>
    <col min="14596" max="14596" width="21.83203125" style="354" customWidth="1"/>
    <col min="14597" max="14597" width="13" style="354" customWidth="1"/>
    <col min="14598" max="14600" width="14" style="354" customWidth="1"/>
    <col min="14601" max="14601" width="17.1640625" style="354" customWidth="1"/>
    <col min="14602" max="14602" width="17.6640625" style="354" customWidth="1"/>
    <col min="14603" max="14603" width="16.33203125" style="354" customWidth="1"/>
    <col min="14604" max="14604" width="14" style="354" customWidth="1"/>
    <col min="14605" max="14605" width="17" style="354" customWidth="1"/>
    <col min="14606" max="14606" width="14.5" style="354" customWidth="1"/>
    <col min="14607" max="14850" width="8.83203125" style="354"/>
    <col min="14851" max="14851" width="9.6640625" style="354" customWidth="1"/>
    <col min="14852" max="14852" width="21.83203125" style="354" customWidth="1"/>
    <col min="14853" max="14853" width="13" style="354" customWidth="1"/>
    <col min="14854" max="14856" width="14" style="354" customWidth="1"/>
    <col min="14857" max="14857" width="17.1640625" style="354" customWidth="1"/>
    <col min="14858" max="14858" width="17.6640625" style="354" customWidth="1"/>
    <col min="14859" max="14859" width="16.33203125" style="354" customWidth="1"/>
    <col min="14860" max="14860" width="14" style="354" customWidth="1"/>
    <col min="14861" max="14861" width="17" style="354" customWidth="1"/>
    <col min="14862" max="14862" width="14.5" style="354" customWidth="1"/>
    <col min="14863" max="15106" width="8.83203125" style="354"/>
    <col min="15107" max="15107" width="9.6640625" style="354" customWidth="1"/>
    <col min="15108" max="15108" width="21.83203125" style="354" customWidth="1"/>
    <col min="15109" max="15109" width="13" style="354" customWidth="1"/>
    <col min="15110" max="15112" width="14" style="354" customWidth="1"/>
    <col min="15113" max="15113" width="17.1640625" style="354" customWidth="1"/>
    <col min="15114" max="15114" width="17.6640625" style="354" customWidth="1"/>
    <col min="15115" max="15115" width="16.33203125" style="354" customWidth="1"/>
    <col min="15116" max="15116" width="14" style="354" customWidth="1"/>
    <col min="15117" max="15117" width="17" style="354" customWidth="1"/>
    <col min="15118" max="15118" width="14.5" style="354" customWidth="1"/>
    <col min="15119" max="15362" width="8.83203125" style="354"/>
    <col min="15363" max="15363" width="9.6640625" style="354" customWidth="1"/>
    <col min="15364" max="15364" width="21.83203125" style="354" customWidth="1"/>
    <col min="15365" max="15365" width="13" style="354" customWidth="1"/>
    <col min="15366" max="15368" width="14" style="354" customWidth="1"/>
    <col min="15369" max="15369" width="17.1640625" style="354" customWidth="1"/>
    <col min="15370" max="15370" width="17.6640625" style="354" customWidth="1"/>
    <col min="15371" max="15371" width="16.33203125" style="354" customWidth="1"/>
    <col min="15372" max="15372" width="14" style="354" customWidth="1"/>
    <col min="15373" max="15373" width="17" style="354" customWidth="1"/>
    <col min="15374" max="15374" width="14.5" style="354" customWidth="1"/>
    <col min="15375" max="15618" width="8.83203125" style="354"/>
    <col min="15619" max="15619" width="9.6640625" style="354" customWidth="1"/>
    <col min="15620" max="15620" width="21.83203125" style="354" customWidth="1"/>
    <col min="15621" max="15621" width="13" style="354" customWidth="1"/>
    <col min="15622" max="15624" width="14" style="354" customWidth="1"/>
    <col min="15625" max="15625" width="17.1640625" style="354" customWidth="1"/>
    <col min="15626" max="15626" width="17.6640625" style="354" customWidth="1"/>
    <col min="15627" max="15627" width="16.33203125" style="354" customWidth="1"/>
    <col min="15628" max="15628" width="14" style="354" customWidth="1"/>
    <col min="15629" max="15629" width="17" style="354" customWidth="1"/>
    <col min="15630" max="15630" width="14.5" style="354" customWidth="1"/>
    <col min="15631" max="15874" width="8.83203125" style="354"/>
    <col min="15875" max="15875" width="9.6640625" style="354" customWidth="1"/>
    <col min="15876" max="15876" width="21.83203125" style="354" customWidth="1"/>
    <col min="15877" max="15877" width="13" style="354" customWidth="1"/>
    <col min="15878" max="15880" width="14" style="354" customWidth="1"/>
    <col min="15881" max="15881" width="17.1640625" style="354" customWidth="1"/>
    <col min="15882" max="15882" width="17.6640625" style="354" customWidth="1"/>
    <col min="15883" max="15883" width="16.33203125" style="354" customWidth="1"/>
    <col min="15884" max="15884" width="14" style="354" customWidth="1"/>
    <col min="15885" max="15885" width="17" style="354" customWidth="1"/>
    <col min="15886" max="15886" width="14.5" style="354" customWidth="1"/>
    <col min="15887" max="16130" width="8.83203125" style="354"/>
    <col min="16131" max="16131" width="9.6640625" style="354" customWidth="1"/>
    <col min="16132" max="16132" width="21.83203125" style="354" customWidth="1"/>
    <col min="16133" max="16133" width="13" style="354" customWidth="1"/>
    <col min="16134" max="16136" width="14" style="354" customWidth="1"/>
    <col min="16137" max="16137" width="17.1640625" style="354" customWidth="1"/>
    <col min="16138" max="16138" width="17.6640625" style="354" customWidth="1"/>
    <col min="16139" max="16139" width="16.33203125" style="354" customWidth="1"/>
    <col min="16140" max="16140" width="14" style="354" customWidth="1"/>
    <col min="16141" max="16141" width="17" style="354" customWidth="1"/>
    <col min="16142" max="16142" width="14.5" style="354" customWidth="1"/>
    <col min="16143" max="16143" width="8.83203125" style="354"/>
  </cols>
  <sheetData>
    <row r="1" spans="2:18" s="5" customFormat="1" ht="12.75" customHeight="1">
      <c r="B1" s="60" t="s">
        <v>0</v>
      </c>
      <c r="C1" s="38" t="str">
        <f>OVERALLLIGHT</f>
        <v>AMBER</v>
      </c>
      <c r="D1" s="196"/>
    </row>
    <row r="2" spans="2:18" s="5" customFormat="1" ht="12.75" customHeight="1">
      <c r="B2" s="61" t="s">
        <v>1</v>
      </c>
      <c r="C2" s="39" t="str">
        <f>MILESTONELIGHT</f>
        <v>RED</v>
      </c>
      <c r="D2" s="33"/>
    </row>
    <row r="3" spans="2:18" s="5" customFormat="1" ht="12.75" customHeight="1">
      <c r="B3" s="61" t="s">
        <v>2</v>
      </c>
      <c r="C3" s="39" t="str">
        <f>ISSUELIGHT</f>
        <v>GREEN</v>
      </c>
      <c r="D3" s="33"/>
    </row>
    <row r="4" spans="2:18" s="5" customFormat="1" ht="12.75" customHeight="1">
      <c r="B4" s="61" t="s">
        <v>3</v>
      </c>
      <c r="C4" s="39" t="str">
        <f>RISKLIGHT</f>
        <v>GREEN</v>
      </c>
      <c r="D4" s="33"/>
    </row>
    <row r="5" spans="2:18" s="5" customFormat="1" ht="12.75" customHeight="1">
      <c r="B5" s="61" t="s">
        <v>4</v>
      </c>
      <c r="C5" s="39" t="str">
        <f>CHANGELIGHT</f>
        <v>RED</v>
      </c>
      <c r="D5" s="33"/>
    </row>
    <row r="6" spans="2:18" s="5" customFormat="1" ht="12.75" customHeight="1">
      <c r="B6" s="61" t="s">
        <v>5</v>
      </c>
      <c r="C6" s="40" t="str">
        <f>DEPENDENCYLIGHT</f>
        <v/>
      </c>
      <c r="D6" s="33"/>
    </row>
    <row r="7" spans="2:18" s="5" customFormat="1" ht="12.75" customHeight="1">
      <c r="B7" s="61" t="s">
        <v>6</v>
      </c>
      <c r="C7" s="40" t="str">
        <f>MEASURELIGHT</f>
        <v/>
      </c>
      <c r="D7" s="33"/>
    </row>
    <row r="8" spans="2:18" s="5" customFormat="1">
      <c r="B8" s="61" t="s">
        <v>7</v>
      </c>
      <c r="C8" s="39" t="str">
        <f>COMMUNICATIONLIGHT</f>
        <v>AMBER</v>
      </c>
      <c r="D8" s="33"/>
      <c r="F8" s="16"/>
    </row>
    <row r="9" spans="2:18" s="5" customFormat="1">
      <c r="B9" s="61" t="s">
        <v>8</v>
      </c>
      <c r="C9" s="41" t="str">
        <f>FINANCELIGHT</f>
        <v>GREEN</v>
      </c>
      <c r="D9" s="33"/>
      <c r="F9" s="16"/>
    </row>
    <row r="10" spans="2:18" s="5" customFormat="1" ht="12.75" customHeight="1">
      <c r="B10" s="61"/>
      <c r="C10" s="132"/>
      <c r="D10" s="33"/>
      <c r="R10" s="10"/>
    </row>
    <row r="11" spans="2:18" s="5" customFormat="1" ht="16" customHeight="1">
      <c r="B11" s="61"/>
      <c r="C11" s="130" t="str">
        <f>ProjNo</f>
        <v>RT029</v>
      </c>
      <c r="D11" s="131" t="str">
        <f>ProjName</f>
        <v>Cloud Based Bioinformatics Tools</v>
      </c>
      <c r="R11" s="10"/>
    </row>
    <row r="12" spans="2:18" s="5" customFormat="1" ht="16" customHeight="1">
      <c r="B12" s="61"/>
      <c r="C12" s="128" t="s">
        <v>42</v>
      </c>
      <c r="D12" s="133">
        <f>ReportFrom</f>
        <v>41365</v>
      </c>
      <c r="F12" s="125"/>
      <c r="R12" s="10"/>
    </row>
    <row r="13" spans="2:18" s="5" customFormat="1" ht="16" customHeight="1">
      <c r="B13" s="61"/>
      <c r="C13" s="129" t="s">
        <v>43</v>
      </c>
      <c r="D13" s="134">
        <f>LastDateReport</f>
        <v>41455</v>
      </c>
      <c r="F13" s="125"/>
      <c r="R13" s="10"/>
    </row>
    <row r="14" spans="2:18" s="5" customFormat="1" ht="6" customHeight="1">
      <c r="B14" s="61"/>
      <c r="C14" s="126"/>
      <c r="D14" s="126"/>
      <c r="E14" s="127"/>
      <c r="F14" s="125"/>
      <c r="R14" s="10"/>
    </row>
    <row r="15" spans="2:18" s="5" customFormat="1" ht="19" customHeight="1">
      <c r="C15" s="12" t="s">
        <v>219</v>
      </c>
      <c r="D15" s="12"/>
      <c r="E15" s="12"/>
      <c r="F15" s="12"/>
      <c r="I15" s="12" t="s">
        <v>45</v>
      </c>
      <c r="J15" s="12" t="str">
        <f>FINANCELIGHT</f>
        <v>GREEN</v>
      </c>
      <c r="K15" s="12"/>
      <c r="M15" s="12"/>
    </row>
    <row r="17" spans="1:21" ht="15" customHeight="1"/>
    <row r="18" spans="1:21" ht="15" customHeight="1">
      <c r="C18" s="370"/>
      <c r="D18" s="371"/>
      <c r="E18" s="506" t="s">
        <v>335</v>
      </c>
      <c r="F18" s="507"/>
      <c r="G18" s="507"/>
      <c r="H18" s="508"/>
      <c r="I18" s="444"/>
      <c r="J18" s="509" t="s">
        <v>336</v>
      </c>
      <c r="K18" s="510"/>
      <c r="L18" s="511"/>
    </row>
    <row r="19" spans="1:21" ht="57" customHeight="1">
      <c r="C19" s="372" t="s">
        <v>337</v>
      </c>
      <c r="D19" s="373"/>
      <c r="E19" s="445" t="s">
        <v>338</v>
      </c>
      <c r="F19" s="446" t="s">
        <v>339</v>
      </c>
      <c r="G19" s="446" t="s">
        <v>340</v>
      </c>
      <c r="H19" s="447" t="s">
        <v>341</v>
      </c>
      <c r="I19" s="448" t="s">
        <v>342</v>
      </c>
      <c r="J19" s="449" t="s">
        <v>343</v>
      </c>
      <c r="K19" s="450" t="s">
        <v>344</v>
      </c>
      <c r="L19" s="451" t="s">
        <v>345</v>
      </c>
    </row>
    <row r="20" spans="1:21" ht="15" customHeight="1">
      <c r="C20" s="374"/>
      <c r="D20" s="375"/>
      <c r="E20" s="452">
        <f>R46</f>
        <v>289000</v>
      </c>
      <c r="F20" s="453">
        <f>D38</f>
        <v>156000</v>
      </c>
      <c r="G20" s="453">
        <f>H38</f>
        <v>224446</v>
      </c>
      <c r="H20" s="454">
        <f>E20-F20</f>
        <v>133000</v>
      </c>
      <c r="I20" s="455">
        <f>E20-I38</f>
        <v>0</v>
      </c>
      <c r="J20" s="456">
        <f>R52</f>
        <v>323892</v>
      </c>
      <c r="K20" s="457">
        <f>L38</f>
        <v>99565</v>
      </c>
      <c r="L20" s="458">
        <f>J20-K20</f>
        <v>224327</v>
      </c>
    </row>
    <row r="22" spans="1:21" ht="15.75" customHeight="1">
      <c r="N22" s="360" t="s">
        <v>346</v>
      </c>
      <c r="P22" s="360"/>
      <c r="S22" s="409" t="s">
        <v>347</v>
      </c>
      <c r="T22" s="409" t="s">
        <v>114</v>
      </c>
      <c r="U22" s="441"/>
    </row>
    <row r="23" spans="1:21" s="356" customFormat="1" ht="20.25" customHeight="1">
      <c r="A23" s="512" t="s">
        <v>348</v>
      </c>
      <c r="B23" s="514" t="s">
        <v>349</v>
      </c>
      <c r="C23" s="515"/>
      <c r="D23" s="500" t="s">
        <v>350</v>
      </c>
      <c r="E23" s="502" t="s">
        <v>351</v>
      </c>
      <c r="F23" s="500"/>
      <c r="G23" s="500"/>
      <c r="H23" s="503"/>
      <c r="I23" s="504" t="s">
        <v>352</v>
      </c>
      <c r="J23" s="494" t="s">
        <v>353</v>
      </c>
      <c r="K23" s="495"/>
      <c r="L23" s="496"/>
      <c r="M23" s="497" t="s">
        <v>354</v>
      </c>
      <c r="N23" s="355"/>
      <c r="P23" s="499" t="s">
        <v>355</v>
      </c>
      <c r="Q23" s="499" t="s">
        <v>356</v>
      </c>
      <c r="S23" s="379" t="s">
        <v>357</v>
      </c>
      <c r="T23" s="381" t="str">
        <f>IF(I38&lt;&gt;I39,"RED","Correct "&amp;I38&amp;" = "&amp;I39)</f>
        <v>Correct 289000 = 289000</v>
      </c>
      <c r="U23" s="516" t="s">
        <v>358</v>
      </c>
    </row>
    <row r="24" spans="1:21" s="356" customFormat="1" ht="38.25" customHeight="1">
      <c r="A24" s="513"/>
      <c r="B24" s="428" t="s">
        <v>289</v>
      </c>
      <c r="C24" s="394" t="s">
        <v>359</v>
      </c>
      <c r="D24" s="501"/>
      <c r="E24" s="392" t="s">
        <v>242</v>
      </c>
      <c r="F24" s="393" t="s">
        <v>241</v>
      </c>
      <c r="G24" s="393" t="s">
        <v>243</v>
      </c>
      <c r="H24" s="394" t="s">
        <v>35</v>
      </c>
      <c r="I24" s="505"/>
      <c r="J24" s="392" t="s">
        <v>360</v>
      </c>
      <c r="K24" s="393" t="s">
        <v>361</v>
      </c>
      <c r="L24" s="394" t="s">
        <v>35</v>
      </c>
      <c r="M24" s="498"/>
      <c r="N24" s="355"/>
      <c r="P24" s="499"/>
      <c r="Q24" s="499"/>
      <c r="S24" s="356" t="s">
        <v>362</v>
      </c>
      <c r="T24" s="382">
        <f>I39*0.3</f>
        <v>86700</v>
      </c>
      <c r="U24" s="517"/>
    </row>
    <row r="25" spans="1:21" ht="15.75" customHeight="1">
      <c r="A25" s="432">
        <v>1</v>
      </c>
      <c r="B25" s="434">
        <v>41091</v>
      </c>
      <c r="C25" s="417">
        <v>41274</v>
      </c>
      <c r="D25" s="418">
        <v>104000</v>
      </c>
      <c r="E25" s="366">
        <v>122279</v>
      </c>
      <c r="F25" s="359">
        <v>0</v>
      </c>
      <c r="G25" s="359">
        <v>0</v>
      </c>
      <c r="H25" s="369">
        <f t="shared" ref="H25:H37" si="0">SUM(E25:G25)</f>
        <v>122279</v>
      </c>
      <c r="I25" s="395">
        <f>H25</f>
        <v>122279</v>
      </c>
      <c r="J25" s="366">
        <v>2364</v>
      </c>
      <c r="K25" s="359">
        <v>72474</v>
      </c>
      <c r="L25" s="369">
        <f t="shared" ref="L25:L37" si="1">SUM(J25:K25)</f>
        <v>74838</v>
      </c>
      <c r="M25" s="367">
        <f>L25</f>
        <v>74838</v>
      </c>
      <c r="N25" s="357" t="str">
        <f>IF(H25&gt;0,IF(I25&lt;&gt;H25,"WARNING!! UPDATE: I25 $"&amp;I25&amp;" WITH ACTUAL SPEND:$ "&amp;H25,""),"")</f>
        <v/>
      </c>
      <c r="P25" s="363">
        <f t="shared" ref="P25:P37" si="2">IF(H25&gt;0,H25,I25)</f>
        <v>122279</v>
      </c>
      <c r="Q25" s="377">
        <f t="shared" ref="Q25:Q37" si="3">IF(L25&gt;0,L25,M25)</f>
        <v>74838</v>
      </c>
      <c r="S25" s="378" t="str">
        <f>S24&amp;" or more in last quarter"</f>
        <v>30% of funds or more in last quarter</v>
      </c>
      <c r="T25" s="380" t="str">
        <f>IF(LASTQUARTER&gt;T24-1,"RED","Less than "&amp; S24&amp;" in last quarter: "&amp;LASTQUARTER)</f>
        <v>Less than 30% of funds in last quarter: 15551</v>
      </c>
      <c r="U25" s="442">
        <f t="shared" ref="U25:U37" si="4">M25+I25</f>
        <v>197117</v>
      </c>
    </row>
    <row r="26" spans="1:21" ht="15.75" customHeight="1">
      <c r="A26" s="432">
        <v>2</v>
      </c>
      <c r="B26" s="429">
        <f t="shared" ref="B26:B37" si="5">C25+1</f>
        <v>41275</v>
      </c>
      <c r="C26" s="385">
        <v>41364</v>
      </c>
      <c r="D26" s="419"/>
      <c r="E26" s="366">
        <v>30203</v>
      </c>
      <c r="F26" s="359">
        <v>0</v>
      </c>
      <c r="G26" s="359">
        <v>0</v>
      </c>
      <c r="H26" s="369">
        <f t="shared" si="0"/>
        <v>30203</v>
      </c>
      <c r="I26" s="395">
        <f>H26</f>
        <v>30203</v>
      </c>
      <c r="J26" s="366">
        <v>0</v>
      </c>
      <c r="K26" s="359">
        <v>9910</v>
      </c>
      <c r="L26" s="369">
        <f t="shared" si="1"/>
        <v>9910</v>
      </c>
      <c r="M26" s="367">
        <f>L26</f>
        <v>9910</v>
      </c>
      <c r="N26" s="357" t="str">
        <f>IF(H26&gt;0,IF(I26&lt;&gt;H26,"WARNING!! UPDATE: I26 $"&amp;I26&amp;" WITH ACTUAL SPEND:$ "&amp;H26,""),"")</f>
        <v/>
      </c>
      <c r="P26" s="363">
        <f t="shared" si="2"/>
        <v>30203</v>
      </c>
      <c r="Q26" s="377">
        <f t="shared" si="3"/>
        <v>9910</v>
      </c>
      <c r="S26" s="380" t="s">
        <v>363</v>
      </c>
      <c r="T26" s="380">
        <f>LASTQUARTER</f>
        <v>15551</v>
      </c>
      <c r="U26" s="396">
        <f t="shared" si="4"/>
        <v>40113</v>
      </c>
    </row>
    <row r="27" spans="1:21" ht="15" customHeight="1">
      <c r="A27" s="432">
        <v>3</v>
      </c>
      <c r="B27" s="429">
        <f t="shared" si="5"/>
        <v>41365</v>
      </c>
      <c r="C27" s="385">
        <v>41455</v>
      </c>
      <c r="D27" s="419">
        <v>52000</v>
      </c>
      <c r="E27" s="366">
        <v>71964</v>
      </c>
      <c r="F27" s="359"/>
      <c r="G27" s="359"/>
      <c r="H27" s="369">
        <f t="shared" si="0"/>
        <v>71964</v>
      </c>
      <c r="I27" s="395">
        <v>71964</v>
      </c>
      <c r="J27" s="366"/>
      <c r="K27" s="359">
        <v>14817</v>
      </c>
      <c r="L27" s="369">
        <f t="shared" si="1"/>
        <v>14817</v>
      </c>
      <c r="M27" s="367">
        <v>14817</v>
      </c>
      <c r="N27" s="357" t="str">
        <f>IF(H27&gt;0,IF(I27&lt;&gt;H27,"WARNING!! UPDATE: I27 $"&amp;I27&amp;" WITH ACTUAL SPEND:$ "&amp;H27,""),"")</f>
        <v/>
      </c>
      <c r="P27" s="363">
        <f t="shared" si="2"/>
        <v>71964</v>
      </c>
      <c r="Q27" s="377">
        <f t="shared" si="3"/>
        <v>14817</v>
      </c>
      <c r="S27" s="380" t="s">
        <v>364</v>
      </c>
      <c r="T27" s="383">
        <f>I39*0.2</f>
        <v>57800</v>
      </c>
      <c r="U27" s="396">
        <f t="shared" si="4"/>
        <v>86781</v>
      </c>
    </row>
    <row r="28" spans="1:21" ht="15.75" customHeight="1">
      <c r="A28" s="432">
        <v>4</v>
      </c>
      <c r="B28" s="429">
        <f t="shared" si="5"/>
        <v>41456</v>
      </c>
      <c r="C28" s="385">
        <v>41547</v>
      </c>
      <c r="D28" s="518"/>
      <c r="E28" s="366"/>
      <c r="F28" s="359"/>
      <c r="G28" s="359"/>
      <c r="H28" s="369">
        <f t="shared" si="0"/>
        <v>0</v>
      </c>
      <c r="I28" s="395">
        <v>49003</v>
      </c>
      <c r="J28" s="366"/>
      <c r="K28" s="359"/>
      <c r="L28" s="369">
        <f t="shared" si="1"/>
        <v>0</v>
      </c>
      <c r="M28" s="367">
        <v>12765</v>
      </c>
      <c r="N28" s="357" t="str">
        <f>IF(H28&gt;0,IF(I28&lt;&gt;H28,"WARNING!! UPDATE: I28 $"&amp;I28&amp;" WITH ACTUAL SPEND:$ "&amp;H28,""),"")</f>
        <v/>
      </c>
      <c r="P28" s="363">
        <f t="shared" si="2"/>
        <v>49003</v>
      </c>
      <c r="Q28" s="377">
        <f t="shared" si="3"/>
        <v>12765</v>
      </c>
      <c r="S28" s="380" t="str">
        <f>S27&amp; " or more in last quarter"</f>
        <v>20% of funds or more in last quarter</v>
      </c>
      <c r="T28" s="380" t="str">
        <f>IF(LASTQUARTER&gt;T27-1,"AMBER","Less than "&amp;S27&amp;" in last quarter: "&amp;LASTQUARTER)</f>
        <v>Less than 20% of funds in last quarter: 15551</v>
      </c>
      <c r="U28" s="396">
        <f t="shared" si="4"/>
        <v>61768</v>
      </c>
    </row>
    <row r="29" spans="1:21" ht="15.75" customHeight="1">
      <c r="A29" s="432">
        <v>5</v>
      </c>
      <c r="B29" s="429">
        <f t="shared" si="5"/>
        <v>41548</v>
      </c>
      <c r="C29" s="385">
        <v>41639</v>
      </c>
      <c r="D29" s="419"/>
      <c r="E29" s="366"/>
      <c r="F29" s="359"/>
      <c r="G29" s="359"/>
      <c r="H29" s="369">
        <f t="shared" si="0"/>
        <v>0</v>
      </c>
      <c r="I29" s="395">
        <f>289000 - SUM(I25:I28)</f>
        <v>15551</v>
      </c>
      <c r="J29" s="366"/>
      <c r="K29" s="359"/>
      <c r="L29" s="369">
        <f t="shared" si="1"/>
        <v>0</v>
      </c>
      <c r="M29" s="367">
        <v>4927</v>
      </c>
      <c r="N29" s="357" t="str">
        <f>IF(H29&gt;0,IF(I29&lt;&gt;H29,"WARNING!! UPDATE: I29 $"&amp;I29&amp;" WITH ACTUAL SPEND:$ "&amp;H29,""),"")</f>
        <v/>
      </c>
      <c r="P29" s="363">
        <f t="shared" si="2"/>
        <v>15551</v>
      </c>
      <c r="Q29" s="377">
        <f t="shared" si="3"/>
        <v>4927</v>
      </c>
      <c r="S29" s="380" t="s">
        <v>365</v>
      </c>
      <c r="T29" s="380" t="str">
        <f>IF(T23="RED","RED",IF(T25="RED","RED",IF(T28="AMBER","AMBER","GREEN")))</f>
        <v>GREEN</v>
      </c>
      <c r="U29" s="396">
        <f t="shared" si="4"/>
        <v>20478</v>
      </c>
    </row>
    <row r="30" spans="1:21" ht="15" customHeight="1">
      <c r="A30" s="432">
        <v>6</v>
      </c>
      <c r="B30" s="430">
        <f t="shared" si="5"/>
        <v>41640</v>
      </c>
      <c r="C30" s="390">
        <v>41729</v>
      </c>
      <c r="D30" s="420"/>
      <c r="E30" s="388"/>
      <c r="F30" s="361"/>
      <c r="G30" s="361"/>
      <c r="H30" s="369">
        <f t="shared" si="0"/>
        <v>0</v>
      </c>
      <c r="I30" s="396">
        <f t="shared" ref="I30:I37" si="6">H30</f>
        <v>0</v>
      </c>
      <c r="J30" s="388"/>
      <c r="K30" s="361"/>
      <c r="L30" s="369">
        <f t="shared" si="1"/>
        <v>0</v>
      </c>
      <c r="M30" s="443">
        <v>103317.5</v>
      </c>
      <c r="N30" s="357" t="str">
        <f>IF(H30&gt;0,IF(I30&lt;&gt;H30,"WARNING!! UPDATE: I30 $"&amp;I30&amp;" WITH ACTUAL SPEND:$ "&amp;H30,""),"")</f>
        <v/>
      </c>
      <c r="P30" s="363">
        <f t="shared" si="2"/>
        <v>0</v>
      </c>
      <c r="Q30" s="377">
        <f t="shared" si="3"/>
        <v>103317.5</v>
      </c>
      <c r="U30" s="396">
        <f t="shared" si="4"/>
        <v>103317.5</v>
      </c>
    </row>
    <row r="31" spans="1:21" ht="15.75" customHeight="1">
      <c r="A31" s="432">
        <v>7</v>
      </c>
      <c r="B31" s="430">
        <f t="shared" si="5"/>
        <v>41730</v>
      </c>
      <c r="C31" s="390">
        <v>41820</v>
      </c>
      <c r="D31" s="420"/>
      <c r="E31" s="404"/>
      <c r="F31" s="361"/>
      <c r="G31" s="361"/>
      <c r="H31" s="369">
        <f t="shared" si="0"/>
        <v>0</v>
      </c>
      <c r="I31" s="396">
        <f t="shared" si="6"/>
        <v>0</v>
      </c>
      <c r="J31" s="388"/>
      <c r="K31" s="361"/>
      <c r="L31" s="369">
        <f t="shared" si="1"/>
        <v>0</v>
      </c>
      <c r="M31" s="443">
        <v>103317.5</v>
      </c>
      <c r="N31" s="357" t="str">
        <f>IF(H31&gt;0,IF(I31&lt;&gt;H31,"WARNING!! UPDATE: I31 $"&amp;I31&amp;" WITH ACTUAL SPEND:$ "&amp;H31,""),"")</f>
        <v/>
      </c>
      <c r="P31" s="363">
        <f t="shared" si="2"/>
        <v>0</v>
      </c>
      <c r="Q31" s="377">
        <f t="shared" si="3"/>
        <v>103317.5</v>
      </c>
      <c r="U31" s="396">
        <f t="shared" si="4"/>
        <v>103317.5</v>
      </c>
    </row>
    <row r="32" spans="1:21" ht="15.75" hidden="1" customHeight="1">
      <c r="A32" s="432">
        <v>8</v>
      </c>
      <c r="B32" s="430">
        <f t="shared" si="5"/>
        <v>41821</v>
      </c>
      <c r="C32" s="390">
        <v>41912</v>
      </c>
      <c r="D32" s="420"/>
      <c r="E32" s="388"/>
      <c r="F32" s="387"/>
      <c r="G32" s="361"/>
      <c r="H32" s="369">
        <f t="shared" si="0"/>
        <v>0</v>
      </c>
      <c r="I32" s="396">
        <f t="shared" si="6"/>
        <v>0</v>
      </c>
      <c r="J32" s="388"/>
      <c r="K32" s="361"/>
      <c r="L32" s="369">
        <f t="shared" si="1"/>
        <v>0</v>
      </c>
      <c r="M32" s="443">
        <f t="shared" ref="M32:M37" si="7">L32</f>
        <v>0</v>
      </c>
      <c r="N32" s="357" t="str">
        <f>IF(H32&gt;0,IF(I32&lt;&gt;H32,"WARNING!! UPDATE: I32 $"&amp;I32&amp;" WITH ACTUAL SPEND:$ "&amp;H32,""),"")</f>
        <v/>
      </c>
      <c r="P32" s="363">
        <f t="shared" si="2"/>
        <v>0</v>
      </c>
      <c r="Q32" s="377">
        <f t="shared" si="3"/>
        <v>0</v>
      </c>
      <c r="U32" s="396">
        <f t="shared" si="4"/>
        <v>0</v>
      </c>
    </row>
    <row r="33" spans="1:21" ht="15.75" hidden="1" customHeight="1">
      <c r="A33" s="432">
        <v>9</v>
      </c>
      <c r="B33" s="430">
        <f t="shared" si="5"/>
        <v>41913</v>
      </c>
      <c r="C33" s="390">
        <v>42004</v>
      </c>
      <c r="D33" s="420"/>
      <c r="E33" s="388"/>
      <c r="F33" s="361"/>
      <c r="G33" s="361"/>
      <c r="H33" s="369">
        <f t="shared" si="0"/>
        <v>0</v>
      </c>
      <c r="I33" s="396">
        <f t="shared" si="6"/>
        <v>0</v>
      </c>
      <c r="J33" s="388"/>
      <c r="K33" s="361"/>
      <c r="L33" s="369">
        <f t="shared" si="1"/>
        <v>0</v>
      </c>
      <c r="M33" s="443">
        <f t="shared" si="7"/>
        <v>0</v>
      </c>
      <c r="N33" s="357" t="str">
        <f>IF(H33&gt;0,IF(I33&lt;&gt;H33,"WARNING!! UPDATE: I33 $"&amp;I33&amp;" WITH ACTUAL SPEND:$ "&amp;H33,""),"")</f>
        <v/>
      </c>
      <c r="P33" s="363">
        <f t="shared" si="2"/>
        <v>0</v>
      </c>
      <c r="Q33" s="377">
        <f t="shared" si="3"/>
        <v>0</v>
      </c>
      <c r="U33" s="396">
        <f t="shared" si="4"/>
        <v>0</v>
      </c>
    </row>
    <row r="34" spans="1:21" ht="15.75" hidden="1" customHeight="1">
      <c r="A34" s="432">
        <v>10</v>
      </c>
      <c r="B34" s="430">
        <f t="shared" si="5"/>
        <v>42005</v>
      </c>
      <c r="C34" s="390">
        <v>42094</v>
      </c>
      <c r="D34" s="421"/>
      <c r="E34" s="388"/>
      <c r="F34" s="361"/>
      <c r="G34" s="361"/>
      <c r="H34" s="369">
        <f t="shared" si="0"/>
        <v>0</v>
      </c>
      <c r="I34" s="396">
        <f t="shared" si="6"/>
        <v>0</v>
      </c>
      <c r="J34" s="388"/>
      <c r="K34" s="361"/>
      <c r="L34" s="369">
        <f t="shared" si="1"/>
        <v>0</v>
      </c>
      <c r="M34" s="443">
        <f t="shared" si="7"/>
        <v>0</v>
      </c>
      <c r="N34" s="357" t="str">
        <f>IF(H34&gt;0,IF(I34&lt;&gt;H34,"WARNING!! UPDATE: I34 $"&amp;I34&amp;" WITH ACTUAL SPEND:$ "&amp;H34,""),"")</f>
        <v/>
      </c>
      <c r="P34" s="363">
        <f t="shared" si="2"/>
        <v>0</v>
      </c>
      <c r="Q34" s="377">
        <f t="shared" si="3"/>
        <v>0</v>
      </c>
      <c r="U34" s="396">
        <f t="shared" si="4"/>
        <v>0</v>
      </c>
    </row>
    <row r="35" spans="1:21" ht="15.75" hidden="1" customHeight="1">
      <c r="A35" s="432">
        <v>11</v>
      </c>
      <c r="B35" s="430">
        <f t="shared" si="5"/>
        <v>42095</v>
      </c>
      <c r="C35" s="390">
        <v>42185</v>
      </c>
      <c r="D35" s="421"/>
      <c r="E35" s="388"/>
      <c r="F35" s="361"/>
      <c r="G35" s="361"/>
      <c r="H35" s="369">
        <f t="shared" si="0"/>
        <v>0</v>
      </c>
      <c r="I35" s="396">
        <f t="shared" si="6"/>
        <v>0</v>
      </c>
      <c r="J35" s="388"/>
      <c r="K35" s="361"/>
      <c r="L35" s="369">
        <f t="shared" si="1"/>
        <v>0</v>
      </c>
      <c r="M35" s="443">
        <f t="shared" si="7"/>
        <v>0</v>
      </c>
      <c r="N35" s="357" t="str">
        <f>IF(H35&gt;0,IF(I35&lt;&gt;H35,"WARNING!! UPDATE: I35 $"&amp;I35&amp;" WITH ACTUAL SPEND:$ "&amp;H35,""),"")</f>
        <v/>
      </c>
      <c r="P35" s="363">
        <f t="shared" si="2"/>
        <v>0</v>
      </c>
      <c r="Q35" s="377">
        <f t="shared" si="3"/>
        <v>0</v>
      </c>
      <c r="U35" s="396">
        <f t="shared" si="4"/>
        <v>0</v>
      </c>
    </row>
    <row r="36" spans="1:21" ht="15.75" hidden="1" customHeight="1">
      <c r="A36" s="432">
        <v>12</v>
      </c>
      <c r="B36" s="430">
        <f t="shared" si="5"/>
        <v>42186</v>
      </c>
      <c r="C36" s="390">
        <v>42277</v>
      </c>
      <c r="D36" s="422"/>
      <c r="E36" s="388"/>
      <c r="F36" s="361"/>
      <c r="G36" s="361"/>
      <c r="H36" s="369">
        <f t="shared" si="0"/>
        <v>0</v>
      </c>
      <c r="I36" s="396">
        <f t="shared" si="6"/>
        <v>0</v>
      </c>
      <c r="J36" s="388"/>
      <c r="K36" s="361"/>
      <c r="L36" s="369">
        <f t="shared" si="1"/>
        <v>0</v>
      </c>
      <c r="M36" s="377">
        <f t="shared" si="7"/>
        <v>0</v>
      </c>
      <c r="N36" s="389" t="str">
        <f>IF(H36&gt;0,IF(I36&lt;&gt;H36,"WARNING!! UPDATE: I36 $"&amp;I36&amp;" WITH ACTUAL SPEND:$ "&amp;H36,""),"")</f>
        <v/>
      </c>
      <c r="O36" s="389"/>
      <c r="P36" s="363">
        <f t="shared" si="2"/>
        <v>0</v>
      </c>
      <c r="Q36" s="377">
        <f t="shared" si="3"/>
        <v>0</v>
      </c>
      <c r="U36" s="398">
        <f t="shared" si="4"/>
        <v>0</v>
      </c>
    </row>
    <row r="37" spans="1:21" ht="15.75" hidden="1" customHeight="1">
      <c r="A37" s="433">
        <v>13</v>
      </c>
      <c r="B37" s="431">
        <f t="shared" si="5"/>
        <v>42278</v>
      </c>
      <c r="C37" s="425">
        <v>42369</v>
      </c>
      <c r="D37" s="423"/>
      <c r="E37" s="405"/>
      <c r="F37" s="397"/>
      <c r="G37" s="397"/>
      <c r="H37" s="399">
        <f t="shared" si="0"/>
        <v>0</v>
      </c>
      <c r="I37" s="398">
        <f t="shared" si="6"/>
        <v>0</v>
      </c>
      <c r="J37" s="405"/>
      <c r="K37" s="397"/>
      <c r="L37" s="399">
        <f t="shared" si="1"/>
        <v>0</v>
      </c>
      <c r="M37" s="400">
        <f t="shared" si="7"/>
        <v>0</v>
      </c>
      <c r="N37" s="389" t="str">
        <f>IF(H37&gt;0,IF(I37&lt;&gt;H37,"WARNING!! UPDATE: I37 $"&amp;I37&amp;" WITH ACTUAL SPEND:$ "&amp;H37,""),"")</f>
        <v/>
      </c>
      <c r="O37" s="389"/>
      <c r="P37" s="363">
        <f t="shared" si="2"/>
        <v>0</v>
      </c>
      <c r="Q37" s="377">
        <f t="shared" si="3"/>
        <v>0</v>
      </c>
      <c r="U37" s="436">
        <f t="shared" si="4"/>
        <v>0</v>
      </c>
    </row>
    <row r="38" spans="1:21" ht="15.75" customHeight="1">
      <c r="B38" s="384"/>
      <c r="C38" s="424" t="s">
        <v>366</v>
      </c>
      <c r="D38" s="402">
        <f t="shared" ref="D38:M38" si="8">SUM(D25:D37)</f>
        <v>156000</v>
      </c>
      <c r="E38" s="406">
        <f t="shared" si="8"/>
        <v>224446</v>
      </c>
      <c r="F38" s="401">
        <f t="shared" si="8"/>
        <v>0</v>
      </c>
      <c r="G38" s="401">
        <f t="shared" si="8"/>
        <v>0</v>
      </c>
      <c r="H38" s="407">
        <f t="shared" si="8"/>
        <v>224446</v>
      </c>
      <c r="I38" s="403">
        <f t="shared" si="8"/>
        <v>289000</v>
      </c>
      <c r="J38" s="406">
        <f t="shared" si="8"/>
        <v>2364</v>
      </c>
      <c r="K38" s="401">
        <f t="shared" si="8"/>
        <v>97201</v>
      </c>
      <c r="L38" s="407">
        <f t="shared" si="8"/>
        <v>99565</v>
      </c>
      <c r="M38" s="408">
        <f t="shared" si="8"/>
        <v>323892</v>
      </c>
      <c r="N38" s="358"/>
      <c r="P38" s="364">
        <f>SUM(P25:P37)</f>
        <v>289000</v>
      </c>
      <c r="Q38" s="362">
        <f>SUM(Q25:Q37)</f>
        <v>323892</v>
      </c>
    </row>
    <row r="39" spans="1:21">
      <c r="H39" s="426" t="s">
        <v>367</v>
      </c>
      <c r="I39" s="391">
        <f>E20</f>
        <v>289000</v>
      </c>
    </row>
    <row r="40" spans="1:21">
      <c r="H40" s="368"/>
      <c r="I40" s="365"/>
    </row>
    <row r="41" spans="1:21" ht="36.75" customHeight="1">
      <c r="F41" s="491" t="str">
        <f>IF(N25&gt;"",N25,IF(N26&gt;"",N26,IF(N27&gt;"",N27,IF(N28&gt;"",N28,IF(N29&gt;"",N29,IF(N30&gt;"",N30,IF(N31&gt;"",N31,IF(N32&gt;"",N32,IF(N33&gt;"",N33,IF(N34&gt;"",N34,IF(N35&gt;"",N35,IF(N36&gt;"",N36,IF(N37&gt;"",N37,IF(I38&lt;&gt;I39,"Your total estimate in cell I38 does not yet equal the Nectar Funds Allocated",""))))))))))))))</f>
        <v/>
      </c>
      <c r="G41" s="492"/>
      <c r="H41" s="492"/>
      <c r="I41" s="492"/>
      <c r="J41" s="492"/>
      <c r="K41" s="492"/>
      <c r="L41" s="493"/>
    </row>
    <row r="42" spans="1:21" ht="14.25" customHeight="1">
      <c r="C42" s="414" t="s">
        <v>33</v>
      </c>
      <c r="D42" s="415"/>
      <c r="E42" s="413"/>
      <c r="F42" s="412"/>
      <c r="G42" s="412"/>
      <c r="H42" s="412"/>
      <c r="I42" s="412"/>
      <c r="J42" s="412"/>
      <c r="K42" s="412"/>
      <c r="L42" s="412"/>
    </row>
    <row r="43" spans="1:21" ht="54" customHeight="1">
      <c r="C43" s="483"/>
      <c r="D43" s="484"/>
      <c r="E43" s="484"/>
      <c r="F43" s="484"/>
      <c r="G43" s="484"/>
      <c r="H43" s="484"/>
      <c r="I43" s="484"/>
      <c r="J43" s="484"/>
      <c r="K43" s="484"/>
      <c r="L43" s="484"/>
      <c r="M43" s="485"/>
    </row>
    <row r="45" spans="1:21" ht="15" hidden="1" customHeight="1">
      <c r="E45" s="437">
        <f>C25</f>
        <v>41274</v>
      </c>
      <c r="F45" s="437">
        <f>C26</f>
        <v>41364</v>
      </c>
      <c r="G45" s="437">
        <f>C27</f>
        <v>41455</v>
      </c>
      <c r="H45" s="437">
        <f>C28</f>
        <v>41547</v>
      </c>
      <c r="I45" s="437">
        <f>C29</f>
        <v>41639</v>
      </c>
      <c r="J45" s="437">
        <f>C30</f>
        <v>41729</v>
      </c>
      <c r="K45" s="437">
        <f>C31</f>
        <v>41820</v>
      </c>
      <c r="L45" s="437">
        <f>C32</f>
        <v>41912</v>
      </c>
      <c r="M45" s="437">
        <f>C33</f>
        <v>42004</v>
      </c>
      <c r="N45" s="437">
        <f>C34</f>
        <v>42094</v>
      </c>
      <c r="O45" s="437">
        <f>C35</f>
        <v>42185</v>
      </c>
      <c r="P45" s="437">
        <f>C36</f>
        <v>42277</v>
      </c>
      <c r="Q45" s="437">
        <f>C37</f>
        <v>42369</v>
      </c>
      <c r="R45" s="435" t="s">
        <v>35</v>
      </c>
    </row>
    <row r="46" spans="1:21" ht="26.25" hidden="1" customHeight="1">
      <c r="C46" s="427" t="s">
        <v>368</v>
      </c>
      <c r="D46" s="386"/>
      <c r="E46" s="438">
        <v>208000</v>
      </c>
      <c r="F46" s="438">
        <v>260000</v>
      </c>
      <c r="G46" s="438">
        <v>260000</v>
      </c>
      <c r="H46" s="438">
        <v>289000</v>
      </c>
      <c r="I46" s="438">
        <v>289000</v>
      </c>
      <c r="J46" s="438">
        <v>289000</v>
      </c>
      <c r="K46" s="438">
        <v>289000</v>
      </c>
      <c r="L46" s="438">
        <v>289000</v>
      </c>
      <c r="M46" s="438">
        <v>289000</v>
      </c>
      <c r="N46" s="438">
        <v>289000</v>
      </c>
      <c r="O46" s="438">
        <v>289000</v>
      </c>
      <c r="P46" s="438">
        <v>289000</v>
      </c>
      <c r="Q46" s="438">
        <v>289000</v>
      </c>
      <c r="R46" s="439">
        <f>Q46</f>
        <v>289000</v>
      </c>
    </row>
    <row r="47" spans="1:21" hidden="1">
      <c r="C47" s="426" t="s">
        <v>369</v>
      </c>
      <c r="D47" s="389"/>
      <c r="E47" s="440">
        <f>I25</f>
        <v>122279</v>
      </c>
      <c r="F47" s="440">
        <f>I26</f>
        <v>30203</v>
      </c>
      <c r="G47" s="440">
        <f>I27</f>
        <v>71964</v>
      </c>
      <c r="H47" s="440">
        <f>I28</f>
        <v>49003</v>
      </c>
      <c r="I47" s="440">
        <f>I29</f>
        <v>15551</v>
      </c>
      <c r="J47" s="440">
        <f>I30</f>
        <v>0</v>
      </c>
      <c r="K47" s="440">
        <f>I31</f>
        <v>0</v>
      </c>
      <c r="L47" s="440">
        <f>I32</f>
        <v>0</v>
      </c>
      <c r="M47" s="440">
        <f>I33</f>
        <v>0</v>
      </c>
      <c r="N47" s="440">
        <f>I34</f>
        <v>0</v>
      </c>
      <c r="O47" s="440">
        <f>I35</f>
        <v>0</v>
      </c>
      <c r="P47" s="440">
        <f>I36</f>
        <v>0</v>
      </c>
      <c r="Q47" s="440">
        <f>I37</f>
        <v>0</v>
      </c>
      <c r="R47" s="440">
        <f>SUM(E47:Q47)</f>
        <v>289000</v>
      </c>
    </row>
    <row r="48" spans="1:21" hidden="1">
      <c r="C48" s="426" t="s">
        <v>370</v>
      </c>
      <c r="D48" s="389"/>
      <c r="E48" s="440">
        <f>E47</f>
        <v>122279</v>
      </c>
      <c r="F48" s="440">
        <f t="shared" ref="F48:Q48" si="9">E48+F47</f>
        <v>152482</v>
      </c>
      <c r="G48" s="440">
        <f t="shared" si="9"/>
        <v>224446</v>
      </c>
      <c r="H48" s="440">
        <f t="shared" si="9"/>
        <v>273449</v>
      </c>
      <c r="I48" s="440">
        <f t="shared" si="9"/>
        <v>289000</v>
      </c>
      <c r="J48" s="440">
        <f t="shared" si="9"/>
        <v>289000</v>
      </c>
      <c r="K48" s="440">
        <f t="shared" si="9"/>
        <v>289000</v>
      </c>
      <c r="L48" s="440">
        <f t="shared" si="9"/>
        <v>289000</v>
      </c>
      <c r="M48" s="440">
        <f t="shared" si="9"/>
        <v>289000</v>
      </c>
      <c r="N48" s="440">
        <f t="shared" si="9"/>
        <v>289000</v>
      </c>
      <c r="O48" s="440">
        <f t="shared" si="9"/>
        <v>289000</v>
      </c>
      <c r="P48" s="440">
        <f t="shared" si="9"/>
        <v>289000</v>
      </c>
      <c r="Q48" s="440">
        <f t="shared" si="9"/>
        <v>289000</v>
      </c>
      <c r="R48" s="440">
        <f>Q48</f>
        <v>289000</v>
      </c>
    </row>
    <row r="49" spans="3:18" hidden="1">
      <c r="C49" s="426" t="s">
        <v>371</v>
      </c>
      <c r="D49" s="389"/>
      <c r="E49" s="440">
        <f>H25</f>
        <v>122279</v>
      </c>
      <c r="F49" s="440">
        <f>H26</f>
        <v>30203</v>
      </c>
      <c r="G49" s="440">
        <f>H27</f>
        <v>71964</v>
      </c>
      <c r="H49" s="440">
        <f>H28</f>
        <v>0</v>
      </c>
      <c r="I49" s="440">
        <f>H29</f>
        <v>0</v>
      </c>
      <c r="J49" s="440">
        <f>H30</f>
        <v>0</v>
      </c>
      <c r="K49" s="440">
        <f>H31</f>
        <v>0</v>
      </c>
      <c r="L49" s="440">
        <f>H32</f>
        <v>0</v>
      </c>
      <c r="M49" s="440">
        <f>H33</f>
        <v>0</v>
      </c>
      <c r="N49" s="440">
        <f>H34</f>
        <v>0</v>
      </c>
      <c r="O49" s="440">
        <f>H35</f>
        <v>0</v>
      </c>
      <c r="P49" s="440">
        <f>H36</f>
        <v>0</v>
      </c>
      <c r="Q49" s="440">
        <f>H37</f>
        <v>0</v>
      </c>
      <c r="R49" s="440">
        <f>SUM(E49:Q49)</f>
        <v>224446</v>
      </c>
    </row>
    <row r="50" spans="3:18" hidden="1">
      <c r="C50" s="426" t="s">
        <v>372</v>
      </c>
      <c r="D50" s="389"/>
      <c r="E50" s="440">
        <f>IF(E45&gt;LastDateReport,NA(),E49)</f>
        <v>122279</v>
      </c>
      <c r="F50" s="440">
        <f t="shared" ref="F50:Q50" si="10">IF(F45&gt;LastDateReport,NA(),E50+F49)</f>
        <v>152482</v>
      </c>
      <c r="G50" s="440">
        <f t="shared" si="10"/>
        <v>224446</v>
      </c>
      <c r="H50" s="440" t="e">
        <f t="shared" si="10"/>
        <v>#N/A</v>
      </c>
      <c r="I50" s="440" t="e">
        <f t="shared" si="10"/>
        <v>#N/A</v>
      </c>
      <c r="J50" s="440" t="e">
        <f t="shared" si="10"/>
        <v>#N/A</v>
      </c>
      <c r="K50" s="440" t="e">
        <f t="shared" si="10"/>
        <v>#N/A</v>
      </c>
      <c r="L50" s="440" t="e">
        <f t="shared" si="10"/>
        <v>#N/A</v>
      </c>
      <c r="M50" s="440" t="e">
        <f t="shared" si="10"/>
        <v>#N/A</v>
      </c>
      <c r="N50" s="440" t="e">
        <f t="shared" si="10"/>
        <v>#N/A</v>
      </c>
      <c r="O50" s="440" t="e">
        <f t="shared" si="10"/>
        <v>#N/A</v>
      </c>
      <c r="P50" s="440" t="e">
        <f t="shared" si="10"/>
        <v>#N/A</v>
      </c>
      <c r="Q50" s="440" t="e">
        <f t="shared" si="10"/>
        <v>#N/A</v>
      </c>
      <c r="R50" s="440">
        <f>H38</f>
        <v>224446</v>
      </c>
    </row>
    <row r="51" spans="3:18" ht="15" hidden="1" customHeight="1">
      <c r="C51" s="426" t="s">
        <v>373</v>
      </c>
      <c r="D51" s="389"/>
      <c r="E51" s="440">
        <f>IF(E45&gt;LastDateReport,NA(),D25)</f>
        <v>104000</v>
      </c>
      <c r="F51" s="440">
        <f>IF(F45&gt;LastDateReport,NA(),$D26+E51)</f>
        <v>104000</v>
      </c>
      <c r="G51" s="440" t="e">
        <f>IF(G45&gt;LastDateReport,NA(),#REF!+F51)</f>
        <v>#REF!</v>
      </c>
      <c r="H51" s="440" t="e">
        <f>IF(H45&gt;LastDateReport,NA(),D27+G51)</f>
        <v>#N/A</v>
      </c>
      <c r="I51" s="440" t="e">
        <f>IF(I45&gt;LastDateReport,NA(),D29+H51)</f>
        <v>#N/A</v>
      </c>
      <c r="J51" s="440" t="e">
        <f>IF(J45&gt;LastDateReport,NA(),D30+I51)</f>
        <v>#N/A</v>
      </c>
      <c r="K51" s="440" t="e">
        <f>IF(K45&gt;LastDateReport,NA(),D31+J51)</f>
        <v>#N/A</v>
      </c>
      <c r="L51" s="440" t="e">
        <f>IF(L45&gt;LastDateReport,NA(),D32+K51)</f>
        <v>#N/A</v>
      </c>
      <c r="M51" s="440" t="e">
        <f>IF(M45&gt;LastDateReport,NA(),D33+L51)</f>
        <v>#N/A</v>
      </c>
      <c r="N51" s="440" t="e">
        <f>IF(N45&gt;LastDateReport,NA(),D34+M51)</f>
        <v>#N/A</v>
      </c>
      <c r="O51" s="440" t="e">
        <f>IF(O45&gt;LastDateReport,NA(),D35+N51)</f>
        <v>#N/A</v>
      </c>
      <c r="P51" s="440" t="e">
        <f>IF(P45&gt;LastDateReport,NA(),D36+O51)</f>
        <v>#N/A</v>
      </c>
      <c r="Q51" s="440" t="e">
        <f>IF(Q45&gt;LastDateReport,NA(),D37+P51)</f>
        <v>#N/A</v>
      </c>
      <c r="R51" s="440">
        <f>D38</f>
        <v>156000</v>
      </c>
    </row>
    <row r="52" spans="3:18" ht="26.25" hidden="1" customHeight="1">
      <c r="C52" s="427" t="s">
        <v>374</v>
      </c>
      <c r="D52" s="386"/>
      <c r="E52" s="438">
        <v>66426</v>
      </c>
      <c r="F52" s="438">
        <v>114892</v>
      </c>
      <c r="G52" s="438">
        <v>323892</v>
      </c>
      <c r="H52" s="438">
        <v>323892</v>
      </c>
      <c r="I52" s="438">
        <v>323892</v>
      </c>
      <c r="J52" s="438">
        <v>323892</v>
      </c>
      <c r="K52" s="438">
        <v>323892</v>
      </c>
      <c r="L52" s="438">
        <v>323892</v>
      </c>
      <c r="M52" s="438">
        <v>323892</v>
      </c>
      <c r="N52" s="438">
        <v>323892</v>
      </c>
      <c r="O52" s="438">
        <v>323892</v>
      </c>
      <c r="P52" s="438">
        <v>323892</v>
      </c>
      <c r="Q52" s="438">
        <v>323892</v>
      </c>
      <c r="R52" s="439">
        <f>Q52</f>
        <v>323892</v>
      </c>
    </row>
    <row r="53" spans="3:18" hidden="1">
      <c r="C53" s="426" t="s">
        <v>375</v>
      </c>
      <c r="D53" s="389"/>
      <c r="E53" s="440">
        <f>$M25</f>
        <v>74838</v>
      </c>
      <c r="F53" s="440">
        <f>$M26</f>
        <v>9910</v>
      </c>
      <c r="G53" s="440">
        <f>M$27</f>
        <v>14817</v>
      </c>
      <c r="H53" s="440">
        <f>$M28</f>
        <v>12765</v>
      </c>
      <c r="I53" s="440">
        <f>M29</f>
        <v>4927</v>
      </c>
      <c r="J53" s="440">
        <f>M30</f>
        <v>103317.5</v>
      </c>
      <c r="K53" s="440">
        <f>M31</f>
        <v>103317.5</v>
      </c>
      <c r="L53" s="440">
        <f>M32</f>
        <v>0</v>
      </c>
      <c r="M53" s="440">
        <f>M33</f>
        <v>0</v>
      </c>
      <c r="N53" s="440">
        <f>M34</f>
        <v>0</v>
      </c>
      <c r="O53" s="440">
        <f>M35</f>
        <v>0</v>
      </c>
      <c r="P53" s="440">
        <f>M36</f>
        <v>0</v>
      </c>
      <c r="Q53" s="440">
        <f>M37</f>
        <v>0</v>
      </c>
      <c r="R53" s="440">
        <f>SUM(E53:Q53)</f>
        <v>323892</v>
      </c>
    </row>
    <row r="54" spans="3:18" hidden="1">
      <c r="C54" s="426" t="s">
        <v>376</v>
      </c>
      <c r="D54" s="389"/>
      <c r="E54" s="440">
        <f>IF(E45&gt;LastDateReport,NA(),E53)</f>
        <v>74838</v>
      </c>
      <c r="F54" s="440">
        <f t="shared" ref="F54:Q54" si="11">E54+F53</f>
        <v>84748</v>
      </c>
      <c r="G54" s="440">
        <f t="shared" si="11"/>
        <v>99565</v>
      </c>
      <c r="H54" s="440">
        <f t="shared" si="11"/>
        <v>112330</v>
      </c>
      <c r="I54" s="440">
        <f t="shared" si="11"/>
        <v>117257</v>
      </c>
      <c r="J54" s="440">
        <f t="shared" si="11"/>
        <v>220574.5</v>
      </c>
      <c r="K54" s="440">
        <f t="shared" si="11"/>
        <v>323892</v>
      </c>
      <c r="L54" s="440">
        <f t="shared" si="11"/>
        <v>323892</v>
      </c>
      <c r="M54" s="440">
        <f t="shared" si="11"/>
        <v>323892</v>
      </c>
      <c r="N54" s="440">
        <f t="shared" si="11"/>
        <v>323892</v>
      </c>
      <c r="O54" s="440">
        <f t="shared" si="11"/>
        <v>323892</v>
      </c>
      <c r="P54" s="440">
        <f t="shared" si="11"/>
        <v>323892</v>
      </c>
      <c r="Q54" s="440">
        <f t="shared" si="11"/>
        <v>323892</v>
      </c>
      <c r="R54" s="440">
        <f>L38</f>
        <v>99565</v>
      </c>
    </row>
    <row r="55" spans="3:18" hidden="1">
      <c r="C55" s="389" t="s">
        <v>377</v>
      </c>
      <c r="D55" s="389"/>
      <c r="E55" s="440">
        <f>L25</f>
        <v>74838</v>
      </c>
      <c r="F55" s="440">
        <f>L26</f>
        <v>9910</v>
      </c>
      <c r="G55" s="440">
        <f>L27</f>
        <v>14817</v>
      </c>
      <c r="H55" s="440">
        <f>L28</f>
        <v>0</v>
      </c>
      <c r="I55" s="440">
        <f>L29</f>
        <v>0</v>
      </c>
      <c r="J55" s="440">
        <f>L30</f>
        <v>0</v>
      </c>
      <c r="K55" s="440">
        <f>L31</f>
        <v>0</v>
      </c>
      <c r="L55" s="440">
        <f>L32</f>
        <v>0</v>
      </c>
      <c r="M55" s="440">
        <f>L33</f>
        <v>0</v>
      </c>
      <c r="N55" s="440">
        <f>L34</f>
        <v>0</v>
      </c>
      <c r="O55" s="440">
        <f>L35</f>
        <v>0</v>
      </c>
      <c r="P55" s="440">
        <f>L36</f>
        <v>0</v>
      </c>
      <c r="Q55" s="440">
        <f>L37</f>
        <v>0</v>
      </c>
      <c r="R55" s="440">
        <f>SUM(E55:Q55)</f>
        <v>99565</v>
      </c>
    </row>
    <row r="56" spans="3:18" hidden="1">
      <c r="C56" s="389" t="s">
        <v>378</v>
      </c>
      <c r="D56" s="389"/>
      <c r="E56" s="440">
        <f>IF(E45&gt;LastDateReport,NA(),E55)</f>
        <v>74838</v>
      </c>
      <c r="F56" s="440">
        <f t="shared" ref="F56:Q56" si="12">IF(F45&gt;LastDateReport,NA(),E56+F55)</f>
        <v>84748</v>
      </c>
      <c r="G56" s="440">
        <f t="shared" si="12"/>
        <v>99565</v>
      </c>
      <c r="H56" s="440" t="e">
        <f t="shared" si="12"/>
        <v>#N/A</v>
      </c>
      <c r="I56" s="440" t="e">
        <f t="shared" si="12"/>
        <v>#N/A</v>
      </c>
      <c r="J56" s="440" t="e">
        <f t="shared" si="12"/>
        <v>#N/A</v>
      </c>
      <c r="K56" s="440" t="e">
        <f t="shared" si="12"/>
        <v>#N/A</v>
      </c>
      <c r="L56" s="440" t="e">
        <f t="shared" si="12"/>
        <v>#N/A</v>
      </c>
      <c r="M56" s="440" t="e">
        <f t="shared" si="12"/>
        <v>#N/A</v>
      </c>
      <c r="N56" s="440" t="e">
        <f t="shared" si="12"/>
        <v>#N/A</v>
      </c>
      <c r="O56" s="440" t="e">
        <f t="shared" si="12"/>
        <v>#N/A</v>
      </c>
      <c r="P56" s="440" t="e">
        <f t="shared" si="12"/>
        <v>#N/A</v>
      </c>
      <c r="Q56" s="440" t="e">
        <f t="shared" si="12"/>
        <v>#N/A</v>
      </c>
      <c r="R56" s="440">
        <f>L38</f>
        <v>99565</v>
      </c>
    </row>
    <row r="57" spans="3:18" hidden="1"/>
  </sheetData>
  <sheetProtection sheet="1" formatColumns="0" selectLockedCells="1"/>
  <mergeCells count="14">
    <mergeCell ref="E18:H18"/>
    <mergeCell ref="J18:L18"/>
    <mergeCell ref="A23:A24"/>
    <mergeCell ref="B23:C23"/>
    <mergeCell ref="U23:U24"/>
    <mergeCell ref="C43:M43"/>
    <mergeCell ref="F41:L41"/>
    <mergeCell ref="J23:L23"/>
    <mergeCell ref="M23:M24"/>
    <mergeCell ref="Q23:Q24"/>
    <mergeCell ref="D23:D24"/>
    <mergeCell ref="P23:P24"/>
    <mergeCell ref="E23:H23"/>
    <mergeCell ref="I23:I24"/>
  </mergeCells>
  <conditionalFormatting sqref="C1">
    <cfRule type="cellIs" dxfId="163" priority="1" operator="equal">
      <formula>"AMBER"</formula>
    </cfRule>
  </conditionalFormatting>
  <conditionalFormatting sqref="C1">
    <cfRule type="cellIs" dxfId="162" priority="2" operator="equal">
      <formula>"RED"</formula>
    </cfRule>
  </conditionalFormatting>
  <conditionalFormatting sqref="C1">
    <cfRule type="cellIs" dxfId="161" priority="3" operator="equal">
      <formula>"GREEN"</formula>
    </cfRule>
  </conditionalFormatting>
  <conditionalFormatting sqref="C2">
    <cfRule type="cellIs" dxfId="160" priority="4" operator="equal">
      <formula>"AMBER"</formula>
    </cfRule>
  </conditionalFormatting>
  <conditionalFormatting sqref="C2">
    <cfRule type="cellIs" dxfId="159" priority="5" operator="equal">
      <formula>"RED"</formula>
    </cfRule>
  </conditionalFormatting>
  <conditionalFormatting sqref="C2">
    <cfRule type="cellIs" dxfId="158" priority="6" operator="equal">
      <formula>"GREEN"</formula>
    </cfRule>
  </conditionalFormatting>
  <conditionalFormatting sqref="C3">
    <cfRule type="cellIs" dxfId="157" priority="7" operator="equal">
      <formula>"AMBER"</formula>
    </cfRule>
  </conditionalFormatting>
  <conditionalFormatting sqref="C3">
    <cfRule type="cellIs" dxfId="156" priority="8" operator="equal">
      <formula>"RED"</formula>
    </cfRule>
  </conditionalFormatting>
  <conditionalFormatting sqref="C3">
    <cfRule type="cellIs" dxfId="155" priority="9" operator="equal">
      <formula>"GREEN"</formula>
    </cfRule>
  </conditionalFormatting>
  <conditionalFormatting sqref="C4">
    <cfRule type="cellIs" dxfId="154" priority="10" operator="equal">
      <formula>"AMBER"</formula>
    </cfRule>
  </conditionalFormatting>
  <conditionalFormatting sqref="C4">
    <cfRule type="cellIs" dxfId="153" priority="11" operator="equal">
      <formula>"RED"</formula>
    </cfRule>
  </conditionalFormatting>
  <conditionalFormatting sqref="C4">
    <cfRule type="cellIs" dxfId="152" priority="12" operator="equal">
      <formula>"GREEN"</formula>
    </cfRule>
  </conditionalFormatting>
  <conditionalFormatting sqref="C5">
    <cfRule type="cellIs" dxfId="151" priority="13" operator="equal">
      <formula>"AMBER"</formula>
    </cfRule>
  </conditionalFormatting>
  <conditionalFormatting sqref="C5">
    <cfRule type="cellIs" dxfId="150" priority="14" operator="equal">
      <formula>"RED"</formula>
    </cfRule>
  </conditionalFormatting>
  <conditionalFormatting sqref="C5">
    <cfRule type="cellIs" dxfId="149" priority="15" operator="equal">
      <formula>"GREEN"</formula>
    </cfRule>
  </conditionalFormatting>
  <conditionalFormatting sqref="C6">
    <cfRule type="cellIs" dxfId="148" priority="16" operator="equal">
      <formula>"AMBER"</formula>
    </cfRule>
  </conditionalFormatting>
  <conditionalFormatting sqref="C6">
    <cfRule type="cellIs" dxfId="147" priority="17" operator="equal">
      <formula>"RED"</formula>
    </cfRule>
  </conditionalFormatting>
  <conditionalFormatting sqref="C6">
    <cfRule type="cellIs" dxfId="146" priority="18" operator="equal">
      <formula>"GREEN"</formula>
    </cfRule>
  </conditionalFormatting>
  <conditionalFormatting sqref="C7">
    <cfRule type="cellIs" dxfId="145" priority="19" operator="equal">
      <formula>"AMBER"</formula>
    </cfRule>
  </conditionalFormatting>
  <conditionalFormatting sqref="C7">
    <cfRule type="cellIs" dxfId="144" priority="20" operator="equal">
      <formula>"RED"</formula>
    </cfRule>
  </conditionalFormatting>
  <conditionalFormatting sqref="C7">
    <cfRule type="cellIs" dxfId="143" priority="21" operator="equal">
      <formula>"GREEN"</formula>
    </cfRule>
  </conditionalFormatting>
  <conditionalFormatting sqref="C8">
    <cfRule type="cellIs" dxfId="142" priority="22" operator="equal">
      <formula>"AMBER"</formula>
    </cfRule>
  </conditionalFormatting>
  <conditionalFormatting sqref="C8">
    <cfRule type="cellIs" dxfId="141" priority="23" operator="equal">
      <formula>"RED"</formula>
    </cfRule>
  </conditionalFormatting>
  <conditionalFormatting sqref="C8">
    <cfRule type="cellIs" dxfId="140" priority="24" operator="equal">
      <formula>"GREEN"</formula>
    </cfRule>
  </conditionalFormatting>
  <conditionalFormatting sqref="C9">
    <cfRule type="cellIs" dxfId="139" priority="25" operator="equal">
      <formula>"AMBER"</formula>
    </cfRule>
  </conditionalFormatting>
  <conditionalFormatting sqref="C9">
    <cfRule type="cellIs" dxfId="138" priority="26" operator="equal">
      <formula>"RED"</formula>
    </cfRule>
  </conditionalFormatting>
  <conditionalFormatting sqref="C9">
    <cfRule type="cellIs" dxfId="137" priority="27" operator="equal">
      <formula>"GREEN"</formula>
    </cfRule>
  </conditionalFormatting>
  <conditionalFormatting sqref="D1">
    <cfRule type="cellIs" dxfId="136" priority="28" operator="equal">
      <formula>"AMBER"</formula>
    </cfRule>
  </conditionalFormatting>
  <conditionalFormatting sqref="D1">
    <cfRule type="cellIs" dxfId="135" priority="29" operator="equal">
      <formula>"RED"</formula>
    </cfRule>
  </conditionalFormatting>
  <conditionalFormatting sqref="D1">
    <cfRule type="cellIs" dxfId="134" priority="30" operator="equal">
      <formula>"GREEN"</formula>
    </cfRule>
  </conditionalFormatting>
  <conditionalFormatting sqref="D2">
    <cfRule type="cellIs" dxfId="133" priority="31" operator="equal">
      <formula>"AMBER"</formula>
    </cfRule>
  </conditionalFormatting>
  <conditionalFormatting sqref="D2">
    <cfRule type="cellIs" dxfId="132" priority="32" operator="equal">
      <formula>"RED"</formula>
    </cfRule>
  </conditionalFormatting>
  <conditionalFormatting sqref="D2">
    <cfRule type="cellIs" dxfId="131" priority="33" operator="equal">
      <formula>"GREEN"</formula>
    </cfRule>
  </conditionalFormatting>
  <conditionalFormatting sqref="D3">
    <cfRule type="cellIs" dxfId="130" priority="34" operator="equal">
      <formula>"AMBER"</formula>
    </cfRule>
  </conditionalFormatting>
  <conditionalFormatting sqref="D3">
    <cfRule type="cellIs" dxfId="129" priority="35" operator="equal">
      <formula>"RED"</formula>
    </cfRule>
  </conditionalFormatting>
  <conditionalFormatting sqref="D3">
    <cfRule type="cellIs" dxfId="128" priority="36" operator="equal">
      <formula>"GREEN"</formula>
    </cfRule>
  </conditionalFormatting>
  <conditionalFormatting sqref="D4">
    <cfRule type="cellIs" dxfId="127" priority="37" operator="equal">
      <formula>"AMBER"</formula>
    </cfRule>
  </conditionalFormatting>
  <conditionalFormatting sqref="D4">
    <cfRule type="cellIs" dxfId="126" priority="38" operator="equal">
      <formula>"RED"</formula>
    </cfRule>
  </conditionalFormatting>
  <conditionalFormatting sqref="D4">
    <cfRule type="cellIs" dxfId="125" priority="39" operator="equal">
      <formula>"GREEN"</formula>
    </cfRule>
  </conditionalFormatting>
  <conditionalFormatting sqref="D5">
    <cfRule type="cellIs" dxfId="124" priority="40" operator="equal">
      <formula>"AMBER"</formula>
    </cfRule>
  </conditionalFormatting>
  <conditionalFormatting sqref="D5">
    <cfRule type="cellIs" dxfId="123" priority="41" operator="equal">
      <formula>"RED"</formula>
    </cfRule>
  </conditionalFormatting>
  <conditionalFormatting sqref="D5">
    <cfRule type="cellIs" dxfId="122" priority="42" operator="equal">
      <formula>"GREEN"</formula>
    </cfRule>
  </conditionalFormatting>
  <conditionalFormatting sqref="D6">
    <cfRule type="cellIs" dxfId="121" priority="43" operator="equal">
      <formula>"AMBER"</formula>
    </cfRule>
  </conditionalFormatting>
  <conditionalFormatting sqref="D6">
    <cfRule type="cellIs" dxfId="120" priority="44" operator="equal">
      <formula>"RED"</formula>
    </cfRule>
  </conditionalFormatting>
  <conditionalFormatting sqref="D6">
    <cfRule type="cellIs" dxfId="119" priority="45" operator="equal">
      <formula>"GREEN"</formula>
    </cfRule>
  </conditionalFormatting>
  <conditionalFormatting sqref="D7">
    <cfRule type="cellIs" dxfId="118" priority="46" operator="equal">
      <formula>"AMBER"</formula>
    </cfRule>
  </conditionalFormatting>
  <conditionalFormatting sqref="D7">
    <cfRule type="cellIs" dxfId="117" priority="47" operator="equal">
      <formula>"RED"</formula>
    </cfRule>
  </conditionalFormatting>
  <conditionalFormatting sqref="D7">
    <cfRule type="cellIs" dxfId="116" priority="48" operator="equal">
      <formula>"GREEN"</formula>
    </cfRule>
  </conditionalFormatting>
  <conditionalFormatting sqref="D8">
    <cfRule type="cellIs" dxfId="115" priority="49" operator="equal">
      <formula>"AMBER"</formula>
    </cfRule>
  </conditionalFormatting>
  <conditionalFormatting sqref="D8">
    <cfRule type="cellIs" dxfId="114" priority="50" operator="equal">
      <formula>"RED"</formula>
    </cfRule>
  </conditionalFormatting>
  <conditionalFormatting sqref="D8">
    <cfRule type="cellIs" dxfId="113" priority="51" operator="equal">
      <formula>"GREEN"</formula>
    </cfRule>
  </conditionalFormatting>
  <conditionalFormatting sqref="D9">
    <cfRule type="cellIs" dxfId="112" priority="52" operator="equal">
      <formula>"AMBER"</formula>
    </cfRule>
  </conditionalFormatting>
  <conditionalFormatting sqref="D9">
    <cfRule type="cellIs" dxfId="111" priority="53" operator="equal">
      <formula>"RED"</formula>
    </cfRule>
  </conditionalFormatting>
  <conditionalFormatting sqref="D9">
    <cfRule type="cellIs" dxfId="110" priority="54" operator="equal">
      <formula>"GREEN"</formula>
    </cfRule>
  </conditionalFormatting>
  <conditionalFormatting sqref="J15">
    <cfRule type="cellIs" dxfId="109" priority="55" operator="equal">
      <formula>"AMBER"</formula>
    </cfRule>
  </conditionalFormatting>
  <conditionalFormatting sqref="J15">
    <cfRule type="cellIs" dxfId="108" priority="56" operator="equal">
      <formula>"RED"</formula>
    </cfRule>
  </conditionalFormatting>
  <conditionalFormatting sqref="J15">
    <cfRule type="cellIs" dxfId="107" priority="57" operator="equal">
      <formula>"GREEN"</formula>
    </cfRule>
  </conditionalFormatting>
  <conditionalFormatting sqref="M25">
    <cfRule type="expression" dxfId="106" priority="58">
      <formula>M25&lt;&gt;Q25</formula>
    </cfRule>
  </conditionalFormatting>
  <conditionalFormatting sqref="M26">
    <cfRule type="expression" dxfId="105" priority="59">
      <formula>M25&lt;&gt;Q25</formula>
    </cfRule>
  </conditionalFormatting>
  <conditionalFormatting sqref="M27">
    <cfRule type="expression" dxfId="104" priority="60">
      <formula>M25&lt;&gt;Q25</formula>
    </cfRule>
  </conditionalFormatting>
  <conditionalFormatting sqref="M28">
    <cfRule type="expression" dxfId="103" priority="61">
      <formula>M25&lt;&gt;Q25</formula>
    </cfRule>
  </conditionalFormatting>
  <conditionalFormatting sqref="M29">
    <cfRule type="expression" dxfId="102" priority="62">
      <formula>M25&lt;&gt;Q25</formula>
    </cfRule>
  </conditionalFormatting>
  <conditionalFormatting sqref="M30">
    <cfRule type="expression" dxfId="101" priority="63">
      <formula>M25&lt;&gt;Q25</formula>
    </cfRule>
  </conditionalFormatting>
  <conditionalFormatting sqref="M31">
    <cfRule type="expression" dxfId="100" priority="64">
      <formula>M25&lt;&gt;Q25</formula>
    </cfRule>
  </conditionalFormatting>
  <conditionalFormatting sqref="M32">
    <cfRule type="expression" dxfId="99" priority="65">
      <formula>M25&lt;&gt;Q25</formula>
    </cfRule>
  </conditionalFormatting>
  <conditionalFormatting sqref="M33">
    <cfRule type="expression" dxfId="98" priority="66">
      <formula>M25&lt;&gt;Q25</formula>
    </cfRule>
  </conditionalFormatting>
  <conditionalFormatting sqref="M34">
    <cfRule type="expression" dxfId="97" priority="67">
      <formula>M25&lt;&gt;Q25</formula>
    </cfRule>
  </conditionalFormatting>
  <conditionalFormatting sqref="M35">
    <cfRule type="expression" dxfId="96" priority="68">
      <formula>M25&lt;&gt;Q25</formula>
    </cfRule>
  </conditionalFormatting>
  <conditionalFormatting sqref="M36">
    <cfRule type="expression" dxfId="95" priority="69">
      <formula>M25&lt;&gt;Q25</formula>
    </cfRule>
  </conditionalFormatting>
  <conditionalFormatting sqref="M37">
    <cfRule type="expression" dxfId="94" priority="70">
      <formula>M25&lt;&gt;Q25</formula>
    </cfRule>
  </conditionalFormatting>
  <conditionalFormatting sqref="I25">
    <cfRule type="expression" dxfId="93" priority="71">
      <formula>I25&lt;&gt;P25</formula>
    </cfRule>
  </conditionalFormatting>
  <conditionalFormatting sqref="I26">
    <cfRule type="expression" dxfId="92" priority="72">
      <formula>I25&lt;&gt;P25</formula>
    </cfRule>
  </conditionalFormatting>
  <conditionalFormatting sqref="I27">
    <cfRule type="expression" dxfId="91" priority="73">
      <formula>I25&lt;&gt;P25</formula>
    </cfRule>
  </conditionalFormatting>
  <conditionalFormatting sqref="I28">
    <cfRule type="expression" dxfId="90" priority="74">
      <formula>I25&lt;&gt;P25</formula>
    </cfRule>
  </conditionalFormatting>
  <conditionalFormatting sqref="I29">
    <cfRule type="expression" dxfId="89" priority="75">
      <formula>I25&lt;&gt;P25</formula>
    </cfRule>
  </conditionalFormatting>
  <conditionalFormatting sqref="I30">
    <cfRule type="expression" dxfId="88" priority="76">
      <formula>I25&lt;&gt;P25</formula>
    </cfRule>
  </conditionalFormatting>
  <conditionalFormatting sqref="I31">
    <cfRule type="expression" dxfId="87" priority="77">
      <formula>I25&lt;&gt;P25</formula>
    </cfRule>
  </conditionalFormatting>
  <conditionalFormatting sqref="I32">
    <cfRule type="expression" dxfId="86" priority="78">
      <formula>I25&lt;&gt;P25</formula>
    </cfRule>
  </conditionalFormatting>
  <conditionalFormatting sqref="I33">
    <cfRule type="expression" dxfId="85" priority="79">
      <formula>I25&lt;&gt;P25</formula>
    </cfRule>
  </conditionalFormatting>
  <conditionalFormatting sqref="I34">
    <cfRule type="expression" dxfId="84" priority="80">
      <formula>I25&lt;&gt;P25</formula>
    </cfRule>
  </conditionalFormatting>
  <conditionalFormatting sqref="I35">
    <cfRule type="expression" dxfId="83" priority="81">
      <formula>I25&lt;&gt;P25</formula>
    </cfRule>
  </conditionalFormatting>
  <conditionalFormatting sqref="I36">
    <cfRule type="expression" dxfId="82" priority="82">
      <formula>I25&lt;&gt;P25</formula>
    </cfRule>
  </conditionalFormatting>
  <conditionalFormatting sqref="I37">
    <cfRule type="expression" dxfId="81" priority="83">
      <formula>I25&lt;&gt;P25</formula>
    </cfRule>
  </conditionalFormatting>
  <conditionalFormatting sqref="I38">
    <cfRule type="expression" dxfId="80" priority="84">
      <formula>$I$38=$I$39</formula>
    </cfRule>
  </conditionalFormatting>
  <conditionalFormatting sqref="I20">
    <cfRule type="cellIs" dxfId="79" priority="85" operator="lessThan">
      <formula>1</formula>
    </cfRule>
  </conditionalFormatting>
  <conditionalFormatting sqref="M38">
    <cfRule type="expression" dxfId="78" priority="86">
      <formula>$M$38&gt;($J$20-1)</formula>
    </cfRule>
  </conditionalFormatting>
  <conditionalFormatting sqref="D25">
    <cfRule type="expression" dxfId="77" priority="87">
      <formula>$C25&gt;LastDateReport</formula>
    </cfRule>
  </conditionalFormatting>
  <conditionalFormatting sqref="D26">
    <cfRule type="expression" dxfId="76" priority="88">
      <formula>$C25&gt;LastDateReport</formula>
    </cfRule>
  </conditionalFormatting>
  <conditionalFormatting sqref="D27">
    <cfRule type="expression" dxfId="74" priority="90">
      <formula>$C25&gt;LastDateReport</formula>
    </cfRule>
  </conditionalFormatting>
  <conditionalFormatting sqref="D29">
    <cfRule type="expression" dxfId="73" priority="91">
      <formula>$C25&gt;LastDateReport</formula>
    </cfRule>
  </conditionalFormatting>
  <conditionalFormatting sqref="D30">
    <cfRule type="expression" dxfId="72" priority="92">
      <formula>$C25&gt;LastDateReport</formula>
    </cfRule>
  </conditionalFormatting>
  <conditionalFormatting sqref="D31">
    <cfRule type="expression" dxfId="71" priority="93">
      <formula>$C25&gt;LastDateReport</formula>
    </cfRule>
  </conditionalFormatting>
  <conditionalFormatting sqref="D32">
    <cfRule type="expression" dxfId="70" priority="94">
      <formula>$C25&gt;LastDateReport</formula>
    </cfRule>
  </conditionalFormatting>
  <conditionalFormatting sqref="D33">
    <cfRule type="expression" dxfId="69" priority="95">
      <formula>$C25&gt;LastDateReport</formula>
    </cfRule>
  </conditionalFormatting>
  <conditionalFormatting sqref="D34">
    <cfRule type="expression" dxfId="68" priority="96">
      <formula>$C25&gt;LastDateReport</formula>
    </cfRule>
  </conditionalFormatting>
  <conditionalFormatting sqref="D35">
    <cfRule type="expression" dxfId="67" priority="97">
      <formula>$C25&gt;LastDateReport</formula>
    </cfRule>
  </conditionalFormatting>
  <conditionalFormatting sqref="D36">
    <cfRule type="expression" dxfId="66" priority="98">
      <formula>$C25&gt;LastDateReport</formula>
    </cfRule>
  </conditionalFormatting>
  <conditionalFormatting sqref="D37">
    <cfRule type="expression" dxfId="65" priority="99">
      <formula>$C25&gt;LastDateReport</formula>
    </cfRule>
  </conditionalFormatting>
  <conditionalFormatting sqref="E25">
    <cfRule type="expression" dxfId="64" priority="100">
      <formula>$C25&gt;LastDateReport</formula>
    </cfRule>
  </conditionalFormatting>
  <conditionalFormatting sqref="E26">
    <cfRule type="expression" dxfId="63" priority="101">
      <formula>$C25&gt;LastDateReport</formula>
    </cfRule>
  </conditionalFormatting>
  <conditionalFormatting sqref="E27">
    <cfRule type="expression" dxfId="62" priority="102">
      <formula>$C25&gt;LastDateReport</formula>
    </cfRule>
  </conditionalFormatting>
  <conditionalFormatting sqref="E28">
    <cfRule type="expression" dxfId="61" priority="103">
      <formula>$C25&gt;LastDateReport</formula>
    </cfRule>
  </conditionalFormatting>
  <conditionalFormatting sqref="E29">
    <cfRule type="expression" dxfId="60" priority="104">
      <formula>$C25&gt;LastDateReport</formula>
    </cfRule>
  </conditionalFormatting>
  <conditionalFormatting sqref="E30">
    <cfRule type="expression" dxfId="59" priority="105">
      <formula>$C25&gt;LastDateReport</formula>
    </cfRule>
  </conditionalFormatting>
  <conditionalFormatting sqref="E31">
    <cfRule type="expression" dxfId="58" priority="106">
      <formula>$C25&gt;LastDateReport</formula>
    </cfRule>
  </conditionalFormatting>
  <conditionalFormatting sqref="E32">
    <cfRule type="expression" dxfId="57" priority="107">
      <formula>$C25&gt;LastDateReport</formula>
    </cfRule>
  </conditionalFormatting>
  <conditionalFormatting sqref="E33">
    <cfRule type="expression" dxfId="56" priority="108">
      <formula>$C25&gt;LastDateReport</formula>
    </cfRule>
  </conditionalFormatting>
  <conditionalFormatting sqref="E34">
    <cfRule type="expression" dxfId="55" priority="109">
      <formula>$C25&gt;LastDateReport</formula>
    </cfRule>
  </conditionalFormatting>
  <conditionalFormatting sqref="E35">
    <cfRule type="expression" dxfId="54" priority="110">
      <formula>$C25&gt;LastDateReport</formula>
    </cfRule>
  </conditionalFormatting>
  <conditionalFormatting sqref="E36">
    <cfRule type="expression" dxfId="53" priority="111">
      <formula>$C25&gt;LastDateReport</formula>
    </cfRule>
  </conditionalFormatting>
  <conditionalFormatting sqref="E37">
    <cfRule type="expression" dxfId="52" priority="112">
      <formula>$C25&gt;LastDateReport</formula>
    </cfRule>
  </conditionalFormatting>
  <conditionalFormatting sqref="F25">
    <cfRule type="expression" dxfId="51" priority="113">
      <formula>$C25&gt;LastDateReport</formula>
    </cfRule>
  </conditionalFormatting>
  <conditionalFormatting sqref="F26">
    <cfRule type="expression" dxfId="50" priority="114">
      <formula>$C25&gt;LastDateReport</formula>
    </cfRule>
  </conditionalFormatting>
  <conditionalFormatting sqref="F27">
    <cfRule type="expression" dxfId="49" priority="115">
      <formula>$C25&gt;LastDateReport</formula>
    </cfRule>
  </conditionalFormatting>
  <conditionalFormatting sqref="F28">
    <cfRule type="expression" dxfId="48" priority="116">
      <formula>$C25&gt;LastDateReport</formula>
    </cfRule>
  </conditionalFormatting>
  <conditionalFormatting sqref="F29">
    <cfRule type="expression" dxfId="47" priority="117">
      <formula>$C25&gt;LastDateReport</formula>
    </cfRule>
  </conditionalFormatting>
  <conditionalFormatting sqref="F30">
    <cfRule type="expression" dxfId="46" priority="118">
      <formula>$C25&gt;LastDateReport</formula>
    </cfRule>
  </conditionalFormatting>
  <conditionalFormatting sqref="F31">
    <cfRule type="expression" dxfId="45" priority="119">
      <formula>$C25&gt;LastDateReport</formula>
    </cfRule>
  </conditionalFormatting>
  <conditionalFormatting sqref="F32">
    <cfRule type="expression" dxfId="44" priority="120">
      <formula>$C25&gt;LastDateReport</formula>
    </cfRule>
  </conditionalFormatting>
  <conditionalFormatting sqref="F33">
    <cfRule type="expression" dxfId="43" priority="121">
      <formula>$C25&gt;LastDateReport</formula>
    </cfRule>
  </conditionalFormatting>
  <conditionalFormatting sqref="F34">
    <cfRule type="expression" dxfId="42" priority="122">
      <formula>$C25&gt;LastDateReport</formula>
    </cfRule>
  </conditionalFormatting>
  <conditionalFormatting sqref="F35">
    <cfRule type="expression" dxfId="41" priority="123">
      <formula>$C25&gt;LastDateReport</formula>
    </cfRule>
  </conditionalFormatting>
  <conditionalFormatting sqref="F36">
    <cfRule type="expression" dxfId="40" priority="124">
      <formula>$C25&gt;LastDateReport</formula>
    </cfRule>
  </conditionalFormatting>
  <conditionalFormatting sqref="F37">
    <cfRule type="expression" dxfId="39" priority="125">
      <formula>$C25&gt;LastDateReport</formula>
    </cfRule>
  </conditionalFormatting>
  <conditionalFormatting sqref="G25">
    <cfRule type="expression" dxfId="38" priority="126">
      <formula>$C25&gt;LastDateReport</formula>
    </cfRule>
  </conditionalFormatting>
  <conditionalFormatting sqref="G26">
    <cfRule type="expression" dxfId="37" priority="127">
      <formula>$C25&gt;LastDateReport</formula>
    </cfRule>
  </conditionalFormatting>
  <conditionalFormatting sqref="G27">
    <cfRule type="expression" dxfId="36" priority="128">
      <formula>$C25&gt;LastDateReport</formula>
    </cfRule>
  </conditionalFormatting>
  <conditionalFormatting sqref="G28">
    <cfRule type="expression" dxfId="35" priority="129">
      <formula>$C25&gt;LastDateReport</formula>
    </cfRule>
  </conditionalFormatting>
  <conditionalFormatting sqref="G29">
    <cfRule type="expression" dxfId="34" priority="130">
      <formula>$C25&gt;LastDateReport</formula>
    </cfRule>
  </conditionalFormatting>
  <conditionalFormatting sqref="G30">
    <cfRule type="expression" dxfId="33" priority="131">
      <formula>$C25&gt;LastDateReport</formula>
    </cfRule>
  </conditionalFormatting>
  <conditionalFormatting sqref="G31">
    <cfRule type="expression" dxfId="32" priority="132">
      <formula>$C25&gt;LastDateReport</formula>
    </cfRule>
  </conditionalFormatting>
  <conditionalFormatting sqref="G32">
    <cfRule type="expression" dxfId="31" priority="133">
      <formula>$C25&gt;LastDateReport</formula>
    </cfRule>
  </conditionalFormatting>
  <conditionalFormatting sqref="G33">
    <cfRule type="expression" dxfId="30" priority="134">
      <formula>$C25&gt;LastDateReport</formula>
    </cfRule>
  </conditionalFormatting>
  <conditionalFormatting sqref="G34">
    <cfRule type="expression" dxfId="29" priority="135">
      <formula>$C25&gt;LastDateReport</formula>
    </cfRule>
  </conditionalFormatting>
  <conditionalFormatting sqref="G35">
    <cfRule type="expression" dxfId="28" priority="136">
      <formula>$C25&gt;LastDateReport</formula>
    </cfRule>
  </conditionalFormatting>
  <conditionalFormatting sqref="G36">
    <cfRule type="expression" dxfId="27" priority="137">
      <formula>$C25&gt;LastDateReport</formula>
    </cfRule>
  </conditionalFormatting>
  <conditionalFormatting sqref="G37">
    <cfRule type="expression" dxfId="26" priority="138">
      <formula>$C25&gt;LastDateReport</formula>
    </cfRule>
  </conditionalFormatting>
  <conditionalFormatting sqref="J25">
    <cfRule type="expression" dxfId="25" priority="139">
      <formula>$C25&gt;LastDateReport</formula>
    </cfRule>
  </conditionalFormatting>
  <conditionalFormatting sqref="J26">
    <cfRule type="expression" dxfId="24" priority="140">
      <formula>$C25&gt;LastDateReport</formula>
    </cfRule>
  </conditionalFormatting>
  <conditionalFormatting sqref="J27">
    <cfRule type="expression" dxfId="23" priority="141">
      <formula>$C25&gt;LastDateReport</formula>
    </cfRule>
  </conditionalFormatting>
  <conditionalFormatting sqref="J28">
    <cfRule type="expression" dxfId="22" priority="142">
      <formula>$C25&gt;LastDateReport</formula>
    </cfRule>
  </conditionalFormatting>
  <conditionalFormatting sqref="J29">
    <cfRule type="expression" dxfId="21" priority="143">
      <formula>$C25&gt;LastDateReport</formula>
    </cfRule>
  </conditionalFormatting>
  <conditionalFormatting sqref="J30">
    <cfRule type="expression" dxfId="20" priority="144">
      <formula>$C25&gt;LastDateReport</formula>
    </cfRule>
  </conditionalFormatting>
  <conditionalFormatting sqref="J31">
    <cfRule type="expression" dxfId="19" priority="145">
      <formula>$C25&gt;LastDateReport</formula>
    </cfRule>
  </conditionalFormatting>
  <conditionalFormatting sqref="J32">
    <cfRule type="expression" dxfId="18" priority="146">
      <formula>$C25&gt;LastDateReport</formula>
    </cfRule>
  </conditionalFormatting>
  <conditionalFormatting sqref="J33">
    <cfRule type="expression" dxfId="17" priority="147">
      <formula>$C25&gt;LastDateReport</formula>
    </cfRule>
  </conditionalFormatting>
  <conditionalFormatting sqref="J34">
    <cfRule type="expression" dxfId="16" priority="148">
      <formula>$C25&gt;LastDateReport</formula>
    </cfRule>
  </conditionalFormatting>
  <conditionalFormatting sqref="J35">
    <cfRule type="expression" dxfId="15" priority="149">
      <formula>$C25&gt;LastDateReport</formula>
    </cfRule>
  </conditionalFormatting>
  <conditionalFormatting sqref="J36">
    <cfRule type="expression" dxfId="14" priority="150">
      <formula>$C25&gt;LastDateReport</formula>
    </cfRule>
  </conditionalFormatting>
  <conditionalFormatting sqref="J37">
    <cfRule type="expression" dxfId="13" priority="151">
      <formula>$C25&gt;LastDateReport</formula>
    </cfRule>
  </conditionalFormatting>
  <conditionalFormatting sqref="K25">
    <cfRule type="expression" dxfId="12" priority="152">
      <formula>$C25&gt;LastDateReport</formula>
    </cfRule>
  </conditionalFormatting>
  <conditionalFormatting sqref="K26">
    <cfRule type="expression" dxfId="11" priority="153">
      <formula>$C25&gt;LastDateReport</formula>
    </cfRule>
  </conditionalFormatting>
  <conditionalFormatting sqref="K27">
    <cfRule type="expression" dxfId="10" priority="154">
      <formula>$C25&gt;LastDateReport</formula>
    </cfRule>
  </conditionalFormatting>
  <conditionalFormatting sqref="K28">
    <cfRule type="expression" dxfId="9" priority="155">
      <formula>$C25&gt;LastDateReport</formula>
    </cfRule>
  </conditionalFormatting>
  <conditionalFormatting sqref="K29">
    <cfRule type="expression" dxfId="8" priority="156">
      <formula>$C25&gt;LastDateReport</formula>
    </cfRule>
  </conditionalFormatting>
  <conditionalFormatting sqref="K30">
    <cfRule type="expression" dxfId="7" priority="157">
      <formula>$C25&gt;LastDateReport</formula>
    </cfRule>
  </conditionalFormatting>
  <conditionalFormatting sqref="K31">
    <cfRule type="expression" dxfId="6" priority="158">
      <formula>$C25&gt;LastDateReport</formula>
    </cfRule>
  </conditionalFormatting>
  <conditionalFormatting sqref="K32">
    <cfRule type="expression" dxfId="5" priority="159">
      <formula>$C25&gt;LastDateReport</formula>
    </cfRule>
  </conditionalFormatting>
  <conditionalFormatting sqref="K33">
    <cfRule type="expression" dxfId="4" priority="160">
      <formula>$C25&gt;LastDateReport</formula>
    </cfRule>
  </conditionalFormatting>
  <conditionalFormatting sqref="K34">
    <cfRule type="expression" dxfId="3" priority="161">
      <formula>$C25&gt;LastDateReport</formula>
    </cfRule>
  </conditionalFormatting>
  <conditionalFormatting sqref="K35">
    <cfRule type="expression" dxfId="2" priority="162">
      <formula>$C25&gt;LastDateReport</formula>
    </cfRule>
  </conditionalFormatting>
  <conditionalFormatting sqref="K36">
    <cfRule type="expression" dxfId="1" priority="163">
      <formula>$C25&gt;LastDateReport</formula>
    </cfRule>
  </conditionalFormatting>
  <conditionalFormatting sqref="K37">
    <cfRule type="expression" dxfId="0" priority="164">
      <formula>$C25&gt;LastDateReport</formula>
    </cfRule>
  </conditionalFormatting>
  <dataValidations count="4">
    <dataValidation type="decimal" allowBlank="1" showErrorMessage="1" errorTitle="AMOUNT ERROR" error="Amount entered must be positive (no negative numbers.) No single amount can be greater than the Total EIF allocated to the project." sqref="J25:K37">
      <formula1>0</formula1>
      <formula2>TOTALEIF</formula2>
    </dataValidation>
    <dataValidation allowBlank="1" showInputMessage="1" showErrorMessage="1" promptTitle="TOTAL to equal EIF Total" prompt="The Project Manager is to modify the projected cash flow as appropriate, ensuring ACTUAL spend is listed where available, and best estimate is used for future spend. The total should equal the EIF allocated. The total will be red if it is not equal to EIF" sqref="I38"/>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25:I37">
      <formula1>0</formula1>
      <formula2>TOTALEIF</formula2>
    </dataValidation>
    <dataValidation type="decimal" allowBlank="1" showErrorMessage="1" errorTitle="AMOUNT ERROR" error="The amount entered must be positive (no negative numbers), and must not be greater than the total EIF allocated to the project." sqref="E25:G37">
      <formula1>0</formula1>
      <formula2>TOTALEIF</formula2>
    </dataValidation>
  </dataValidations>
  <hyperlinks>
    <hyperlink ref="B1" location="'1.Header'!A1" display="1.Header"/>
    <hyperlink ref="B2" location="'2.Milestones'!MILESTONESTART" display="2.Deliverables"/>
    <hyperlink ref="B3" location="'2.Milestones'!ISSUESTART" display="3.Issues"/>
    <hyperlink ref="B4" location="'4.Risks'!RISKSTART" display="4.Risks"/>
    <hyperlink ref="B5" location="'5.Changes'!CHANGESTART" display="5.Changes"/>
    <hyperlink ref="B6" location="'6.Dependencies'!DEPENDENCYSTART" display="6.Dependencies"/>
    <hyperlink ref="B7" location="'7.Measures'!MEASURESTART" display="7.Measures"/>
    <hyperlink ref="B8" location="'8.Communications'!COMMUNICATIONSTART" display="8.Communications"/>
    <hyperlink ref="B9" location="'9.Finance'!FINANCESTART" display="9.Finance"/>
  </hyperlinks>
  <pageMargins left="0.23622047244094491" right="0.23622047244094491" top="0.74803149606299213" bottom="0.74803149606299213" header="0.31496062992125978" footer="0.31496062992125978"/>
  <pageSetup paperSize="9" scale="70" orientation="landscape"/>
  <headerFooter>
    <oddHeader>&amp;F</oddHeader>
  </headerFooter>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CFFCC"/>
    <pageSetUpPr fitToPage="1"/>
  </sheetPr>
  <dimension ref="A1:R58"/>
  <sheetViews>
    <sheetView showGridLines="0" topLeftCell="A18" workbookViewId="0">
      <selection activeCell="M34" sqref="M34"/>
    </sheetView>
  </sheetViews>
  <sheetFormatPr baseColWidth="10" defaultColWidth="11.5" defaultRowHeight="14" x14ac:dyDescent="0"/>
  <cols>
    <col min="1" max="1" width="14" style="4" customWidth="1"/>
    <col min="2" max="2" width="6.5" customWidth="1"/>
    <col min="3" max="3" width="6.5" style="5" customWidth="1"/>
    <col min="4" max="4" width="24" customWidth="1"/>
    <col min="5" max="5" width="33.83203125" customWidth="1"/>
    <col min="7" max="7" width="11.5" style="4"/>
    <col min="8" max="8" width="17.83203125" customWidth="1"/>
    <col min="9" max="9" width="11.5" style="4"/>
    <col min="10" max="10" width="9.83203125" customWidth="1"/>
    <col min="11" max="11" width="6.1640625" customWidth="1"/>
    <col min="12" max="12" width="1.1640625" style="5" customWidth="1"/>
    <col min="13" max="13" width="55.1640625" style="5" customWidth="1"/>
    <col min="14" max="14" width="16.33203125" style="5" customWidth="1"/>
    <col min="15" max="15" width="13" style="10" customWidth="1"/>
    <col min="16" max="16" width="10.83203125" customWidth="1"/>
    <col min="17" max="17" width="25.1640625" customWidth="1"/>
  </cols>
  <sheetData>
    <row r="1" spans="1:18" s="4" customFormat="1">
      <c r="A1" s="60" t="s">
        <v>0</v>
      </c>
      <c r="B1" s="38" t="str">
        <f>OVERALLLIGHT</f>
        <v>AMBER</v>
      </c>
      <c r="C1" s="196"/>
      <c r="L1" s="5"/>
      <c r="M1" s="5"/>
      <c r="N1" s="5"/>
      <c r="O1" s="10"/>
    </row>
    <row r="2" spans="1:18" s="4" customFormat="1">
      <c r="A2" s="61" t="s">
        <v>1</v>
      </c>
      <c r="B2" s="39" t="str">
        <f>MILESTONELIGHT</f>
        <v>RED</v>
      </c>
      <c r="C2" s="33"/>
      <c r="L2" s="5"/>
      <c r="M2" s="5"/>
      <c r="N2" s="5"/>
      <c r="O2" s="10"/>
    </row>
    <row r="3" spans="1:18" s="4" customFormat="1">
      <c r="A3" s="61" t="s">
        <v>2</v>
      </c>
      <c r="B3" s="39" t="str">
        <f>ISSUELIGHT</f>
        <v>GREEN</v>
      </c>
      <c r="C3" s="33"/>
      <c r="L3" s="5"/>
      <c r="M3" s="5"/>
      <c r="N3" s="5"/>
      <c r="O3" s="10"/>
    </row>
    <row r="4" spans="1:18" s="4" customFormat="1">
      <c r="A4" s="61" t="s">
        <v>3</v>
      </c>
      <c r="B4" s="39" t="str">
        <f>RISKLIGHT</f>
        <v>GREEN</v>
      </c>
      <c r="C4" s="33"/>
      <c r="L4" s="5"/>
      <c r="M4" s="5"/>
      <c r="N4" s="5"/>
      <c r="O4" s="10"/>
    </row>
    <row r="5" spans="1:18" s="4" customFormat="1">
      <c r="A5" s="61" t="s">
        <v>4</v>
      </c>
      <c r="B5" s="39" t="str">
        <f>CHANGELIGHT</f>
        <v>RED</v>
      </c>
      <c r="C5" s="33"/>
      <c r="L5" s="5"/>
      <c r="M5" s="5"/>
      <c r="N5" s="5"/>
      <c r="O5" s="10"/>
    </row>
    <row r="6" spans="1:18" s="4" customFormat="1">
      <c r="A6" s="61" t="s">
        <v>5</v>
      </c>
      <c r="B6" s="40" t="str">
        <f>DEPENDENCYLIGHT</f>
        <v/>
      </c>
      <c r="C6" s="33"/>
      <c r="L6" s="5"/>
      <c r="M6" s="5"/>
      <c r="N6" s="5"/>
      <c r="O6" s="10"/>
    </row>
    <row r="7" spans="1:18" s="4" customFormat="1">
      <c r="A7" s="61" t="s">
        <v>6</v>
      </c>
      <c r="B7" s="40" t="str">
        <f>MEASURELIGHT</f>
        <v/>
      </c>
      <c r="C7" s="33"/>
      <c r="L7" s="5"/>
      <c r="M7" s="5"/>
      <c r="N7" s="5"/>
      <c r="O7" s="10"/>
    </row>
    <row r="8" spans="1:18" s="4" customFormat="1">
      <c r="A8" s="61" t="s">
        <v>7</v>
      </c>
      <c r="B8" s="39" t="str">
        <f>COMMUNICATIONLIGHT</f>
        <v>AMBER</v>
      </c>
      <c r="C8" s="33"/>
      <c r="L8" s="5"/>
      <c r="M8" s="5"/>
      <c r="N8" s="5"/>
      <c r="O8" s="10"/>
    </row>
    <row r="9" spans="1:18" s="4" customFormat="1">
      <c r="A9" s="61" t="s">
        <v>8</v>
      </c>
      <c r="B9" s="41" t="str">
        <f>FINANCELIGHT</f>
        <v>GREEN</v>
      </c>
      <c r="C9" s="33"/>
      <c r="L9" s="5"/>
      <c r="M9" s="5"/>
      <c r="N9" s="5"/>
      <c r="O9" s="10"/>
    </row>
    <row r="10" spans="1:18" s="5" customFormat="1">
      <c r="A10" s="72"/>
      <c r="B10" s="132"/>
      <c r="C10" s="33"/>
      <c r="O10" s="10"/>
    </row>
    <row r="11" spans="1:18" s="5" customFormat="1" ht="16" customHeight="1">
      <c r="A11" s="72"/>
      <c r="B11" s="130" t="str">
        <f>ProjNo</f>
        <v>RT029</v>
      </c>
      <c r="C11" s="131"/>
      <c r="D11" s="131" t="str">
        <f>ProjName</f>
        <v>Cloud Based Bioinformatics Tools</v>
      </c>
      <c r="O11" s="10"/>
    </row>
    <row r="12" spans="1:18" s="5" customFormat="1" ht="16" customHeight="1">
      <c r="A12" s="72"/>
      <c r="B12" s="128" t="s">
        <v>42</v>
      </c>
      <c r="C12" s="126"/>
      <c r="D12" s="133">
        <f>ReportFrom</f>
        <v>41365</v>
      </c>
      <c r="E12" s="125"/>
      <c r="O12" s="10"/>
    </row>
    <row r="13" spans="1:18" s="5" customFormat="1" ht="16" customHeight="1">
      <c r="A13" s="72"/>
      <c r="B13" s="129" t="s">
        <v>43</v>
      </c>
      <c r="C13" s="197"/>
      <c r="D13" s="134">
        <f>LastDateReport</f>
        <v>41455</v>
      </c>
      <c r="E13" s="125"/>
      <c r="O13" s="10"/>
    </row>
    <row r="14" spans="1:18" s="5" customFormat="1" ht="16" customHeight="1">
      <c r="A14" s="72"/>
      <c r="B14" s="126"/>
      <c r="C14" s="126"/>
      <c r="D14" s="127"/>
      <c r="E14" s="125"/>
      <c r="O14" s="10"/>
    </row>
    <row r="15" spans="1:18" ht="19" customHeight="1">
      <c r="A15" s="65"/>
      <c r="B15" s="12" t="s">
        <v>44</v>
      </c>
      <c r="C15" s="12"/>
      <c r="D15" s="12"/>
      <c r="E15" s="12"/>
      <c r="F15" s="12"/>
      <c r="G15" s="12"/>
      <c r="H15" s="12" t="s">
        <v>45</v>
      </c>
      <c r="I15" s="12"/>
      <c r="J15" s="12" t="str">
        <f>MILESTONELIGHT</f>
        <v>RED</v>
      </c>
      <c r="K15" s="12"/>
      <c r="L15" s="12"/>
      <c r="M15" s="12"/>
      <c r="N15" s="12"/>
      <c r="O15" s="12"/>
      <c r="P15" s="4"/>
      <c r="Q15" s="4"/>
      <c r="R15" s="4"/>
    </row>
    <row r="16" spans="1:18" ht="16" customHeight="1">
      <c r="A16" s="65"/>
      <c r="B16" s="22" t="s">
        <v>46</v>
      </c>
      <c r="C16" s="22"/>
      <c r="D16" s="22"/>
      <c r="E16" s="459" t="s">
        <v>47</v>
      </c>
      <c r="F16" s="22"/>
      <c r="G16" s="22"/>
      <c r="H16" s="22"/>
      <c r="I16" s="22"/>
      <c r="J16" s="22"/>
      <c r="K16" s="22"/>
      <c r="L16" s="22"/>
      <c r="M16" s="22"/>
      <c r="N16" s="22"/>
      <c r="O16" s="23"/>
      <c r="P16" s="4"/>
      <c r="Q16" s="4"/>
      <c r="R16" s="4"/>
    </row>
    <row r="17" spans="1:18">
      <c r="A17" s="65"/>
      <c r="B17" s="9"/>
      <c r="C17" s="9"/>
      <c r="D17" s="9"/>
      <c r="E17" s="9"/>
      <c r="F17" s="9"/>
      <c r="G17" s="9"/>
      <c r="H17" s="9"/>
      <c r="I17" s="9"/>
      <c r="J17" s="9"/>
      <c r="K17" s="9"/>
      <c r="L17" s="9"/>
      <c r="M17" s="9"/>
      <c r="N17" s="9"/>
      <c r="O17" s="24"/>
      <c r="P17" s="4"/>
      <c r="Q17" s="4"/>
      <c r="R17" s="4"/>
    </row>
    <row r="18" spans="1:18" ht="56" customHeight="1">
      <c r="A18" s="109" t="s">
        <v>48</v>
      </c>
      <c r="B18" s="187" t="s">
        <v>49</v>
      </c>
      <c r="C18" s="187" t="s">
        <v>50</v>
      </c>
      <c r="D18" s="187" t="s">
        <v>51</v>
      </c>
      <c r="E18" s="188" t="s">
        <v>50</v>
      </c>
      <c r="F18" s="187" t="s">
        <v>52</v>
      </c>
      <c r="G18" s="187" t="s">
        <v>53</v>
      </c>
      <c r="H18" s="187" t="s">
        <v>54</v>
      </c>
      <c r="I18" s="189" t="s">
        <v>55</v>
      </c>
      <c r="J18" s="187" t="s">
        <v>56</v>
      </c>
      <c r="K18" s="187" t="s">
        <v>57</v>
      </c>
      <c r="L18" s="190"/>
      <c r="M18" s="190" t="s">
        <v>58</v>
      </c>
      <c r="N18" s="190"/>
      <c r="O18" s="224" t="s">
        <v>59</v>
      </c>
      <c r="P18" s="224" t="s">
        <v>45</v>
      </c>
      <c r="Q18" s="4"/>
      <c r="R18" s="4"/>
    </row>
    <row r="19" spans="1:18" ht="24.75" customHeight="1">
      <c r="A19" s="65"/>
      <c r="B19" s="322">
        <v>1</v>
      </c>
      <c r="C19" s="322">
        <v>1</v>
      </c>
      <c r="D19" s="323" t="s">
        <v>60</v>
      </c>
      <c r="E19" s="323" t="s">
        <v>61</v>
      </c>
      <c r="F19" s="191">
        <v>41011</v>
      </c>
      <c r="G19" s="123">
        <v>100</v>
      </c>
      <c r="H19" s="353"/>
      <c r="I19" s="228" t="str">
        <f t="shared" ref="I19:I36" si="0">IF(ISERROR(IF(H19&lt;1,"",H19-F19)),"",IF(H19&lt;1,"",H19-F19))</f>
        <v/>
      </c>
      <c r="J19" s="192"/>
      <c r="K19" s="193"/>
      <c r="L19" s="194"/>
      <c r="M19" s="315" t="s">
        <v>62</v>
      </c>
      <c r="N19" s="162" t="str">
        <f t="shared" ref="N19:N36" si="1">IF(O19="NOT COMPLETE","COMMENT REQUIRED","")</f>
        <v>COMMENT REQUIRED</v>
      </c>
      <c r="O19" s="225" t="str">
        <f t="shared" ref="O19:O36" si="2">IF(F19&lt;LastDateReport+1,IF(H19="","NOT COMPLETE","COMPLETE"),"Not Due")</f>
        <v>NOT COMPLETE</v>
      </c>
      <c r="P19" s="31" t="str">
        <f t="shared" ref="P19:P36" si="3">IF(O19="NOT COMPLETE",IF(LastDateReport-F19&lt;28,IF(LastDateReport-F19&gt;7,"AMBER","GREEN"),"RED"),"")</f>
        <v>RED</v>
      </c>
      <c r="Q19" s="223"/>
      <c r="R19" s="5"/>
    </row>
    <row r="20" spans="1:18">
      <c r="A20" s="65"/>
      <c r="B20" s="322">
        <v>2</v>
      </c>
      <c r="C20" s="322">
        <v>2</v>
      </c>
      <c r="D20" s="323" t="s">
        <v>63</v>
      </c>
      <c r="E20" s="323" t="s">
        <v>64</v>
      </c>
      <c r="F20" s="191">
        <v>41011</v>
      </c>
      <c r="G20" s="123">
        <v>100</v>
      </c>
      <c r="H20" s="353"/>
      <c r="I20" s="228" t="str">
        <f t="shared" si="0"/>
        <v/>
      </c>
      <c r="J20" s="193" t="s">
        <v>65</v>
      </c>
      <c r="K20" s="193"/>
      <c r="L20" s="194"/>
      <c r="M20" s="315" t="s">
        <v>62</v>
      </c>
      <c r="N20" s="162" t="str">
        <f t="shared" si="1"/>
        <v>COMMENT REQUIRED</v>
      </c>
      <c r="O20" s="225" t="str">
        <f t="shared" si="2"/>
        <v>NOT COMPLETE</v>
      </c>
      <c r="P20" s="31" t="str">
        <f t="shared" si="3"/>
        <v>RED</v>
      </c>
      <c r="Q20" s="4"/>
      <c r="R20" s="4"/>
    </row>
    <row r="21" spans="1:18" ht="42" customHeight="1">
      <c r="B21" s="322">
        <v>3</v>
      </c>
      <c r="C21" s="322">
        <v>3</v>
      </c>
      <c r="D21" s="323" t="s">
        <v>66</v>
      </c>
      <c r="E21" s="323" t="s">
        <v>67</v>
      </c>
      <c r="F21" s="191">
        <v>41044</v>
      </c>
      <c r="G21" s="123">
        <v>100</v>
      </c>
      <c r="H21" s="353"/>
      <c r="I21" s="228" t="str">
        <f t="shared" si="0"/>
        <v/>
      </c>
      <c r="J21" s="193"/>
      <c r="K21" s="193"/>
      <c r="L21" s="194"/>
      <c r="M21" s="315" t="s">
        <v>62</v>
      </c>
      <c r="N21" s="162" t="str">
        <f t="shared" si="1"/>
        <v>COMMENT REQUIRED</v>
      </c>
      <c r="O21" s="225" t="str">
        <f t="shared" si="2"/>
        <v>NOT COMPLETE</v>
      </c>
      <c r="P21" s="31" t="str">
        <f t="shared" si="3"/>
        <v>RED</v>
      </c>
      <c r="Q21" s="4"/>
      <c r="R21" s="4"/>
    </row>
    <row r="22" spans="1:18" ht="28" customHeight="1">
      <c r="B22" s="322">
        <v>4</v>
      </c>
      <c r="C22" s="322">
        <v>4</v>
      </c>
      <c r="D22" s="323" t="s">
        <v>68</v>
      </c>
      <c r="E22" s="323" t="s">
        <v>69</v>
      </c>
      <c r="F22" s="191">
        <v>41091</v>
      </c>
      <c r="G22" s="123">
        <v>100</v>
      </c>
      <c r="H22" s="353"/>
      <c r="I22" s="228" t="str">
        <f t="shared" si="0"/>
        <v/>
      </c>
      <c r="J22" s="193"/>
      <c r="K22" s="193"/>
      <c r="L22" s="194"/>
      <c r="M22" s="315" t="s">
        <v>62</v>
      </c>
      <c r="N22" s="162" t="str">
        <f t="shared" si="1"/>
        <v>COMMENT REQUIRED</v>
      </c>
      <c r="O22" s="225" t="str">
        <f t="shared" si="2"/>
        <v>NOT COMPLETE</v>
      </c>
      <c r="P22" s="31" t="str">
        <f t="shared" si="3"/>
        <v>RED</v>
      </c>
      <c r="Q22" s="4"/>
      <c r="R22" s="4"/>
    </row>
    <row r="23" spans="1:18" ht="42" customHeight="1">
      <c r="B23" s="322">
        <v>5</v>
      </c>
      <c r="C23" s="322">
        <v>5</v>
      </c>
      <c r="D23" s="323" t="s">
        <v>70</v>
      </c>
      <c r="E23" s="323" t="s">
        <v>71</v>
      </c>
      <c r="F23" s="191">
        <v>41074</v>
      </c>
      <c r="G23" s="123">
        <v>100</v>
      </c>
      <c r="H23" s="353"/>
      <c r="I23" s="228" t="str">
        <f t="shared" si="0"/>
        <v/>
      </c>
      <c r="J23" s="195"/>
      <c r="K23" s="193" t="s">
        <v>65</v>
      </c>
      <c r="L23" s="194"/>
      <c r="M23" s="315" t="s">
        <v>72</v>
      </c>
      <c r="N23" s="162" t="str">
        <f t="shared" si="1"/>
        <v>COMMENT REQUIRED</v>
      </c>
      <c r="O23" s="225" t="str">
        <f t="shared" si="2"/>
        <v>NOT COMPLETE</v>
      </c>
      <c r="P23" s="31" t="str">
        <f t="shared" si="3"/>
        <v>RED</v>
      </c>
      <c r="Q23" s="4"/>
      <c r="R23" s="4"/>
    </row>
    <row r="24" spans="1:18">
      <c r="B24" s="322">
        <v>6</v>
      </c>
      <c r="C24" s="322">
        <v>6</v>
      </c>
      <c r="D24" s="323" t="s">
        <v>73</v>
      </c>
      <c r="E24" s="323" t="s">
        <v>74</v>
      </c>
      <c r="F24" s="191">
        <v>41089</v>
      </c>
      <c r="G24" s="123">
        <v>100</v>
      </c>
      <c r="H24" s="353"/>
      <c r="I24" s="228" t="str">
        <f t="shared" si="0"/>
        <v/>
      </c>
      <c r="J24" s="195" t="s">
        <v>65</v>
      </c>
      <c r="K24" s="193"/>
      <c r="L24" s="194"/>
      <c r="M24" s="315" t="s">
        <v>75</v>
      </c>
      <c r="N24" s="162" t="str">
        <f t="shared" si="1"/>
        <v>COMMENT REQUIRED</v>
      </c>
      <c r="O24" s="225" t="str">
        <f t="shared" si="2"/>
        <v>NOT COMPLETE</v>
      </c>
      <c r="P24" s="31" t="str">
        <f t="shared" si="3"/>
        <v>RED</v>
      </c>
      <c r="Q24" s="4"/>
      <c r="R24" s="4"/>
    </row>
    <row r="25" spans="1:18" s="5" customFormat="1" ht="42" customHeight="1">
      <c r="B25" s="322">
        <v>7</v>
      </c>
      <c r="C25" s="322">
        <v>7</v>
      </c>
      <c r="D25" s="323" t="s">
        <v>76</v>
      </c>
      <c r="E25" s="323" t="s">
        <v>77</v>
      </c>
      <c r="F25" s="191">
        <v>41136</v>
      </c>
      <c r="G25" s="123">
        <v>100</v>
      </c>
      <c r="H25" s="353"/>
      <c r="I25" s="228" t="str">
        <f t="shared" si="0"/>
        <v/>
      </c>
      <c r="J25" s="195"/>
      <c r="K25" s="193" t="s">
        <v>65</v>
      </c>
      <c r="L25" s="194"/>
      <c r="M25" s="315" t="s">
        <v>78</v>
      </c>
      <c r="N25" s="162" t="str">
        <f t="shared" si="1"/>
        <v>COMMENT REQUIRED</v>
      </c>
      <c r="O25" s="225" t="str">
        <f t="shared" si="2"/>
        <v>NOT COMPLETE</v>
      </c>
      <c r="P25" s="31" t="str">
        <f t="shared" si="3"/>
        <v>RED</v>
      </c>
    </row>
    <row r="26" spans="1:18" s="5" customFormat="1" ht="42" customHeight="1">
      <c r="B26" s="322">
        <v>8</v>
      </c>
      <c r="C26" s="322">
        <v>8</v>
      </c>
      <c r="D26" s="323" t="s">
        <v>79</v>
      </c>
      <c r="E26" s="323" t="s">
        <v>80</v>
      </c>
      <c r="F26" s="191">
        <v>41136</v>
      </c>
      <c r="G26" s="123">
        <v>100</v>
      </c>
      <c r="H26" s="353">
        <v>41347</v>
      </c>
      <c r="I26" s="228">
        <f t="shared" si="0"/>
        <v>211</v>
      </c>
      <c r="J26" s="195"/>
      <c r="K26" s="193" t="s">
        <v>65</v>
      </c>
      <c r="L26" s="194"/>
      <c r="M26" s="315" t="s">
        <v>81</v>
      </c>
      <c r="N26" s="162" t="str">
        <f t="shared" si="1"/>
        <v/>
      </c>
      <c r="O26" s="225" t="str">
        <f t="shared" si="2"/>
        <v>COMPLETE</v>
      </c>
      <c r="P26" s="31" t="str">
        <f t="shared" si="3"/>
        <v/>
      </c>
    </row>
    <row r="27" spans="1:18" s="5" customFormat="1" ht="28" customHeight="1">
      <c r="B27" s="322">
        <v>9</v>
      </c>
      <c r="C27" s="322">
        <v>9</v>
      </c>
      <c r="D27" s="323" t="s">
        <v>82</v>
      </c>
      <c r="E27" s="323" t="s">
        <v>83</v>
      </c>
      <c r="F27" s="191">
        <v>41152</v>
      </c>
      <c r="G27" s="123">
        <v>100</v>
      </c>
      <c r="H27" s="353">
        <v>41347</v>
      </c>
      <c r="I27" s="228">
        <f t="shared" si="0"/>
        <v>195</v>
      </c>
      <c r="J27" s="195" t="s">
        <v>65</v>
      </c>
      <c r="K27" s="193"/>
      <c r="L27" s="194"/>
      <c r="M27" s="315" t="s">
        <v>84</v>
      </c>
      <c r="N27" s="162" t="str">
        <f t="shared" si="1"/>
        <v/>
      </c>
      <c r="O27" s="225" t="str">
        <f t="shared" si="2"/>
        <v>COMPLETE</v>
      </c>
      <c r="P27" s="31" t="str">
        <f t="shared" si="3"/>
        <v/>
      </c>
    </row>
    <row r="28" spans="1:18" s="5" customFormat="1" ht="42" customHeight="1">
      <c r="B28" s="322">
        <v>10</v>
      </c>
      <c r="C28" s="322">
        <v>10</v>
      </c>
      <c r="D28" s="323" t="s">
        <v>85</v>
      </c>
      <c r="E28" s="323" t="s">
        <v>86</v>
      </c>
      <c r="F28" s="191">
        <v>41182</v>
      </c>
      <c r="G28" s="123">
        <v>100</v>
      </c>
      <c r="H28" s="353">
        <v>41414</v>
      </c>
      <c r="I28" s="228">
        <f t="shared" si="0"/>
        <v>232</v>
      </c>
      <c r="J28" s="195"/>
      <c r="K28" s="193" t="s">
        <v>65</v>
      </c>
      <c r="L28" s="194"/>
      <c r="M28" s="315" t="s">
        <v>379</v>
      </c>
      <c r="N28" s="162" t="str">
        <f t="shared" si="1"/>
        <v/>
      </c>
      <c r="O28" s="225" t="str">
        <f t="shared" si="2"/>
        <v>COMPLETE</v>
      </c>
      <c r="P28" s="31" t="str">
        <f t="shared" si="3"/>
        <v/>
      </c>
    </row>
    <row r="29" spans="1:18" s="5" customFormat="1" ht="42" customHeight="1">
      <c r="B29" s="322">
        <v>11</v>
      </c>
      <c r="C29" s="322">
        <v>11</v>
      </c>
      <c r="D29" s="323" t="s">
        <v>87</v>
      </c>
      <c r="E29" s="323" t="s">
        <v>88</v>
      </c>
      <c r="F29" s="191">
        <v>41197</v>
      </c>
      <c r="G29" s="123">
        <v>75</v>
      </c>
      <c r="H29" s="353" t="str">
        <f>IF(G29=100,"Enter date of completion","")</f>
        <v/>
      </c>
      <c r="I29" s="228" t="str">
        <f t="shared" si="0"/>
        <v/>
      </c>
      <c r="J29" s="195"/>
      <c r="K29" s="193" t="s">
        <v>65</v>
      </c>
      <c r="L29" s="194"/>
      <c r="M29" s="315" t="s">
        <v>394</v>
      </c>
      <c r="N29" s="162" t="str">
        <f t="shared" si="1"/>
        <v>COMMENT REQUIRED</v>
      </c>
      <c r="O29" s="225" t="str">
        <f t="shared" si="2"/>
        <v>NOT COMPLETE</v>
      </c>
      <c r="P29" s="31" t="str">
        <f t="shared" si="3"/>
        <v>RED</v>
      </c>
    </row>
    <row r="30" spans="1:18" s="5" customFormat="1" ht="25.5" customHeight="1">
      <c r="B30" s="322">
        <v>12</v>
      </c>
      <c r="C30" s="322">
        <v>12</v>
      </c>
      <c r="D30" s="323" t="s">
        <v>89</v>
      </c>
      <c r="E30" s="323" t="s">
        <v>90</v>
      </c>
      <c r="F30" s="191">
        <v>41243</v>
      </c>
      <c r="G30" s="123">
        <v>75</v>
      </c>
      <c r="H30" s="353" t="str">
        <f>IF(G30=100,"Enter date of completion","")</f>
        <v/>
      </c>
      <c r="I30" s="228" t="str">
        <f t="shared" si="0"/>
        <v/>
      </c>
      <c r="J30" s="195" t="s">
        <v>65</v>
      </c>
      <c r="K30" s="193"/>
      <c r="L30" s="194"/>
      <c r="M30" s="315" t="s">
        <v>395</v>
      </c>
      <c r="N30" s="162" t="str">
        <f t="shared" si="1"/>
        <v>COMMENT REQUIRED</v>
      </c>
      <c r="O30" s="225" t="str">
        <f t="shared" si="2"/>
        <v>NOT COMPLETE</v>
      </c>
      <c r="P30" s="31" t="str">
        <f t="shared" si="3"/>
        <v>RED</v>
      </c>
    </row>
    <row r="31" spans="1:18" ht="42" customHeight="1">
      <c r="B31" s="322">
        <v>13</v>
      </c>
      <c r="C31" s="322">
        <v>13</v>
      </c>
      <c r="D31" s="323" t="s">
        <v>91</v>
      </c>
      <c r="E31" s="323" t="s">
        <v>92</v>
      </c>
      <c r="F31" s="191">
        <v>41258</v>
      </c>
      <c r="G31" s="123">
        <v>100</v>
      </c>
      <c r="H31" s="353">
        <v>41466</v>
      </c>
      <c r="I31" s="228">
        <f t="shared" si="0"/>
        <v>208</v>
      </c>
      <c r="J31" s="195"/>
      <c r="K31" s="193" t="s">
        <v>65</v>
      </c>
      <c r="L31" s="194"/>
      <c r="M31" s="315" t="s">
        <v>379</v>
      </c>
      <c r="N31" s="162" t="str">
        <f t="shared" si="1"/>
        <v/>
      </c>
      <c r="O31" s="225" t="str">
        <f t="shared" si="2"/>
        <v>COMPLETE</v>
      </c>
      <c r="P31" s="31" t="str">
        <f t="shared" si="3"/>
        <v/>
      </c>
      <c r="Q31" s="4"/>
      <c r="R31" s="4"/>
    </row>
    <row r="32" spans="1:18" ht="42" customHeight="1">
      <c r="B32" s="322">
        <v>14</v>
      </c>
      <c r="C32" s="322">
        <v>14</v>
      </c>
      <c r="D32" s="323" t="s">
        <v>93</v>
      </c>
      <c r="E32" s="323" t="s">
        <v>94</v>
      </c>
      <c r="F32" s="191">
        <v>41258</v>
      </c>
      <c r="G32" s="123">
        <v>100</v>
      </c>
      <c r="H32" s="353">
        <v>41347</v>
      </c>
      <c r="I32" s="228">
        <f t="shared" si="0"/>
        <v>89</v>
      </c>
      <c r="J32" s="195"/>
      <c r="K32" s="193" t="s">
        <v>65</v>
      </c>
      <c r="L32" s="194"/>
      <c r="M32" s="315" t="s">
        <v>396</v>
      </c>
      <c r="N32" s="162" t="str">
        <f t="shared" si="1"/>
        <v/>
      </c>
      <c r="O32" s="225" t="str">
        <f t="shared" si="2"/>
        <v>COMPLETE</v>
      </c>
      <c r="P32" s="31" t="str">
        <f t="shared" si="3"/>
        <v/>
      </c>
      <c r="Q32" s="4"/>
      <c r="R32" s="4"/>
    </row>
    <row r="33" spans="2:18" ht="42" customHeight="1">
      <c r="B33" s="322">
        <v>15</v>
      </c>
      <c r="C33" s="322">
        <v>15</v>
      </c>
      <c r="D33" s="323" t="s">
        <v>95</v>
      </c>
      <c r="E33" s="323" t="s">
        <v>96</v>
      </c>
      <c r="F33" s="191">
        <v>41333</v>
      </c>
      <c r="G33" s="123">
        <v>25</v>
      </c>
      <c r="H33" s="353" t="str">
        <f>IF(G33=100,"Enter date of completion","")</f>
        <v/>
      </c>
      <c r="I33" s="228" t="str">
        <f t="shared" si="0"/>
        <v/>
      </c>
      <c r="J33" s="195"/>
      <c r="K33" s="193" t="s">
        <v>65</v>
      </c>
      <c r="L33" s="194"/>
      <c r="M33" s="315" t="s">
        <v>397</v>
      </c>
      <c r="N33" s="162" t="str">
        <f t="shared" si="1"/>
        <v>COMMENT REQUIRED</v>
      </c>
      <c r="O33" s="225" t="str">
        <f t="shared" si="2"/>
        <v>NOT COMPLETE</v>
      </c>
      <c r="P33" s="31" t="str">
        <f t="shared" si="3"/>
        <v>RED</v>
      </c>
      <c r="Q33" s="4"/>
      <c r="R33" s="4"/>
    </row>
    <row r="34" spans="2:18" s="5" customFormat="1" ht="42" customHeight="1">
      <c r="B34" s="322">
        <v>16</v>
      </c>
      <c r="C34" s="322">
        <v>16</v>
      </c>
      <c r="D34" s="323" t="s">
        <v>97</v>
      </c>
      <c r="E34" s="323" t="s">
        <v>98</v>
      </c>
      <c r="F34" s="191">
        <v>41334</v>
      </c>
      <c r="G34" s="123">
        <v>75</v>
      </c>
      <c r="H34" s="353" t="str">
        <f>IF(G34=100,"Enter date of completion","")</f>
        <v/>
      </c>
      <c r="I34" s="228" t="str">
        <f t="shared" si="0"/>
        <v/>
      </c>
      <c r="J34" s="195" t="s">
        <v>65</v>
      </c>
      <c r="K34" s="193"/>
      <c r="L34" s="194"/>
      <c r="M34" s="315"/>
      <c r="N34" s="162" t="str">
        <f t="shared" si="1"/>
        <v>COMMENT REQUIRED</v>
      </c>
      <c r="O34" s="225" t="str">
        <f t="shared" si="2"/>
        <v>NOT COMPLETE</v>
      </c>
      <c r="P34" s="31" t="str">
        <f t="shared" si="3"/>
        <v>RED</v>
      </c>
    </row>
    <row r="35" spans="2:18" s="5" customFormat="1" ht="42" customHeight="1">
      <c r="B35" s="322">
        <v>17</v>
      </c>
      <c r="C35" s="322">
        <v>17</v>
      </c>
      <c r="D35" s="323" t="s">
        <v>99</v>
      </c>
      <c r="E35" s="323" t="s">
        <v>100</v>
      </c>
      <c r="F35" s="191">
        <v>41600</v>
      </c>
      <c r="G35" s="123">
        <v>0</v>
      </c>
      <c r="H35" s="353" t="str">
        <f>IF(G35=100,"Enter date of completion","")</f>
        <v/>
      </c>
      <c r="I35" s="228" t="str">
        <f t="shared" si="0"/>
        <v/>
      </c>
      <c r="J35" s="195" t="s">
        <v>65</v>
      </c>
      <c r="K35" s="193"/>
      <c r="L35" s="194"/>
      <c r="M35" s="315"/>
      <c r="N35" s="162" t="str">
        <f t="shared" si="1"/>
        <v/>
      </c>
      <c r="O35" s="225" t="str">
        <f t="shared" si="2"/>
        <v>Not Due</v>
      </c>
      <c r="P35" s="31" t="str">
        <f t="shared" si="3"/>
        <v/>
      </c>
    </row>
    <row r="36" spans="2:18" s="5" customFormat="1" ht="28" customHeight="1">
      <c r="B36" s="322">
        <v>18</v>
      </c>
      <c r="C36" s="322">
        <v>18</v>
      </c>
      <c r="D36" s="323" t="s">
        <v>101</v>
      </c>
      <c r="E36" s="323" t="s">
        <v>102</v>
      </c>
      <c r="F36" s="191">
        <v>41820</v>
      </c>
      <c r="G36" s="123">
        <v>0</v>
      </c>
      <c r="H36" s="353" t="str">
        <f>IF(G36=100,"Enter date of completion","")</f>
        <v/>
      </c>
      <c r="I36" s="228" t="str">
        <f t="shared" si="0"/>
        <v/>
      </c>
      <c r="J36" s="195"/>
      <c r="K36" s="193"/>
      <c r="L36" s="194"/>
      <c r="M36" s="315"/>
      <c r="N36" s="162" t="str">
        <f t="shared" si="1"/>
        <v/>
      </c>
      <c r="O36" s="225" t="str">
        <f t="shared" si="2"/>
        <v>Not Due</v>
      </c>
      <c r="P36" s="31" t="str">
        <f t="shared" si="3"/>
        <v/>
      </c>
    </row>
    <row r="37" spans="2:18">
      <c r="B37" s="66"/>
      <c r="C37" s="66"/>
      <c r="D37" s="66"/>
      <c r="E37" s="66"/>
      <c r="F37" s="66"/>
      <c r="G37" s="66"/>
      <c r="H37" s="66"/>
      <c r="I37" s="26" t="s">
        <v>103</v>
      </c>
      <c r="J37" s="66"/>
      <c r="K37" s="66"/>
      <c r="L37" s="66"/>
      <c r="M37" s="66"/>
      <c r="N37" s="66"/>
      <c r="O37" s="226" t="s">
        <v>104</v>
      </c>
      <c r="P37" s="226" t="str">
        <f>IF(COUNTIF(P19:P36,"RED")&gt;0,"RED",IF(COUNTIF(P19:P36,"AMBER")&gt;0,"AMBER","GREEN"))</f>
        <v>RED</v>
      </c>
      <c r="Q37" s="4"/>
      <c r="R37" s="4"/>
    </row>
    <row r="38" spans="2:18">
      <c r="B38" s="66"/>
      <c r="C38" s="66"/>
      <c r="D38" s="66"/>
      <c r="E38" s="66"/>
      <c r="F38" s="62"/>
      <c r="G38" s="66"/>
      <c r="H38" s="66"/>
      <c r="I38" s="27">
        <f>IFERROR(AVERAGE(I19:I36),"")</f>
        <v>187</v>
      </c>
      <c r="J38" s="67"/>
      <c r="K38" s="67"/>
      <c r="L38" s="67"/>
      <c r="M38" s="67"/>
      <c r="N38" s="67"/>
      <c r="O38" s="67"/>
      <c r="P38" s="65"/>
      <c r="Q38" s="4"/>
      <c r="R38" s="4"/>
    </row>
    <row r="39" spans="2:18" ht="15" customHeight="1">
      <c r="B39" s="68"/>
      <c r="C39" s="68"/>
      <c r="D39" s="68"/>
      <c r="E39" s="68"/>
      <c r="F39" s="68"/>
      <c r="G39" s="68"/>
      <c r="H39" s="68"/>
      <c r="I39" s="68"/>
      <c r="J39" s="68"/>
      <c r="K39" s="68"/>
      <c r="L39" s="68"/>
      <c r="M39" s="68"/>
      <c r="N39" s="68"/>
      <c r="O39" s="69"/>
      <c r="P39" s="65"/>
      <c r="Q39" s="4"/>
      <c r="R39" s="4"/>
    </row>
    <row r="40" spans="2:18" ht="14" customHeight="1">
      <c r="B40" s="475" t="s">
        <v>28</v>
      </c>
      <c r="C40" s="475"/>
      <c r="D40" s="475"/>
      <c r="E40" s="475"/>
      <c r="F40" s="66"/>
      <c r="G40" s="66"/>
      <c r="H40" s="66"/>
      <c r="I40" s="66"/>
      <c r="J40" s="66"/>
      <c r="K40" s="66"/>
      <c r="L40" s="66"/>
      <c r="M40" s="66"/>
      <c r="N40" s="66"/>
      <c r="O40" s="70"/>
      <c r="P40" s="65"/>
      <c r="Q40" s="4"/>
      <c r="R40" s="4"/>
    </row>
    <row r="41" spans="2:18">
      <c r="B41" s="66"/>
      <c r="C41" s="66"/>
      <c r="D41" s="66"/>
      <c r="E41" s="66"/>
      <c r="F41" s="66"/>
      <c r="G41" s="66"/>
      <c r="H41" s="66"/>
      <c r="I41" s="66"/>
      <c r="J41" s="66"/>
      <c r="K41" s="66"/>
      <c r="L41" s="66"/>
      <c r="M41" s="66"/>
      <c r="N41" s="66"/>
      <c r="O41" s="70"/>
      <c r="P41" s="65"/>
      <c r="Q41" s="4"/>
      <c r="R41" s="4"/>
    </row>
    <row r="42" spans="2:18">
      <c r="B42" s="65"/>
      <c r="C42" s="65"/>
      <c r="D42" s="65"/>
      <c r="E42" s="65"/>
      <c r="F42" s="65"/>
      <c r="G42" s="65"/>
      <c r="H42" s="65"/>
      <c r="I42" s="65"/>
      <c r="J42" s="65"/>
      <c r="K42" s="65"/>
      <c r="L42" s="65"/>
      <c r="M42" s="65"/>
      <c r="N42" s="65"/>
      <c r="O42" s="71"/>
      <c r="P42" s="65"/>
    </row>
    <row r="43" spans="2:18">
      <c r="B43" s="65"/>
      <c r="C43" s="65"/>
      <c r="D43" s="65"/>
      <c r="E43" s="65"/>
      <c r="F43" s="65"/>
      <c r="G43" s="65"/>
      <c r="H43" s="65"/>
      <c r="I43" s="65"/>
      <c r="J43" s="65"/>
      <c r="K43" s="65"/>
      <c r="L43" s="65"/>
      <c r="M43" s="65"/>
      <c r="N43" s="65"/>
      <c r="O43" s="71"/>
      <c r="P43" s="65"/>
    </row>
    <row r="44" spans="2:18">
      <c r="B44" s="65"/>
      <c r="C44" s="65"/>
      <c r="D44" s="65"/>
      <c r="E44" s="65"/>
      <c r="F44" s="65"/>
      <c r="G44" s="65"/>
      <c r="H44" s="65"/>
      <c r="I44" s="65"/>
      <c r="J44" s="65"/>
      <c r="K44" s="65"/>
      <c r="L44" s="65"/>
      <c r="M44" s="65"/>
      <c r="N44" s="65"/>
      <c r="O44" s="71"/>
      <c r="P44" s="65"/>
    </row>
    <row r="45" spans="2:18">
      <c r="B45" s="72"/>
      <c r="C45" s="72"/>
      <c r="D45" s="65"/>
      <c r="E45" s="65"/>
      <c r="F45" s="65"/>
      <c r="G45" s="65"/>
      <c r="H45" s="65"/>
      <c r="I45" s="65"/>
      <c r="J45" s="65"/>
      <c r="K45" s="65"/>
      <c r="L45" s="65"/>
      <c r="M45" s="65"/>
      <c r="N45" s="65"/>
      <c r="O45" s="71"/>
      <c r="P45" s="65"/>
    </row>
    <row r="46" spans="2:18">
      <c r="B46" s="73"/>
      <c r="C46" s="73"/>
      <c r="D46" s="65"/>
      <c r="E46" s="65"/>
      <c r="F46" s="65"/>
      <c r="G46" s="65"/>
      <c r="H46" s="65"/>
      <c r="I46" s="65"/>
      <c r="J46" s="65"/>
      <c r="K46" s="65"/>
      <c r="L46" s="65"/>
      <c r="M46" s="65"/>
      <c r="N46" s="65"/>
      <c r="O46" s="71"/>
      <c r="P46" s="65"/>
    </row>
    <row r="47" spans="2:18">
      <c r="B47" s="72"/>
      <c r="C47" s="72"/>
      <c r="D47" s="65"/>
      <c r="E47" s="65"/>
      <c r="F47" s="65"/>
      <c r="G47" s="65"/>
      <c r="H47" s="65"/>
      <c r="I47" s="65"/>
      <c r="J47" s="65"/>
      <c r="K47" s="65"/>
      <c r="L47" s="65"/>
      <c r="M47" s="65"/>
      <c r="N47" s="65"/>
      <c r="O47" s="71"/>
      <c r="P47" s="65"/>
    </row>
    <row r="48" spans="2:18">
      <c r="B48" s="17"/>
      <c r="C48" s="17"/>
    </row>
    <row r="49" spans="2:5">
      <c r="B49" s="17"/>
      <c r="C49" s="17"/>
    </row>
    <row r="50" spans="2:5">
      <c r="B50" s="17"/>
      <c r="C50" s="17"/>
    </row>
    <row r="51" spans="2:5">
      <c r="B51" s="17"/>
      <c r="C51" s="17"/>
    </row>
    <row r="52" spans="2:5" ht="15" customHeight="1">
      <c r="B52" s="17"/>
      <c r="C52" s="17"/>
      <c r="E52" s="16"/>
    </row>
    <row r="53" spans="2:5" ht="15" customHeight="1">
      <c r="B53" s="17"/>
      <c r="C53" s="17"/>
      <c r="E53" s="16"/>
    </row>
    <row r="54" spans="2:5" ht="15" customHeight="1">
      <c r="E54" s="16"/>
    </row>
    <row r="55" spans="2:5" ht="15" customHeight="1">
      <c r="E55" s="16"/>
    </row>
    <row r="56" spans="2:5" ht="15" customHeight="1">
      <c r="E56" s="16"/>
    </row>
    <row r="57" spans="2:5" ht="15" customHeight="1">
      <c r="E57" s="16"/>
    </row>
    <row r="58" spans="2:5" ht="15" customHeight="1">
      <c r="E58" s="16"/>
    </row>
  </sheetData>
  <sheetProtection sheet="1" formatColumns="0" selectLockedCells="1"/>
  <mergeCells count="1">
    <mergeCell ref="B40:E40"/>
  </mergeCells>
  <conditionalFormatting sqref="N19">
    <cfRule type="expression" dxfId="1429" priority="1">
      <formula>$O19="NOT COMPLETE"</formula>
    </cfRule>
  </conditionalFormatting>
  <conditionalFormatting sqref="N20">
    <cfRule type="expression" dxfId="1428" priority="2">
      <formula>$O19="NOT COMPLETE"</formula>
    </cfRule>
  </conditionalFormatting>
  <conditionalFormatting sqref="N21">
    <cfRule type="expression" dxfId="1427" priority="3">
      <formula>$O19="NOT COMPLETE"</formula>
    </cfRule>
  </conditionalFormatting>
  <conditionalFormatting sqref="N22">
    <cfRule type="expression" dxfId="1426" priority="4">
      <formula>$O19="NOT COMPLETE"</formula>
    </cfRule>
  </conditionalFormatting>
  <conditionalFormatting sqref="N23">
    <cfRule type="expression" dxfId="1425" priority="5">
      <formula>$O19="NOT COMPLETE"</formula>
    </cfRule>
  </conditionalFormatting>
  <conditionalFormatting sqref="N24">
    <cfRule type="expression" dxfId="1424" priority="6">
      <formula>$O19="NOT COMPLETE"</formula>
    </cfRule>
  </conditionalFormatting>
  <conditionalFormatting sqref="N25">
    <cfRule type="expression" dxfId="1423" priority="7">
      <formula>$O19="NOT COMPLETE"</formula>
    </cfRule>
  </conditionalFormatting>
  <conditionalFormatting sqref="N26">
    <cfRule type="expression" dxfId="1422" priority="8">
      <formula>$O19="NOT COMPLETE"</formula>
    </cfRule>
  </conditionalFormatting>
  <conditionalFormatting sqref="N27">
    <cfRule type="expression" dxfId="1421" priority="9">
      <formula>$O19="NOT COMPLETE"</formula>
    </cfRule>
  </conditionalFormatting>
  <conditionalFormatting sqref="N28">
    <cfRule type="expression" dxfId="1420" priority="10">
      <formula>$O19="NOT COMPLETE"</formula>
    </cfRule>
  </conditionalFormatting>
  <conditionalFormatting sqref="N29">
    <cfRule type="expression" dxfId="1419" priority="11">
      <formula>$O19="NOT COMPLETE"</formula>
    </cfRule>
  </conditionalFormatting>
  <conditionalFormatting sqref="N30">
    <cfRule type="expression" dxfId="1418" priority="12">
      <formula>$O19="NOT COMPLETE"</formula>
    </cfRule>
  </conditionalFormatting>
  <conditionalFormatting sqref="N31">
    <cfRule type="expression" dxfId="1417" priority="13">
      <formula>$O19="NOT COMPLETE"</formula>
    </cfRule>
  </conditionalFormatting>
  <conditionalFormatting sqref="N32">
    <cfRule type="expression" dxfId="1416" priority="14">
      <formula>$O19="NOT COMPLETE"</formula>
    </cfRule>
  </conditionalFormatting>
  <conditionalFormatting sqref="N33">
    <cfRule type="expression" dxfId="1415" priority="15">
      <formula>$O19="NOT COMPLETE"</formula>
    </cfRule>
  </conditionalFormatting>
  <conditionalFormatting sqref="N34">
    <cfRule type="expression" dxfId="1414" priority="16">
      <formula>$O19="NOT COMPLETE"</formula>
    </cfRule>
  </conditionalFormatting>
  <conditionalFormatting sqref="N35">
    <cfRule type="expression" dxfId="1413" priority="17">
      <formula>$O19="NOT COMPLETE"</formula>
    </cfRule>
  </conditionalFormatting>
  <conditionalFormatting sqref="N36">
    <cfRule type="expression" dxfId="1412" priority="18">
      <formula>$O19="NOT COMPLETE"</formula>
    </cfRule>
  </conditionalFormatting>
  <conditionalFormatting sqref="B1">
    <cfRule type="cellIs" dxfId="1411" priority="19" operator="equal">
      <formula>"AMBER"</formula>
    </cfRule>
  </conditionalFormatting>
  <conditionalFormatting sqref="B1">
    <cfRule type="cellIs" dxfId="1410" priority="20" operator="equal">
      <formula>"RED"</formula>
    </cfRule>
  </conditionalFormatting>
  <conditionalFormatting sqref="B1">
    <cfRule type="cellIs" dxfId="1409" priority="21" operator="equal">
      <formula>"GREEN"</formula>
    </cfRule>
  </conditionalFormatting>
  <conditionalFormatting sqref="B2">
    <cfRule type="cellIs" dxfId="1408" priority="22" operator="equal">
      <formula>"AMBER"</formula>
    </cfRule>
  </conditionalFormatting>
  <conditionalFormatting sqref="B2">
    <cfRule type="cellIs" dxfId="1407" priority="23" operator="equal">
      <formula>"RED"</formula>
    </cfRule>
  </conditionalFormatting>
  <conditionalFormatting sqref="B2">
    <cfRule type="cellIs" dxfId="1406" priority="24" operator="equal">
      <formula>"GREEN"</formula>
    </cfRule>
  </conditionalFormatting>
  <conditionalFormatting sqref="B3">
    <cfRule type="cellIs" dxfId="1405" priority="25" operator="equal">
      <formula>"AMBER"</formula>
    </cfRule>
  </conditionalFormatting>
  <conditionalFormatting sqref="B3">
    <cfRule type="cellIs" dxfId="1404" priority="26" operator="equal">
      <formula>"RED"</formula>
    </cfRule>
  </conditionalFormatting>
  <conditionalFormatting sqref="B3">
    <cfRule type="cellIs" dxfId="1403" priority="27" operator="equal">
      <formula>"GREEN"</formula>
    </cfRule>
  </conditionalFormatting>
  <conditionalFormatting sqref="B4">
    <cfRule type="cellIs" dxfId="1402" priority="28" operator="equal">
      <formula>"AMBER"</formula>
    </cfRule>
  </conditionalFormatting>
  <conditionalFormatting sqref="B4">
    <cfRule type="cellIs" dxfId="1401" priority="29" operator="equal">
      <formula>"RED"</formula>
    </cfRule>
  </conditionalFormatting>
  <conditionalFormatting sqref="B4">
    <cfRule type="cellIs" dxfId="1400" priority="30" operator="equal">
      <formula>"GREEN"</formula>
    </cfRule>
  </conditionalFormatting>
  <conditionalFormatting sqref="B5">
    <cfRule type="cellIs" dxfId="1399" priority="31" operator="equal">
      <formula>"AMBER"</formula>
    </cfRule>
  </conditionalFormatting>
  <conditionalFormatting sqref="B5">
    <cfRule type="cellIs" dxfId="1398" priority="32" operator="equal">
      <formula>"RED"</formula>
    </cfRule>
  </conditionalFormatting>
  <conditionalFormatting sqref="B5">
    <cfRule type="cellIs" dxfId="1397" priority="33" operator="equal">
      <formula>"GREEN"</formula>
    </cfRule>
  </conditionalFormatting>
  <conditionalFormatting sqref="B6">
    <cfRule type="cellIs" dxfId="1396" priority="34" operator="equal">
      <formula>"AMBER"</formula>
    </cfRule>
  </conditionalFormatting>
  <conditionalFormatting sqref="B6">
    <cfRule type="cellIs" dxfId="1395" priority="35" operator="equal">
      <formula>"RED"</formula>
    </cfRule>
  </conditionalFormatting>
  <conditionalFormatting sqref="B6">
    <cfRule type="cellIs" dxfId="1394" priority="36" operator="equal">
      <formula>"GREEN"</formula>
    </cfRule>
  </conditionalFormatting>
  <conditionalFormatting sqref="B7">
    <cfRule type="cellIs" dxfId="1393" priority="37" operator="equal">
      <formula>"AMBER"</formula>
    </cfRule>
  </conditionalFormatting>
  <conditionalFormatting sqref="B7">
    <cfRule type="cellIs" dxfId="1392" priority="38" operator="equal">
      <formula>"RED"</formula>
    </cfRule>
  </conditionalFormatting>
  <conditionalFormatting sqref="B7">
    <cfRule type="cellIs" dxfId="1391" priority="39" operator="equal">
      <formula>"GREEN"</formula>
    </cfRule>
  </conditionalFormatting>
  <conditionalFormatting sqref="B8">
    <cfRule type="cellIs" dxfId="1390" priority="40" operator="equal">
      <formula>"AMBER"</formula>
    </cfRule>
  </conditionalFormatting>
  <conditionalFormatting sqref="B8">
    <cfRule type="cellIs" dxfId="1389" priority="41" operator="equal">
      <formula>"RED"</formula>
    </cfRule>
  </conditionalFormatting>
  <conditionalFormatting sqref="B8">
    <cfRule type="cellIs" dxfId="1388" priority="42" operator="equal">
      <formula>"GREEN"</formula>
    </cfRule>
  </conditionalFormatting>
  <conditionalFormatting sqref="B9">
    <cfRule type="cellIs" dxfId="1387" priority="43" operator="equal">
      <formula>"AMBER"</formula>
    </cfRule>
  </conditionalFormatting>
  <conditionalFormatting sqref="B9">
    <cfRule type="cellIs" dxfId="1386" priority="44" operator="equal">
      <formula>"RED"</formula>
    </cfRule>
  </conditionalFormatting>
  <conditionalFormatting sqref="B9">
    <cfRule type="cellIs" dxfId="1385" priority="45" operator="equal">
      <formula>"GREEN"</formula>
    </cfRule>
  </conditionalFormatting>
  <conditionalFormatting sqref="B10">
    <cfRule type="cellIs" dxfId="1384" priority="46" operator="equal">
      <formula>"AMBER"</formula>
    </cfRule>
  </conditionalFormatting>
  <conditionalFormatting sqref="B10">
    <cfRule type="cellIs" dxfId="1383" priority="47" operator="equal">
      <formula>"RED"</formula>
    </cfRule>
  </conditionalFormatting>
  <conditionalFormatting sqref="B10">
    <cfRule type="cellIs" dxfId="1382" priority="48" operator="equal">
      <formula>"GREEN"</formula>
    </cfRule>
  </conditionalFormatting>
  <conditionalFormatting sqref="B11">
    <cfRule type="cellIs" dxfId="1381" priority="49" operator="equal">
      <formula>"AMBER"</formula>
    </cfRule>
  </conditionalFormatting>
  <conditionalFormatting sqref="B11">
    <cfRule type="cellIs" dxfId="1380" priority="50" operator="equal">
      <formula>"RED"</formula>
    </cfRule>
  </conditionalFormatting>
  <conditionalFormatting sqref="B11">
    <cfRule type="cellIs" dxfId="1379" priority="51" operator="equal">
      <formula>"GREEN"</formula>
    </cfRule>
  </conditionalFormatting>
  <conditionalFormatting sqref="C1">
    <cfRule type="cellIs" dxfId="1378" priority="52" operator="equal">
      <formula>"AMBER"</formula>
    </cfRule>
  </conditionalFormatting>
  <conditionalFormatting sqref="C1">
    <cfRule type="cellIs" dxfId="1377" priority="53" operator="equal">
      <formula>"RED"</formula>
    </cfRule>
  </conditionalFormatting>
  <conditionalFormatting sqref="C1">
    <cfRule type="cellIs" dxfId="1376" priority="54" operator="equal">
      <formula>"GREEN"</formula>
    </cfRule>
  </conditionalFormatting>
  <conditionalFormatting sqref="C2">
    <cfRule type="cellIs" dxfId="1375" priority="55" operator="equal">
      <formula>"AMBER"</formula>
    </cfRule>
  </conditionalFormatting>
  <conditionalFormatting sqref="C2">
    <cfRule type="cellIs" dxfId="1374" priority="56" operator="equal">
      <formula>"RED"</formula>
    </cfRule>
  </conditionalFormatting>
  <conditionalFormatting sqref="C2">
    <cfRule type="cellIs" dxfId="1373" priority="57" operator="equal">
      <formula>"GREEN"</formula>
    </cfRule>
  </conditionalFormatting>
  <conditionalFormatting sqref="C3">
    <cfRule type="cellIs" dxfId="1372" priority="58" operator="equal">
      <formula>"AMBER"</formula>
    </cfRule>
  </conditionalFormatting>
  <conditionalFormatting sqref="C3">
    <cfRule type="cellIs" dxfId="1371" priority="59" operator="equal">
      <formula>"RED"</formula>
    </cfRule>
  </conditionalFormatting>
  <conditionalFormatting sqref="C3">
    <cfRule type="cellIs" dxfId="1370" priority="60" operator="equal">
      <formula>"GREEN"</formula>
    </cfRule>
  </conditionalFormatting>
  <conditionalFormatting sqref="C4">
    <cfRule type="cellIs" dxfId="1369" priority="61" operator="equal">
      <formula>"AMBER"</formula>
    </cfRule>
  </conditionalFormatting>
  <conditionalFormatting sqref="C4">
    <cfRule type="cellIs" dxfId="1368" priority="62" operator="equal">
      <formula>"RED"</formula>
    </cfRule>
  </conditionalFormatting>
  <conditionalFormatting sqref="C4">
    <cfRule type="cellIs" dxfId="1367" priority="63" operator="equal">
      <formula>"GREEN"</formula>
    </cfRule>
  </conditionalFormatting>
  <conditionalFormatting sqref="C5">
    <cfRule type="cellIs" dxfId="1366" priority="64" operator="equal">
      <formula>"AMBER"</formula>
    </cfRule>
  </conditionalFormatting>
  <conditionalFormatting sqref="C5">
    <cfRule type="cellIs" dxfId="1365" priority="65" operator="equal">
      <formula>"RED"</formula>
    </cfRule>
  </conditionalFormatting>
  <conditionalFormatting sqref="C5">
    <cfRule type="cellIs" dxfId="1364" priority="66" operator="equal">
      <formula>"GREEN"</formula>
    </cfRule>
  </conditionalFormatting>
  <conditionalFormatting sqref="C6">
    <cfRule type="cellIs" dxfId="1363" priority="67" operator="equal">
      <formula>"AMBER"</formula>
    </cfRule>
  </conditionalFormatting>
  <conditionalFormatting sqref="C6">
    <cfRule type="cellIs" dxfId="1362" priority="68" operator="equal">
      <formula>"RED"</formula>
    </cfRule>
  </conditionalFormatting>
  <conditionalFormatting sqref="C6">
    <cfRule type="cellIs" dxfId="1361" priority="69" operator="equal">
      <formula>"GREEN"</formula>
    </cfRule>
  </conditionalFormatting>
  <conditionalFormatting sqref="C7">
    <cfRule type="cellIs" dxfId="1360" priority="70" operator="equal">
      <formula>"AMBER"</formula>
    </cfRule>
  </conditionalFormatting>
  <conditionalFormatting sqref="C7">
    <cfRule type="cellIs" dxfId="1359" priority="71" operator="equal">
      <formula>"RED"</formula>
    </cfRule>
  </conditionalFormatting>
  <conditionalFormatting sqref="C7">
    <cfRule type="cellIs" dxfId="1358" priority="72" operator="equal">
      <formula>"GREEN"</formula>
    </cfRule>
  </conditionalFormatting>
  <conditionalFormatting sqref="C8">
    <cfRule type="cellIs" dxfId="1357" priority="73" operator="equal">
      <formula>"AMBER"</formula>
    </cfRule>
  </conditionalFormatting>
  <conditionalFormatting sqref="C8">
    <cfRule type="cellIs" dxfId="1356" priority="74" operator="equal">
      <formula>"RED"</formula>
    </cfRule>
  </conditionalFormatting>
  <conditionalFormatting sqref="C8">
    <cfRule type="cellIs" dxfId="1355" priority="75" operator="equal">
      <formula>"GREEN"</formula>
    </cfRule>
  </conditionalFormatting>
  <conditionalFormatting sqref="C9">
    <cfRule type="cellIs" dxfId="1354" priority="76" operator="equal">
      <formula>"AMBER"</formula>
    </cfRule>
  </conditionalFormatting>
  <conditionalFormatting sqref="C9">
    <cfRule type="cellIs" dxfId="1353" priority="77" operator="equal">
      <formula>"RED"</formula>
    </cfRule>
  </conditionalFormatting>
  <conditionalFormatting sqref="C9">
    <cfRule type="cellIs" dxfId="1352" priority="78" operator="equal">
      <formula>"GREEN"</formula>
    </cfRule>
  </conditionalFormatting>
  <conditionalFormatting sqref="C10">
    <cfRule type="cellIs" dxfId="1351" priority="79" operator="equal">
      <formula>"AMBER"</formula>
    </cfRule>
  </conditionalFormatting>
  <conditionalFormatting sqref="C10">
    <cfRule type="cellIs" dxfId="1350" priority="80" operator="equal">
      <formula>"RED"</formula>
    </cfRule>
  </conditionalFormatting>
  <conditionalFormatting sqref="C10">
    <cfRule type="cellIs" dxfId="1349" priority="81" operator="equal">
      <formula>"GREEN"</formula>
    </cfRule>
  </conditionalFormatting>
  <conditionalFormatting sqref="C11">
    <cfRule type="cellIs" dxfId="1348" priority="82" operator="equal">
      <formula>"AMBER"</formula>
    </cfRule>
  </conditionalFormatting>
  <conditionalFormatting sqref="C11">
    <cfRule type="cellIs" dxfId="1347" priority="83" operator="equal">
      <formula>"RED"</formula>
    </cfRule>
  </conditionalFormatting>
  <conditionalFormatting sqref="C11">
    <cfRule type="cellIs" dxfId="1346" priority="84" operator="equal">
      <formula>"GREEN"</formula>
    </cfRule>
  </conditionalFormatting>
  <conditionalFormatting sqref="J19">
    <cfRule type="containsText" dxfId="1345" priority="85" operator="containsText" text="Y">
      <formula>NOT(ISERROR(SEARCH("Y",J19)))</formula>
    </cfRule>
  </conditionalFormatting>
  <conditionalFormatting sqref="J20">
    <cfRule type="containsText" dxfId="1344" priority="86" operator="containsText" text="Y">
      <formula>NOT(ISERROR(SEARCH("Y",J20)))</formula>
    </cfRule>
  </conditionalFormatting>
  <conditionalFormatting sqref="J21">
    <cfRule type="containsText" dxfId="1343" priority="87" operator="containsText" text="Y">
      <formula>NOT(ISERROR(SEARCH("Y",J21)))</formula>
    </cfRule>
  </conditionalFormatting>
  <conditionalFormatting sqref="J22">
    <cfRule type="containsText" dxfId="1342" priority="88" operator="containsText" text="Y">
      <formula>NOT(ISERROR(SEARCH("Y",J22)))</formula>
    </cfRule>
  </conditionalFormatting>
  <conditionalFormatting sqref="J23">
    <cfRule type="containsText" dxfId="1341" priority="89" operator="containsText" text="Y">
      <formula>NOT(ISERROR(SEARCH("Y",J23)))</formula>
    </cfRule>
  </conditionalFormatting>
  <conditionalFormatting sqref="J24">
    <cfRule type="containsText" dxfId="1340" priority="90" operator="containsText" text="Y">
      <formula>NOT(ISERROR(SEARCH("Y",J24)))</formula>
    </cfRule>
  </conditionalFormatting>
  <conditionalFormatting sqref="J25">
    <cfRule type="containsText" dxfId="1339" priority="91" operator="containsText" text="Y">
      <formula>NOT(ISERROR(SEARCH("Y",J25)))</formula>
    </cfRule>
  </conditionalFormatting>
  <conditionalFormatting sqref="J26">
    <cfRule type="containsText" dxfId="1338" priority="92" operator="containsText" text="Y">
      <formula>NOT(ISERROR(SEARCH("Y",J26)))</formula>
    </cfRule>
  </conditionalFormatting>
  <conditionalFormatting sqref="J27">
    <cfRule type="containsText" dxfId="1337" priority="93" operator="containsText" text="Y">
      <formula>NOT(ISERROR(SEARCH("Y",J27)))</formula>
    </cfRule>
  </conditionalFormatting>
  <conditionalFormatting sqref="J28">
    <cfRule type="containsText" dxfId="1336" priority="94" operator="containsText" text="Y">
      <formula>NOT(ISERROR(SEARCH("Y",J28)))</formula>
    </cfRule>
  </conditionalFormatting>
  <conditionalFormatting sqref="J29">
    <cfRule type="containsText" dxfId="1335" priority="95" operator="containsText" text="Y">
      <formula>NOT(ISERROR(SEARCH("Y",J29)))</formula>
    </cfRule>
  </conditionalFormatting>
  <conditionalFormatting sqref="J30">
    <cfRule type="containsText" dxfId="1334" priority="96" operator="containsText" text="Y">
      <formula>NOT(ISERROR(SEARCH("Y",J30)))</formula>
    </cfRule>
  </conditionalFormatting>
  <conditionalFormatting sqref="J31">
    <cfRule type="containsText" dxfId="1333" priority="97" operator="containsText" text="Y">
      <formula>NOT(ISERROR(SEARCH("Y",J31)))</formula>
    </cfRule>
  </conditionalFormatting>
  <conditionalFormatting sqref="J32">
    <cfRule type="containsText" dxfId="1332" priority="98" operator="containsText" text="Y">
      <formula>NOT(ISERROR(SEARCH("Y",J32)))</formula>
    </cfRule>
  </conditionalFormatting>
  <conditionalFormatting sqref="J33">
    <cfRule type="containsText" dxfId="1331" priority="99" operator="containsText" text="Y">
      <formula>NOT(ISERROR(SEARCH("Y",J33)))</formula>
    </cfRule>
  </conditionalFormatting>
  <conditionalFormatting sqref="J34">
    <cfRule type="containsText" dxfId="1330" priority="100" operator="containsText" text="Y">
      <formula>NOT(ISERROR(SEARCH("Y",J34)))</formula>
    </cfRule>
  </conditionalFormatting>
  <conditionalFormatting sqref="J35">
    <cfRule type="containsText" dxfId="1329" priority="101" operator="containsText" text="Y">
      <formula>NOT(ISERROR(SEARCH("Y",J35)))</formula>
    </cfRule>
  </conditionalFormatting>
  <conditionalFormatting sqref="J36">
    <cfRule type="containsText" dxfId="1328" priority="102" operator="containsText" text="Y">
      <formula>NOT(ISERROR(SEARCH("Y",J36)))</formula>
    </cfRule>
  </conditionalFormatting>
  <conditionalFormatting sqref="K19">
    <cfRule type="containsText" dxfId="1327" priority="103" operator="containsText" text="Y">
      <formula>NOT(ISERROR(SEARCH("Y",K19)))</formula>
    </cfRule>
  </conditionalFormatting>
  <conditionalFormatting sqref="K20">
    <cfRule type="containsText" dxfId="1326" priority="104" operator="containsText" text="Y">
      <formula>NOT(ISERROR(SEARCH("Y",K20)))</formula>
    </cfRule>
  </conditionalFormatting>
  <conditionalFormatting sqref="K21">
    <cfRule type="containsText" dxfId="1325" priority="105" operator="containsText" text="Y">
      <formula>NOT(ISERROR(SEARCH("Y",K21)))</formula>
    </cfRule>
  </conditionalFormatting>
  <conditionalFormatting sqref="K22">
    <cfRule type="containsText" dxfId="1324" priority="106" operator="containsText" text="Y">
      <formula>NOT(ISERROR(SEARCH("Y",K22)))</formula>
    </cfRule>
  </conditionalFormatting>
  <conditionalFormatting sqref="K23">
    <cfRule type="containsText" dxfId="1323" priority="107" operator="containsText" text="Y">
      <formula>NOT(ISERROR(SEARCH("Y",K23)))</formula>
    </cfRule>
  </conditionalFormatting>
  <conditionalFormatting sqref="K24">
    <cfRule type="containsText" dxfId="1322" priority="108" operator="containsText" text="Y">
      <formula>NOT(ISERROR(SEARCH("Y",K24)))</formula>
    </cfRule>
  </conditionalFormatting>
  <conditionalFormatting sqref="K25">
    <cfRule type="containsText" dxfId="1321" priority="109" operator="containsText" text="Y">
      <formula>NOT(ISERROR(SEARCH("Y",K25)))</formula>
    </cfRule>
  </conditionalFormatting>
  <conditionalFormatting sqref="K26">
    <cfRule type="containsText" dxfId="1320" priority="110" operator="containsText" text="Y">
      <formula>NOT(ISERROR(SEARCH("Y",K26)))</formula>
    </cfRule>
  </conditionalFormatting>
  <conditionalFormatting sqref="K27">
    <cfRule type="containsText" dxfId="1319" priority="111" operator="containsText" text="Y">
      <formula>NOT(ISERROR(SEARCH("Y",K27)))</formula>
    </cfRule>
  </conditionalFormatting>
  <conditionalFormatting sqref="K28">
    <cfRule type="containsText" dxfId="1318" priority="112" operator="containsText" text="Y">
      <formula>NOT(ISERROR(SEARCH("Y",K28)))</formula>
    </cfRule>
  </conditionalFormatting>
  <conditionalFormatting sqref="K29">
    <cfRule type="containsText" dxfId="1317" priority="113" operator="containsText" text="Y">
      <formula>NOT(ISERROR(SEARCH("Y",K29)))</formula>
    </cfRule>
  </conditionalFormatting>
  <conditionalFormatting sqref="K30">
    <cfRule type="containsText" dxfId="1316" priority="114" operator="containsText" text="Y">
      <formula>NOT(ISERROR(SEARCH("Y",K30)))</formula>
    </cfRule>
  </conditionalFormatting>
  <conditionalFormatting sqref="K31">
    <cfRule type="containsText" dxfId="1315" priority="115" operator="containsText" text="Y">
      <formula>NOT(ISERROR(SEARCH("Y",K31)))</formula>
    </cfRule>
  </conditionalFormatting>
  <conditionalFormatting sqref="K32">
    <cfRule type="containsText" dxfId="1314" priority="116" operator="containsText" text="Y">
      <formula>NOT(ISERROR(SEARCH("Y",K32)))</formula>
    </cfRule>
  </conditionalFormatting>
  <conditionalFormatting sqref="K33">
    <cfRule type="containsText" dxfId="1313" priority="117" operator="containsText" text="Y">
      <formula>NOT(ISERROR(SEARCH("Y",K33)))</formula>
    </cfRule>
  </conditionalFormatting>
  <conditionalFormatting sqref="K34">
    <cfRule type="containsText" dxfId="1312" priority="118" operator="containsText" text="Y">
      <formula>NOT(ISERROR(SEARCH("Y",K34)))</formula>
    </cfRule>
  </conditionalFormatting>
  <conditionalFormatting sqref="K35">
    <cfRule type="containsText" dxfId="1311" priority="119" operator="containsText" text="Y">
      <formula>NOT(ISERROR(SEARCH("Y",K35)))</formula>
    </cfRule>
  </conditionalFormatting>
  <conditionalFormatting sqref="K36">
    <cfRule type="containsText" dxfId="1310" priority="120" operator="containsText" text="Y">
      <formula>NOT(ISERROR(SEARCH("Y",K36)))</formula>
    </cfRule>
  </conditionalFormatting>
  <conditionalFormatting sqref="G19">
    <cfRule type="cellIs" dxfId="1309" priority="121" operator="equal">
      <formula>100</formula>
    </cfRule>
  </conditionalFormatting>
  <conditionalFormatting sqref="G20">
    <cfRule type="cellIs" dxfId="1308" priority="122" operator="equal">
      <formula>100</formula>
    </cfRule>
  </conditionalFormatting>
  <conditionalFormatting sqref="G21">
    <cfRule type="cellIs" dxfId="1307" priority="123" operator="equal">
      <formula>100</formula>
    </cfRule>
  </conditionalFormatting>
  <conditionalFormatting sqref="G22">
    <cfRule type="cellIs" dxfId="1306" priority="124" operator="equal">
      <formula>100</formula>
    </cfRule>
  </conditionalFormatting>
  <conditionalFormatting sqref="G23">
    <cfRule type="cellIs" dxfId="1305" priority="125" operator="equal">
      <formula>100</formula>
    </cfRule>
  </conditionalFormatting>
  <conditionalFormatting sqref="G24">
    <cfRule type="cellIs" dxfId="1304" priority="126" operator="equal">
      <formula>100</formula>
    </cfRule>
  </conditionalFormatting>
  <conditionalFormatting sqref="G25">
    <cfRule type="cellIs" dxfId="1303" priority="127" operator="equal">
      <formula>100</formula>
    </cfRule>
  </conditionalFormatting>
  <conditionalFormatting sqref="G26">
    <cfRule type="cellIs" dxfId="1302" priority="128" operator="equal">
      <formula>100</formula>
    </cfRule>
  </conditionalFormatting>
  <conditionalFormatting sqref="G27">
    <cfRule type="cellIs" dxfId="1301" priority="129" operator="equal">
      <formula>100</formula>
    </cfRule>
  </conditionalFormatting>
  <conditionalFormatting sqref="G28">
    <cfRule type="cellIs" dxfId="1300" priority="130" operator="equal">
      <formula>100</formula>
    </cfRule>
  </conditionalFormatting>
  <conditionalFormatting sqref="G29">
    <cfRule type="cellIs" dxfId="1299" priority="131" operator="equal">
      <formula>100</formula>
    </cfRule>
  </conditionalFormatting>
  <conditionalFormatting sqref="G30">
    <cfRule type="cellIs" dxfId="1298" priority="132" operator="equal">
      <formula>100</formula>
    </cfRule>
  </conditionalFormatting>
  <conditionalFormatting sqref="G31">
    <cfRule type="cellIs" dxfId="1297" priority="133" operator="equal">
      <formula>100</formula>
    </cfRule>
  </conditionalFormatting>
  <conditionalFormatting sqref="G32">
    <cfRule type="cellIs" dxfId="1296" priority="134" operator="equal">
      <formula>100</formula>
    </cfRule>
  </conditionalFormatting>
  <conditionalFormatting sqref="G33">
    <cfRule type="cellIs" dxfId="1295" priority="135" operator="equal">
      <formula>100</formula>
    </cfRule>
  </conditionalFormatting>
  <conditionalFormatting sqref="G34">
    <cfRule type="cellIs" dxfId="1294" priority="136" operator="equal">
      <formula>100</formula>
    </cfRule>
  </conditionalFormatting>
  <conditionalFormatting sqref="G35">
    <cfRule type="cellIs" dxfId="1293" priority="137" operator="equal">
      <formula>100</formula>
    </cfRule>
  </conditionalFormatting>
  <conditionalFormatting sqref="G36">
    <cfRule type="cellIs" dxfId="1292" priority="138" operator="equal">
      <formula>100</formula>
    </cfRule>
  </conditionalFormatting>
  <conditionalFormatting sqref="J15">
    <cfRule type="cellIs" dxfId="1291" priority="139" operator="equal">
      <formula>"AMBER"</formula>
    </cfRule>
  </conditionalFormatting>
  <conditionalFormatting sqref="J15">
    <cfRule type="cellIs" dxfId="1290" priority="140" operator="equal">
      <formula>"RED"</formula>
    </cfRule>
  </conditionalFormatting>
  <conditionalFormatting sqref="J15">
    <cfRule type="cellIs" dxfId="1289" priority="141" operator="equal">
      <formula>"GREEN"</formula>
    </cfRule>
  </conditionalFormatting>
  <dataValidations count="36">
    <dataValidation type="list" showInputMessage="1" showErrorMessage="1" sqref="G19">
      <formula1>PercentageListItems</formula1>
    </dataValidation>
    <dataValidation type="list" showInputMessage="1" showErrorMessage="1" sqref="G20">
      <formula1>PercentageListItems</formula1>
    </dataValidation>
    <dataValidation type="list" showInputMessage="1" showErrorMessage="1" sqref="G21">
      <formula1>PercentageListItems</formula1>
    </dataValidation>
    <dataValidation type="list" showInputMessage="1" showErrorMessage="1" sqref="G22">
      <formula1>PercentageListItems</formula1>
    </dataValidation>
    <dataValidation type="list" showInputMessage="1" showErrorMessage="1" sqref="G23">
      <formula1>PercentageListItems</formula1>
    </dataValidation>
    <dataValidation type="list" showInputMessage="1" showErrorMessage="1" sqref="G24">
      <formula1>PercentageListItems</formula1>
    </dataValidation>
    <dataValidation type="list" showInputMessage="1" showErrorMessage="1" sqref="G25">
      <formula1>PercentageListItems</formula1>
    </dataValidation>
    <dataValidation type="list" showInputMessage="1" showErrorMessage="1" sqref="G26">
      <formula1>PercentageListItems</formula1>
    </dataValidation>
    <dataValidation type="list" showInputMessage="1" showErrorMessage="1" sqref="G27">
      <formula1>PercentageListItems</formula1>
    </dataValidation>
    <dataValidation type="list" showInputMessage="1" showErrorMessage="1" sqref="G28">
      <formula1>PercentageListItems</formula1>
    </dataValidation>
    <dataValidation type="list" showInputMessage="1" showErrorMessage="1" sqref="G29">
      <formula1>PercentageListItems</formula1>
    </dataValidation>
    <dataValidation type="list" showInputMessage="1" showErrorMessage="1" sqref="G30">
      <formula1>PercentageListItems</formula1>
    </dataValidation>
    <dataValidation type="list" showInputMessage="1" showErrorMessage="1" sqref="G31">
      <formula1>PercentageListItems</formula1>
    </dataValidation>
    <dataValidation type="list" showInputMessage="1" showErrorMessage="1" sqref="G32">
      <formula1>PercentageListItems</formula1>
    </dataValidation>
    <dataValidation type="list" showInputMessage="1" showErrorMessage="1" sqref="G33">
      <formula1>PercentageListItems</formula1>
    </dataValidation>
    <dataValidation type="list" showInputMessage="1" showErrorMessage="1" sqref="G34">
      <formula1>PercentageListItems</formula1>
    </dataValidation>
    <dataValidation type="list" showInputMessage="1" showErrorMessage="1" sqref="G35">
      <formula1>PercentageListItems</formula1>
    </dataValidation>
    <dataValidation type="list" showInputMessage="1" showErrorMessage="1" sqref="G36">
      <formula1>PercentageListItems</formula1>
    </dataValidation>
    <dataValidation type="date" allowBlank="1" showInputMessage="1" showErrorMessage="1" errorTitle="Invalid Date" error="The date entered must be no later than the last date of the reporting period + 14 days." sqref="H19">
      <formula1>EarliestDate</formula1>
      <formula2>LastDateReport+14</formula2>
    </dataValidation>
    <dataValidation type="date" allowBlank="1" showInputMessage="1" showErrorMessage="1" errorTitle="Invalid Date" error="The date entered must be no later than the last date of the reporting period + 14 days." sqref="H20">
      <formula1>EarliestDate</formula1>
      <formula2>LastDateReport+14</formula2>
    </dataValidation>
    <dataValidation type="date" allowBlank="1" showInputMessage="1" showErrorMessage="1" errorTitle="Invalid Date" error="The date entered must be no later than the last date of the reporting period + 14 days." sqref="H21">
      <formula1>EarliestDate</formula1>
      <formula2>LastDateReport+14</formula2>
    </dataValidation>
    <dataValidation type="date" allowBlank="1" showInputMessage="1" showErrorMessage="1" errorTitle="Invalid Date" error="The date entered must be no later than the last date of the reporting period + 14 days." sqref="H22">
      <formula1>EarliestDate</formula1>
      <formula2>LastDateReport+14</formula2>
    </dataValidation>
    <dataValidation type="date" allowBlank="1" showInputMessage="1" showErrorMessage="1" errorTitle="Invalid Date" error="The date entered must be no later than the last date of the reporting period + 14 days." sqref="H23">
      <formula1>EarliestDate</formula1>
      <formula2>LastDateReport+14</formula2>
    </dataValidation>
    <dataValidation type="date" allowBlank="1" showInputMessage="1" showErrorMessage="1" errorTitle="Invalid Date" error="The date entered must be no later than the last date of the reporting period + 14 days." sqref="H24">
      <formula1>EarliestDate</formula1>
      <formula2>LastDateReport+14</formula2>
    </dataValidation>
    <dataValidation type="date" allowBlank="1" showInputMessage="1" showErrorMessage="1" errorTitle="Invalid Date" error="The date entered must be no later than the last date of the reporting period + 14 days." sqref="H25">
      <formula1>EarliestDate</formula1>
      <formula2>LastDateReport+14</formula2>
    </dataValidation>
    <dataValidation type="date" allowBlank="1" showInputMessage="1" showErrorMessage="1" errorTitle="Invalid Date" error="The date entered must be no later than the last date of the reporting period + 14 days." sqref="H26">
      <formula1>EarliestDate</formula1>
      <formula2>LastDateReport+14</formula2>
    </dataValidation>
    <dataValidation type="date" allowBlank="1" showInputMessage="1" showErrorMessage="1" errorTitle="Invalid Date" error="The date entered must be no later than the last date of the reporting period + 14 days." sqref="H27">
      <formula1>EarliestDate</formula1>
      <formula2>LastDateReport+14</formula2>
    </dataValidation>
    <dataValidation type="date" allowBlank="1" showInputMessage="1" showErrorMessage="1" errorTitle="Invalid Date" error="The date entered must be no later than the last date of the reporting period + 14 days." sqref="H28">
      <formula1>EarliestDate</formula1>
      <formula2>LastDateReport+14</formula2>
    </dataValidation>
    <dataValidation type="date" allowBlank="1" showInputMessage="1" showErrorMessage="1" errorTitle="Invalid Date" error="The date entered must be no later than the last date of the reporting period + 14 days." sqref="H29">
      <formula1>EarliestDate</formula1>
      <formula2>LastDateReport+14</formula2>
    </dataValidation>
    <dataValidation type="date" allowBlank="1" showInputMessage="1" showErrorMessage="1" errorTitle="Invalid Date" error="The date entered must be no later than the last date of the reporting period + 14 days." sqref="H30">
      <formula1>EarliestDate</formula1>
      <formula2>LastDateReport+14</formula2>
    </dataValidation>
    <dataValidation type="date" allowBlank="1" showInputMessage="1" showErrorMessage="1" errorTitle="Invalid Date" error="The date entered must be no later than the last date of the reporting period + 14 days." sqref="H31">
      <formula1>EarliestDate</formula1>
      <formula2>LastDateReport+14</formula2>
    </dataValidation>
    <dataValidation type="date" allowBlank="1" showInputMessage="1" showErrorMessage="1" errorTitle="Invalid Date" error="The date entered must be no later than the last date of the reporting period + 14 days." sqref="H32">
      <formula1>EarliestDate</formula1>
      <formula2>LastDateReport+14</formula2>
    </dataValidation>
    <dataValidation type="date" allowBlank="1" showInputMessage="1" showErrorMessage="1" errorTitle="Invalid Date" error="The date entered must be no later than the last date of the reporting period + 14 days." sqref="H33">
      <formula1>EarliestDate</formula1>
      <formula2>LastDateReport+14</formula2>
    </dataValidation>
    <dataValidation type="date" allowBlank="1" showInputMessage="1" showErrorMessage="1" errorTitle="Invalid Date" error="The date entered must be no later than the last date of the reporting period + 14 days." sqref="H34">
      <formula1>EarliestDate</formula1>
      <formula2>LastDateReport+14</formula2>
    </dataValidation>
    <dataValidation type="date" allowBlank="1" showInputMessage="1" showErrorMessage="1" errorTitle="Invalid Date" error="The date entered must be no later than the last date of the reporting period + 14 days." sqref="H35">
      <formula1>EarliestDate</formula1>
      <formula2>LastDateReport+14</formula2>
    </dataValidation>
    <dataValidation type="date" allowBlank="1" showInputMessage="1" showErrorMessage="1" errorTitle="Invalid Date" error="The date entered must be no later than the last date of the reporting period + 14 days." sqref="H36">
      <formula1>EarliestDate</formula1>
      <formula2>LastDateReport+14</formula2>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40" location="Legend!A1" display="See Legend"/>
  </hyperlinks>
  <pageMargins left="0.75" right="0.75" top="1" bottom="1" header="0.5" footer="0.5"/>
  <pageSetup paperSize="9" scale="63" orientation="landscape"/>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CFFCC"/>
    <pageSetUpPr fitToPage="1"/>
  </sheetPr>
  <dimension ref="A1:R55"/>
  <sheetViews>
    <sheetView showGridLines="0" workbookViewId="0">
      <selection activeCell="F15" sqref="F15"/>
    </sheetView>
  </sheetViews>
  <sheetFormatPr baseColWidth="10" defaultColWidth="11.5" defaultRowHeight="14" x14ac:dyDescent="0"/>
  <cols>
    <col min="1" max="1" width="14" style="4" customWidth="1"/>
    <col min="2" max="2" width="16.5" customWidth="1"/>
    <col min="3" max="3" width="69.6640625" customWidth="1"/>
    <col min="4" max="4" width="15.6640625" customWidth="1"/>
    <col min="5" max="5" width="17.33203125" customWidth="1"/>
    <col min="6" max="6" width="18.5" customWidth="1"/>
    <col min="7" max="7" width="4.1640625" style="5" hidden="1" customWidth="1"/>
    <col min="8" max="8" width="10.1640625" style="4" hidden="1" customWidth="1"/>
    <col min="9" max="9" width="0" hidden="1" customWidth="1"/>
    <col min="10" max="10" width="17.6640625" customWidth="1"/>
    <col min="11" max="11" width="11.5" hidden="1"/>
  </cols>
  <sheetData>
    <row r="1" spans="1:18" s="4" customFormat="1">
      <c r="A1" s="60" t="s">
        <v>0</v>
      </c>
      <c r="B1" s="38" t="str">
        <f>OVERALLLIGHT</f>
        <v>AMBER</v>
      </c>
      <c r="G1" s="5"/>
    </row>
    <row r="2" spans="1:18" s="4" customFormat="1">
      <c r="A2" s="61" t="s">
        <v>1</v>
      </c>
      <c r="B2" s="39" t="str">
        <f>MILESTONELIGHT</f>
        <v>RED</v>
      </c>
      <c r="G2" s="5"/>
    </row>
    <row r="3" spans="1:18" s="4" customFormat="1">
      <c r="A3" s="61" t="s">
        <v>2</v>
      </c>
      <c r="B3" s="39" t="str">
        <f>ISSUELIGHT</f>
        <v>GREEN</v>
      </c>
      <c r="G3" s="5"/>
    </row>
    <row r="4" spans="1:18" s="4" customFormat="1">
      <c r="A4" s="61" t="s">
        <v>3</v>
      </c>
      <c r="B4" s="39" t="str">
        <f>RISKLIGHT</f>
        <v>GREEN</v>
      </c>
      <c r="G4" s="5"/>
    </row>
    <row r="5" spans="1:18" s="4" customFormat="1">
      <c r="A5" s="61" t="s">
        <v>4</v>
      </c>
      <c r="B5" s="39" t="str">
        <f>CHANGELIGHT</f>
        <v>RED</v>
      </c>
      <c r="G5" s="5"/>
    </row>
    <row r="6" spans="1:18" s="4" customFormat="1">
      <c r="A6" s="61" t="s">
        <v>5</v>
      </c>
      <c r="B6" s="40" t="str">
        <f>DEPENDENCYLIGHT</f>
        <v/>
      </c>
      <c r="G6" s="5"/>
    </row>
    <row r="7" spans="1:18" s="4" customFormat="1">
      <c r="A7" s="61" t="s">
        <v>6</v>
      </c>
      <c r="B7" s="40" t="str">
        <f>MEASURELIGHT</f>
        <v/>
      </c>
      <c r="G7" s="5"/>
    </row>
    <row r="8" spans="1:18" s="4" customFormat="1" ht="15" customHeight="1">
      <c r="A8" s="61" t="s">
        <v>7</v>
      </c>
      <c r="B8" s="39" t="str">
        <f>COMMUNICATIONLIGHT</f>
        <v>AMBER</v>
      </c>
      <c r="D8" s="16"/>
      <c r="G8" s="5"/>
    </row>
    <row r="9" spans="1:18" s="4" customFormat="1" ht="15" customHeight="1">
      <c r="A9" s="61" t="s">
        <v>8</v>
      </c>
      <c r="B9" s="41" t="str">
        <f>FINANCELIGHT</f>
        <v>GREEN</v>
      </c>
      <c r="D9" s="16"/>
      <c r="G9" s="5"/>
    </row>
    <row r="10" spans="1:18" s="5" customFormat="1">
      <c r="A10" s="72"/>
      <c r="B10" s="132"/>
      <c r="N10" s="10"/>
    </row>
    <row r="11" spans="1:18" s="5" customFormat="1" ht="16" customHeight="1">
      <c r="A11" s="72"/>
      <c r="B11" s="130" t="str">
        <f>ProjNo</f>
        <v>RT029</v>
      </c>
      <c r="C11" s="131" t="str">
        <f>ProjName</f>
        <v>Cloud Based Bioinformatics Tools</v>
      </c>
      <c r="N11" s="10"/>
    </row>
    <row r="12" spans="1:18" s="5" customFormat="1" ht="16" customHeight="1">
      <c r="A12" s="72"/>
      <c r="B12" s="128" t="s">
        <v>42</v>
      </c>
      <c r="C12" s="133">
        <f>ReportFrom</f>
        <v>41365</v>
      </c>
      <c r="D12" s="125"/>
      <c r="N12" s="10"/>
    </row>
    <row r="13" spans="1:18" s="5" customFormat="1" ht="16" customHeight="1">
      <c r="A13" s="72"/>
      <c r="B13" s="129" t="s">
        <v>43</v>
      </c>
      <c r="C13" s="134">
        <f>LastDateReport</f>
        <v>41455</v>
      </c>
      <c r="D13" s="125"/>
      <c r="N13" s="10"/>
    </row>
    <row r="14" spans="1:18" s="5" customFormat="1" ht="6" customHeight="1">
      <c r="A14" s="72"/>
      <c r="B14" s="126"/>
      <c r="C14" s="127"/>
      <c r="D14" s="125"/>
      <c r="N14" s="10"/>
    </row>
    <row r="15" spans="1:18" ht="20" customHeight="1">
      <c r="A15" s="65"/>
      <c r="B15" s="47" t="s">
        <v>105</v>
      </c>
      <c r="C15" s="30"/>
      <c r="D15" s="30"/>
      <c r="E15" s="30" t="s">
        <v>45</v>
      </c>
      <c r="F15" s="30" t="str">
        <f>ISSUELIGHT</f>
        <v>GREEN</v>
      </c>
      <c r="G15" s="30"/>
      <c r="H15" s="30"/>
      <c r="I15" s="4"/>
      <c r="J15" s="4"/>
      <c r="K15" s="4"/>
      <c r="L15" s="4"/>
      <c r="M15" s="4"/>
      <c r="N15" s="4"/>
      <c r="O15" s="4"/>
      <c r="P15" s="4"/>
      <c r="Q15" s="4"/>
      <c r="R15" s="4"/>
    </row>
    <row r="16" spans="1:18" ht="17" customHeight="1">
      <c r="A16" s="65"/>
      <c r="B16" s="477" t="s">
        <v>106</v>
      </c>
      <c r="C16" s="477"/>
      <c r="D16" s="477"/>
      <c r="E16" s="477"/>
      <c r="F16" s="477"/>
      <c r="G16" s="42"/>
      <c r="H16" s="28"/>
      <c r="I16" s="4"/>
      <c r="J16" s="4"/>
      <c r="K16" s="4"/>
      <c r="L16" s="4"/>
      <c r="M16" s="4"/>
      <c r="N16" s="4"/>
      <c r="O16" s="4"/>
      <c r="P16" s="4"/>
      <c r="Q16" s="4"/>
      <c r="R16" s="4"/>
    </row>
    <row r="17" spans="1:18" ht="17" customHeight="1">
      <c r="A17" s="65"/>
      <c r="B17" s="478"/>
      <c r="C17" s="478"/>
      <c r="D17" s="478"/>
      <c r="E17" s="478"/>
      <c r="F17" s="478"/>
      <c r="G17" s="11"/>
      <c r="I17" s="4"/>
      <c r="J17" s="4"/>
      <c r="K17" s="4"/>
      <c r="L17" s="4"/>
      <c r="M17" s="4"/>
      <c r="P17" s="4"/>
      <c r="Q17" s="4"/>
      <c r="R17" s="4"/>
    </row>
    <row r="18" spans="1:18" ht="47.25" customHeight="1">
      <c r="B18" s="74" t="s">
        <v>107</v>
      </c>
      <c r="C18" s="75" t="s">
        <v>108</v>
      </c>
      <c r="D18" s="75" t="s">
        <v>109</v>
      </c>
      <c r="E18" s="75" t="s">
        <v>110</v>
      </c>
      <c r="F18" s="76" t="s">
        <v>111</v>
      </c>
      <c r="G18" s="180"/>
      <c r="H18" s="181" t="s">
        <v>112</v>
      </c>
      <c r="I18" s="181" t="s">
        <v>113</v>
      </c>
      <c r="J18" s="76" t="s">
        <v>114</v>
      </c>
      <c r="K18" s="65"/>
      <c r="L18" s="65"/>
      <c r="M18" s="4"/>
      <c r="P18" s="4"/>
      <c r="Q18" s="4"/>
      <c r="R18" s="4"/>
    </row>
    <row r="19" spans="1:18" ht="44" customHeight="1">
      <c r="A19" s="21" t="s">
        <v>48</v>
      </c>
      <c r="B19" s="308"/>
      <c r="C19" s="309"/>
      <c r="D19" s="310"/>
      <c r="E19" s="310"/>
      <c r="F19" s="311"/>
      <c r="G19" s="78"/>
      <c r="H19" s="79" t="str">
        <f t="shared" ref="H19:H26" si="0">IF(F19&gt;0,F19-D19,"")</f>
        <v/>
      </c>
      <c r="I19" s="79" t="str">
        <f t="shared" ref="I19:I26" si="1">IF(F19&gt;0,F19-E19,"")</f>
        <v/>
      </c>
      <c r="J19" s="184" t="str">
        <f t="shared" ref="J19:J26" si="2">IF(D19&gt;0,IF(F19&lt;1,IF(E19&lt;LastDateReport+1,"NOT CLOSED","NOT DUE"),"CLOSED"),"")</f>
        <v/>
      </c>
      <c r="K19" s="65" t="str">
        <f t="shared" ref="K19:K26" si="3">IF(J19="NOT CLOSED",IF(LastDateReport-E19&lt;28,IF(LastDateReport-E19&gt;7,"AMBER","GREEN"),"RED"),"GREEN")</f>
        <v>GREEN</v>
      </c>
      <c r="L19" s="65"/>
      <c r="M19" s="4"/>
      <c r="P19" s="4"/>
      <c r="Q19" s="4"/>
      <c r="R19" s="4"/>
    </row>
    <row r="20" spans="1:18" s="5" customFormat="1" ht="44" customHeight="1">
      <c r="A20" s="21"/>
      <c r="B20" s="308"/>
      <c r="C20" s="309"/>
      <c r="D20" s="310"/>
      <c r="E20" s="310"/>
      <c r="F20" s="311"/>
      <c r="G20" s="78"/>
      <c r="H20" s="79" t="str">
        <f t="shared" si="0"/>
        <v/>
      </c>
      <c r="I20" s="79" t="str">
        <f t="shared" si="1"/>
        <v/>
      </c>
      <c r="J20" s="184" t="str">
        <f t="shared" si="2"/>
        <v/>
      </c>
      <c r="K20" s="65" t="str">
        <f t="shared" si="3"/>
        <v>GREEN</v>
      </c>
      <c r="L20" s="65"/>
    </row>
    <row r="21" spans="1:18" s="5" customFormat="1" ht="44" customHeight="1">
      <c r="A21" s="21"/>
      <c r="B21" s="308"/>
      <c r="C21" s="309"/>
      <c r="D21" s="310"/>
      <c r="E21" s="310"/>
      <c r="F21" s="311"/>
      <c r="G21" s="78"/>
      <c r="H21" s="79" t="str">
        <f t="shared" si="0"/>
        <v/>
      </c>
      <c r="I21" s="79" t="str">
        <f t="shared" si="1"/>
        <v/>
      </c>
      <c r="J21" s="184" t="str">
        <f t="shared" si="2"/>
        <v/>
      </c>
      <c r="K21" s="65" t="str">
        <f t="shared" si="3"/>
        <v>GREEN</v>
      </c>
      <c r="L21" s="65"/>
    </row>
    <row r="22" spans="1:18" s="5" customFormat="1" ht="44" customHeight="1">
      <c r="A22" s="21"/>
      <c r="B22" s="308"/>
      <c r="C22" s="309"/>
      <c r="D22" s="310"/>
      <c r="E22" s="310"/>
      <c r="F22" s="311"/>
      <c r="G22" s="78"/>
      <c r="H22" s="79" t="str">
        <f t="shared" si="0"/>
        <v/>
      </c>
      <c r="I22" s="79" t="str">
        <f t="shared" si="1"/>
        <v/>
      </c>
      <c r="J22" s="184" t="str">
        <f t="shared" si="2"/>
        <v/>
      </c>
      <c r="K22" s="65" t="str">
        <f t="shared" si="3"/>
        <v>GREEN</v>
      </c>
      <c r="L22" s="65"/>
    </row>
    <row r="23" spans="1:18" ht="44" customHeight="1">
      <c r="B23" s="308"/>
      <c r="C23" s="309"/>
      <c r="D23" s="310"/>
      <c r="E23" s="310"/>
      <c r="F23" s="311"/>
      <c r="G23" s="78"/>
      <c r="H23" s="79" t="str">
        <f t="shared" si="0"/>
        <v/>
      </c>
      <c r="I23" s="79" t="str">
        <f t="shared" si="1"/>
        <v/>
      </c>
      <c r="J23" s="184" t="str">
        <f t="shared" si="2"/>
        <v/>
      </c>
      <c r="K23" s="65" t="str">
        <f t="shared" si="3"/>
        <v>GREEN</v>
      </c>
      <c r="L23" s="65"/>
      <c r="M23" s="4"/>
      <c r="P23" s="4"/>
      <c r="Q23" s="4"/>
      <c r="R23" s="4"/>
    </row>
    <row r="24" spans="1:18" ht="44" customHeight="1">
      <c r="B24" s="308"/>
      <c r="C24" s="309"/>
      <c r="D24" s="310"/>
      <c r="E24" s="310"/>
      <c r="F24" s="311"/>
      <c r="G24" s="78"/>
      <c r="H24" s="79" t="str">
        <f t="shared" si="0"/>
        <v/>
      </c>
      <c r="I24" s="79" t="str">
        <f t="shared" si="1"/>
        <v/>
      </c>
      <c r="J24" s="184" t="str">
        <f t="shared" si="2"/>
        <v/>
      </c>
      <c r="K24" s="65" t="str">
        <f t="shared" si="3"/>
        <v>GREEN</v>
      </c>
      <c r="L24" s="65"/>
      <c r="M24" s="4"/>
      <c r="P24" s="4"/>
      <c r="Q24" s="4"/>
      <c r="R24" s="4"/>
    </row>
    <row r="25" spans="1:18" ht="44" customHeight="1">
      <c r="B25" s="308"/>
      <c r="C25" s="309"/>
      <c r="D25" s="310"/>
      <c r="E25" s="310"/>
      <c r="F25" s="311"/>
      <c r="G25" s="78"/>
      <c r="H25" s="79" t="str">
        <f t="shared" si="0"/>
        <v/>
      </c>
      <c r="I25" s="79" t="str">
        <f t="shared" si="1"/>
        <v/>
      </c>
      <c r="J25" s="184" t="str">
        <f t="shared" si="2"/>
        <v/>
      </c>
      <c r="K25" s="65" t="str">
        <f t="shared" si="3"/>
        <v>GREEN</v>
      </c>
      <c r="L25" s="65"/>
      <c r="M25" s="4"/>
      <c r="P25" s="4"/>
      <c r="Q25" s="4"/>
      <c r="R25" s="4"/>
    </row>
    <row r="26" spans="1:18" ht="44" customHeight="1">
      <c r="B26" s="308"/>
      <c r="C26" s="312"/>
      <c r="D26" s="313"/>
      <c r="E26" s="313"/>
      <c r="F26" s="314"/>
      <c r="G26" s="182"/>
      <c r="H26" s="183" t="str">
        <f t="shared" si="0"/>
        <v/>
      </c>
      <c r="I26" s="183" t="str">
        <f t="shared" si="1"/>
        <v/>
      </c>
      <c r="J26" s="185" t="str">
        <f t="shared" si="2"/>
        <v/>
      </c>
      <c r="K26" s="65" t="str">
        <f t="shared" si="3"/>
        <v>GREEN</v>
      </c>
      <c r="L26" s="65"/>
      <c r="M26" s="4"/>
      <c r="P26" s="4"/>
      <c r="Q26" s="4"/>
      <c r="R26" s="4"/>
    </row>
    <row r="27" spans="1:18" s="5" customFormat="1">
      <c r="B27" s="80"/>
      <c r="C27" s="81"/>
      <c r="D27" s="82"/>
      <c r="E27" s="82"/>
      <c r="F27" s="82"/>
      <c r="G27" s="78"/>
      <c r="H27" s="83"/>
      <c r="I27" s="83"/>
      <c r="J27" s="65"/>
      <c r="K27" s="65" t="str">
        <f>IF(J27="NOT CLOSED",IF(LastDateReport-E27&lt;28,"AMBER","RED"),"")</f>
        <v/>
      </c>
      <c r="L27" s="65"/>
    </row>
    <row r="28" spans="1:18" ht="15" customHeight="1">
      <c r="B28" s="84" t="s">
        <v>115</v>
      </c>
      <c r="C28" s="85" t="s">
        <v>116</v>
      </c>
      <c r="D28" s="84" t="s">
        <v>117</v>
      </c>
      <c r="E28" s="476"/>
      <c r="F28" s="84" t="s">
        <v>118</v>
      </c>
      <c r="G28" s="86"/>
      <c r="H28" s="86"/>
      <c r="I28" s="65"/>
      <c r="J28" s="65"/>
      <c r="K28" s="65" t="str">
        <f>IF(COUNTIF(K19:K26,"RED")&gt;0,"RED",IF(COUNTIF(K19:K26,"AMBER")&gt;0,"AMBER","GREEN"))</f>
        <v>GREEN</v>
      </c>
      <c r="L28" s="65"/>
      <c r="M28" s="4"/>
      <c r="N28" s="4"/>
      <c r="O28" s="4"/>
      <c r="P28" s="4"/>
      <c r="Q28" s="4"/>
      <c r="R28" s="4"/>
    </row>
    <row r="29" spans="1:18">
      <c r="B29" s="87">
        <f>COUNTIF(B19:B26,"*")</f>
        <v>0</v>
      </c>
      <c r="C29" s="87" t="str">
        <f>IF(ISERROR(AVERAGE(I19:I26)),"",AVERAGE(I19:I26))</f>
        <v/>
      </c>
      <c r="D29" s="87">
        <f>B29-F29</f>
        <v>0</v>
      </c>
      <c r="E29" s="476"/>
      <c r="F29" s="87">
        <f>COUNT(F19:F26)</f>
        <v>0</v>
      </c>
      <c r="G29" s="88"/>
      <c r="H29" s="88"/>
      <c r="I29" s="65"/>
      <c r="J29" s="65"/>
      <c r="K29" s="65"/>
      <c r="L29" s="65"/>
      <c r="M29" s="4"/>
      <c r="N29" s="4"/>
      <c r="O29" s="4"/>
      <c r="P29" s="4"/>
      <c r="Q29" s="4"/>
      <c r="R29" s="4"/>
    </row>
    <row r="30" spans="1:18">
      <c r="B30" s="65"/>
      <c r="C30" s="65"/>
      <c r="D30" s="65"/>
      <c r="E30" s="65"/>
      <c r="F30" s="65"/>
      <c r="G30" s="89"/>
      <c r="H30" s="65"/>
      <c r="I30" s="65"/>
      <c r="J30" s="65"/>
      <c r="K30" s="65"/>
      <c r="L30" s="65"/>
    </row>
    <row r="31" spans="1:18">
      <c r="B31" s="65"/>
      <c r="C31" s="65"/>
      <c r="D31" s="65"/>
      <c r="E31" s="65"/>
      <c r="F31" s="65"/>
      <c r="G31" s="89"/>
      <c r="H31" s="65"/>
      <c r="I31" s="65"/>
      <c r="J31" s="65"/>
      <c r="K31" s="65"/>
      <c r="L31" s="65"/>
    </row>
    <row r="32" spans="1:18" ht="14" customHeight="1">
      <c r="B32" s="475" t="s">
        <v>28</v>
      </c>
      <c r="C32" s="475"/>
      <c r="D32" s="475"/>
      <c r="E32" s="475"/>
      <c r="F32" s="65"/>
      <c r="G32" s="89"/>
      <c r="H32" s="65"/>
      <c r="I32" s="65"/>
      <c r="J32" s="65"/>
      <c r="K32" s="65"/>
      <c r="L32" s="65"/>
    </row>
    <row r="33" spans="2:12">
      <c r="B33" s="65"/>
      <c r="C33" s="65"/>
      <c r="D33" s="65"/>
      <c r="E33" s="65"/>
      <c r="F33" s="65"/>
      <c r="G33" s="89"/>
      <c r="H33" s="65"/>
      <c r="I33" s="65"/>
      <c r="J33" s="65"/>
      <c r="K33" s="65"/>
      <c r="L33" s="65"/>
    </row>
    <row r="34" spans="2:12">
      <c r="B34" s="65"/>
      <c r="C34" s="65"/>
      <c r="D34" s="65"/>
      <c r="E34" s="65"/>
      <c r="F34" s="65"/>
      <c r="G34" s="89"/>
      <c r="H34" s="65"/>
      <c r="I34" s="65"/>
      <c r="J34" s="65"/>
      <c r="K34" s="65"/>
      <c r="L34" s="65"/>
    </row>
    <row r="35" spans="2:12">
      <c r="B35" s="65"/>
      <c r="C35" s="65"/>
      <c r="D35" s="65"/>
      <c r="E35" s="65"/>
      <c r="F35" s="65"/>
      <c r="G35" s="89"/>
      <c r="H35" s="65"/>
      <c r="I35" s="65"/>
      <c r="J35" s="65"/>
      <c r="K35" s="65"/>
      <c r="L35" s="65"/>
    </row>
    <row r="36" spans="2:12">
      <c r="B36" s="65"/>
      <c r="C36" s="65"/>
      <c r="D36" s="65"/>
      <c r="E36" s="65"/>
      <c r="F36" s="65"/>
      <c r="G36" s="89"/>
      <c r="H36" s="65"/>
      <c r="I36" s="65"/>
      <c r="J36" s="65"/>
      <c r="K36" s="65"/>
      <c r="L36" s="65"/>
    </row>
    <row r="37" spans="2:12">
      <c r="B37" s="65"/>
      <c r="C37" s="65"/>
      <c r="D37" s="65"/>
      <c r="E37" s="65"/>
      <c r="F37" s="65"/>
      <c r="G37" s="89"/>
      <c r="H37" s="65"/>
      <c r="I37" s="65"/>
      <c r="J37" s="65"/>
      <c r="K37" s="65"/>
      <c r="L37" s="65"/>
    </row>
    <row r="38" spans="2:12">
      <c r="B38" s="65"/>
      <c r="C38" s="65"/>
      <c r="D38" s="65"/>
      <c r="E38" s="65"/>
      <c r="F38" s="65"/>
      <c r="G38" s="89"/>
      <c r="H38" s="65"/>
      <c r="I38" s="65"/>
      <c r="J38" s="65"/>
      <c r="K38" s="65"/>
      <c r="L38" s="65"/>
    </row>
    <row r="39" spans="2:12">
      <c r="G39" s="14"/>
    </row>
    <row r="47" spans="2:12">
      <c r="B47" s="17"/>
    </row>
    <row r="48" spans="2:12">
      <c r="B48" s="17"/>
    </row>
    <row r="49" spans="2:2">
      <c r="B49" s="20"/>
    </row>
    <row r="50" spans="2:2">
      <c r="B50" s="17"/>
    </row>
    <row r="51" spans="2:2">
      <c r="B51" s="17"/>
    </row>
    <row r="52" spans="2:2">
      <c r="B52" s="17"/>
    </row>
    <row r="53" spans="2:2">
      <c r="B53" s="17"/>
    </row>
    <row r="54" spans="2:2">
      <c r="B54" s="17"/>
    </row>
    <row r="55" spans="2:2">
      <c r="B55" s="17"/>
    </row>
  </sheetData>
  <sheetProtection sheet="1" formatColumns="0" selectLockedCells="1"/>
  <mergeCells count="4">
    <mergeCell ref="E28:E29"/>
    <mergeCell ref="B16:F16"/>
    <mergeCell ref="B17:F17"/>
    <mergeCell ref="B32:E32"/>
  </mergeCells>
  <conditionalFormatting sqref="B1">
    <cfRule type="cellIs" dxfId="1288" priority="1" operator="equal">
      <formula>"AMBER"</formula>
    </cfRule>
  </conditionalFormatting>
  <conditionalFormatting sqref="B1">
    <cfRule type="cellIs" dxfId="1287" priority="2" operator="equal">
      <formula>"RED"</formula>
    </cfRule>
  </conditionalFormatting>
  <conditionalFormatting sqref="B1">
    <cfRule type="cellIs" dxfId="1286" priority="3" operator="equal">
      <formula>"GREEN"</formula>
    </cfRule>
  </conditionalFormatting>
  <conditionalFormatting sqref="B2">
    <cfRule type="cellIs" dxfId="1285" priority="4" operator="equal">
      <formula>"AMBER"</formula>
    </cfRule>
  </conditionalFormatting>
  <conditionalFormatting sqref="B2">
    <cfRule type="cellIs" dxfId="1284" priority="5" operator="equal">
      <formula>"RED"</formula>
    </cfRule>
  </conditionalFormatting>
  <conditionalFormatting sqref="B2">
    <cfRule type="cellIs" dxfId="1283" priority="6" operator="equal">
      <formula>"GREEN"</formula>
    </cfRule>
  </conditionalFormatting>
  <conditionalFormatting sqref="B3">
    <cfRule type="cellIs" dxfId="1282" priority="7" operator="equal">
      <formula>"AMBER"</formula>
    </cfRule>
  </conditionalFormatting>
  <conditionalFormatting sqref="B3">
    <cfRule type="cellIs" dxfId="1281" priority="8" operator="equal">
      <formula>"RED"</formula>
    </cfRule>
  </conditionalFormatting>
  <conditionalFormatting sqref="B3">
    <cfRule type="cellIs" dxfId="1280" priority="9" operator="equal">
      <formula>"GREEN"</formula>
    </cfRule>
  </conditionalFormatting>
  <conditionalFormatting sqref="B4">
    <cfRule type="cellIs" dxfId="1279" priority="10" operator="equal">
      <formula>"AMBER"</formula>
    </cfRule>
  </conditionalFormatting>
  <conditionalFormatting sqref="B4">
    <cfRule type="cellIs" dxfId="1278" priority="11" operator="equal">
      <formula>"RED"</formula>
    </cfRule>
  </conditionalFormatting>
  <conditionalFormatting sqref="B4">
    <cfRule type="cellIs" dxfId="1277" priority="12" operator="equal">
      <formula>"GREEN"</formula>
    </cfRule>
  </conditionalFormatting>
  <conditionalFormatting sqref="B5">
    <cfRule type="cellIs" dxfId="1276" priority="13" operator="equal">
      <formula>"AMBER"</formula>
    </cfRule>
  </conditionalFormatting>
  <conditionalFormatting sqref="B5">
    <cfRule type="cellIs" dxfId="1275" priority="14" operator="equal">
      <formula>"RED"</formula>
    </cfRule>
  </conditionalFormatting>
  <conditionalFormatting sqref="B5">
    <cfRule type="cellIs" dxfId="1274" priority="15" operator="equal">
      <formula>"GREEN"</formula>
    </cfRule>
  </conditionalFormatting>
  <conditionalFormatting sqref="B6">
    <cfRule type="cellIs" dxfId="1273" priority="16" operator="equal">
      <formula>"AMBER"</formula>
    </cfRule>
  </conditionalFormatting>
  <conditionalFormatting sqref="B6">
    <cfRule type="cellIs" dxfId="1272" priority="17" operator="equal">
      <formula>"RED"</formula>
    </cfRule>
  </conditionalFormatting>
  <conditionalFormatting sqref="B6">
    <cfRule type="cellIs" dxfId="1271" priority="18" operator="equal">
      <formula>"GREEN"</formula>
    </cfRule>
  </conditionalFormatting>
  <conditionalFormatting sqref="B7">
    <cfRule type="cellIs" dxfId="1270" priority="19" operator="equal">
      <formula>"AMBER"</formula>
    </cfRule>
  </conditionalFormatting>
  <conditionalFormatting sqref="B7">
    <cfRule type="cellIs" dxfId="1269" priority="20" operator="equal">
      <formula>"RED"</formula>
    </cfRule>
  </conditionalFormatting>
  <conditionalFormatting sqref="B7">
    <cfRule type="cellIs" dxfId="1268" priority="21" operator="equal">
      <formula>"GREEN"</formula>
    </cfRule>
  </conditionalFormatting>
  <conditionalFormatting sqref="B8">
    <cfRule type="cellIs" dxfId="1267" priority="22" operator="equal">
      <formula>"AMBER"</formula>
    </cfRule>
  </conditionalFormatting>
  <conditionalFormatting sqref="B8">
    <cfRule type="cellIs" dxfId="1266" priority="23" operator="equal">
      <formula>"RED"</formula>
    </cfRule>
  </conditionalFormatting>
  <conditionalFormatting sqref="B8">
    <cfRule type="cellIs" dxfId="1265" priority="24" operator="equal">
      <formula>"GREEN"</formula>
    </cfRule>
  </conditionalFormatting>
  <conditionalFormatting sqref="B9">
    <cfRule type="cellIs" dxfId="1264" priority="25" operator="equal">
      <formula>"AMBER"</formula>
    </cfRule>
  </conditionalFormatting>
  <conditionalFormatting sqref="B9">
    <cfRule type="cellIs" dxfId="1263" priority="26" operator="equal">
      <formula>"RED"</formula>
    </cfRule>
  </conditionalFormatting>
  <conditionalFormatting sqref="B9">
    <cfRule type="cellIs" dxfId="1262" priority="27" operator="equal">
      <formula>"GREEN"</formula>
    </cfRule>
  </conditionalFormatting>
  <conditionalFormatting sqref="F15">
    <cfRule type="cellIs" dxfId="1261" priority="28" operator="equal">
      <formula>"AMBER"</formula>
    </cfRule>
  </conditionalFormatting>
  <conditionalFormatting sqref="F15">
    <cfRule type="cellIs" dxfId="1260" priority="29" operator="equal">
      <formula>"RED"</formula>
    </cfRule>
  </conditionalFormatting>
  <conditionalFormatting sqref="F15">
    <cfRule type="cellIs" dxfId="1259" priority="30" operator="equal">
      <formula>"GREEN"</formula>
    </cfRule>
  </conditionalFormatting>
  <dataValidations count="24">
    <dataValidation type="date" allowBlank="1" showInputMessage="1" showErrorMessage="1" sqref="D19">
      <formula1>EarliestDate</formula1>
      <formula2>LatestDate</formula2>
    </dataValidation>
    <dataValidation type="date" allowBlank="1" showInputMessage="1" showErrorMessage="1" sqref="D20">
      <formula1>EarliestDate</formula1>
      <formula2>LatestDate</formula2>
    </dataValidation>
    <dataValidation type="date" allowBlank="1" showInputMessage="1" showErrorMessage="1" sqref="D21">
      <formula1>EarliestDate</formula1>
      <formula2>LatestDate</formula2>
    </dataValidation>
    <dataValidation type="date" allowBlank="1" showInputMessage="1" showErrorMessage="1" sqref="D22">
      <formula1>EarliestDate</formula1>
      <formula2>LatestDate</formula2>
    </dataValidation>
    <dataValidation type="date" allowBlank="1" showInputMessage="1" showErrorMessage="1" sqref="D23">
      <formula1>EarliestDate</formula1>
      <formula2>LatestDate</formula2>
    </dataValidation>
    <dataValidation type="date" allowBlank="1" showInputMessage="1" showErrorMessage="1" sqref="D24">
      <formula1>EarliestDate</formula1>
      <formula2>LatestDate</formula2>
    </dataValidation>
    <dataValidation type="date" allowBlank="1" showInputMessage="1" showErrorMessage="1" sqref="D25">
      <formula1>EarliestDate</formula1>
      <formula2>LatestDate</formula2>
    </dataValidation>
    <dataValidation type="date" allowBlank="1" showInputMessage="1" showErrorMessage="1" sqref="D26">
      <formula1>EarliestDate</formula1>
      <formula2>LatestDate</formula2>
    </dataValidation>
    <dataValidation type="date" allowBlank="1" showInputMessage="1" showErrorMessage="1" sqref="E19">
      <formula1>EarliestDate</formula1>
      <formula2>LatestDate</formula2>
    </dataValidation>
    <dataValidation type="date" allowBlank="1" showInputMessage="1" showErrorMessage="1" sqref="E20">
      <formula1>EarliestDate</formula1>
      <formula2>LatestDate</formula2>
    </dataValidation>
    <dataValidation type="date" allowBlank="1" showInputMessage="1" showErrorMessage="1" sqref="E21">
      <formula1>EarliestDate</formula1>
      <formula2>LatestDate</formula2>
    </dataValidation>
    <dataValidation type="date" allowBlank="1" showInputMessage="1" showErrorMessage="1" sqref="E22">
      <formula1>EarliestDate</formula1>
      <formula2>LatestDate</formula2>
    </dataValidation>
    <dataValidation type="date" allowBlank="1" showInputMessage="1" showErrorMessage="1" sqref="E23">
      <formula1>EarliestDate</formula1>
      <formula2>LatestDate</formula2>
    </dataValidation>
    <dataValidation type="date" allowBlank="1" showInputMessage="1" showErrorMessage="1" sqref="E24">
      <formula1>EarliestDate</formula1>
      <formula2>LatestDate</formula2>
    </dataValidation>
    <dataValidation type="date" allowBlank="1" showInputMessage="1" showErrorMessage="1" sqref="E25">
      <formula1>EarliestDate</formula1>
      <formula2>LatestDate</formula2>
    </dataValidation>
    <dataValidation type="date" allowBlank="1" showInputMessage="1" showErrorMessage="1" sqref="E26">
      <formula1>EarliestDate</formula1>
      <formula2>LatestDate</formula2>
    </dataValidation>
    <dataValidation type="date" allowBlank="1" showInputMessage="1" showErrorMessage="1" sqref="F19">
      <formula1>EarliestDate</formula1>
      <formula2>LatestDate</formula2>
    </dataValidation>
    <dataValidation type="date" allowBlank="1" showInputMessage="1" showErrorMessage="1" sqref="F20">
      <formula1>EarliestDate</formula1>
      <formula2>LatestDate</formula2>
    </dataValidation>
    <dataValidation type="date" allowBlank="1" showInputMessage="1" showErrorMessage="1" sqref="F21">
      <formula1>EarliestDate</formula1>
      <formula2>LatestDate</formula2>
    </dataValidation>
    <dataValidation type="date" allowBlank="1" showInputMessage="1" showErrorMessage="1" sqref="F22">
      <formula1>EarliestDate</formula1>
      <formula2>LatestDate</formula2>
    </dataValidation>
    <dataValidation type="date" allowBlank="1" showInputMessage="1" showErrorMessage="1" sqref="F23">
      <formula1>EarliestDate</formula1>
      <formula2>LatestDate</formula2>
    </dataValidation>
    <dataValidation type="date" allowBlank="1" showInputMessage="1" showErrorMessage="1" sqref="F24">
      <formula1>EarliestDate</formula1>
      <formula2>LatestDate</formula2>
    </dataValidation>
    <dataValidation type="date" allowBlank="1" showInputMessage="1" showErrorMessage="1" sqref="F25">
      <formula1>EarliestDate</formula1>
      <formula2>LatestDate</formula2>
    </dataValidation>
    <dataValidation type="date" allowBlank="1" showInputMessage="1" showErrorMessage="1" sqref="F26">
      <formula1>EarliestDate</formula1>
      <formula2>LatestDate</formula2>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32" location="Legend!A1" display="See Legend"/>
  </hyperlinks>
  <pageMargins left="0.75" right="0.75" top="1" bottom="1" header="0.5" footer="0.5"/>
  <pageSetup paperSize="9" orientation="landscape"/>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CFFCC"/>
    <pageSetUpPr fitToPage="1"/>
  </sheetPr>
  <dimension ref="A1:O51"/>
  <sheetViews>
    <sheetView showGridLines="0" topLeftCell="A11" workbookViewId="0">
      <selection activeCell="B19" sqref="B19:E23"/>
    </sheetView>
  </sheetViews>
  <sheetFormatPr baseColWidth="10" defaultColWidth="11.5" defaultRowHeight="14" x14ac:dyDescent="0"/>
  <cols>
    <col min="1" max="1" width="14" style="4" customWidth="1"/>
    <col min="2" max="2" width="18.1640625" customWidth="1"/>
    <col min="3" max="3" width="52.6640625" customWidth="1"/>
    <col min="4" max="4" width="63" customWidth="1"/>
    <col min="5" max="5" width="21.33203125" customWidth="1"/>
    <col min="6" max="6" width="3.5" style="5" customWidth="1"/>
    <col min="7" max="7" width="11.5" hidden="1"/>
  </cols>
  <sheetData>
    <row r="1" spans="1:15" s="4" customFormat="1">
      <c r="A1" s="60" t="s">
        <v>0</v>
      </c>
      <c r="B1" s="38" t="str">
        <f>OVERALLLIGHT</f>
        <v>AMBER</v>
      </c>
      <c r="F1" s="65"/>
    </row>
    <row r="2" spans="1:15" s="4" customFormat="1">
      <c r="A2" s="61" t="s">
        <v>1</v>
      </c>
      <c r="B2" s="39" t="str">
        <f>MILESTONELIGHT</f>
        <v>RED</v>
      </c>
      <c r="F2" s="65"/>
    </row>
    <row r="3" spans="1:15" s="4" customFormat="1">
      <c r="A3" s="61" t="s">
        <v>2</v>
      </c>
      <c r="B3" s="39" t="str">
        <f>ISSUELIGHT</f>
        <v>GREEN</v>
      </c>
      <c r="F3" s="65"/>
    </row>
    <row r="4" spans="1:15" s="4" customFormat="1">
      <c r="A4" s="61" t="s">
        <v>3</v>
      </c>
      <c r="B4" s="39" t="str">
        <f>RISKLIGHT</f>
        <v>GREEN</v>
      </c>
      <c r="F4" s="65"/>
    </row>
    <row r="5" spans="1:15" s="4" customFormat="1">
      <c r="A5" s="61" t="s">
        <v>4</v>
      </c>
      <c r="B5" s="39" t="str">
        <f>CHANGELIGHT</f>
        <v>RED</v>
      </c>
      <c r="F5" s="65"/>
    </row>
    <row r="6" spans="1:15" s="4" customFormat="1">
      <c r="A6" s="61" t="s">
        <v>5</v>
      </c>
      <c r="B6" s="40" t="str">
        <f>DEPENDENCYLIGHT</f>
        <v/>
      </c>
      <c r="F6" s="65"/>
    </row>
    <row r="7" spans="1:15" s="4" customFormat="1">
      <c r="A7" s="61" t="s">
        <v>6</v>
      </c>
      <c r="B7" s="40" t="str">
        <f>MEASURELIGHT</f>
        <v/>
      </c>
      <c r="F7" s="65"/>
    </row>
    <row r="8" spans="1:15" s="4" customFormat="1" ht="15" customHeight="1">
      <c r="A8" s="61" t="s">
        <v>7</v>
      </c>
      <c r="B8" s="39" t="str">
        <f>COMMUNICATIONLIGHT</f>
        <v>AMBER</v>
      </c>
      <c r="D8" s="16"/>
      <c r="F8" s="65"/>
    </row>
    <row r="9" spans="1:15" s="4" customFormat="1" ht="15" customHeight="1">
      <c r="A9" s="61" t="s">
        <v>8</v>
      </c>
      <c r="B9" s="41" t="str">
        <f>FINANCELIGHT</f>
        <v>GREEN</v>
      </c>
      <c r="D9" s="16"/>
      <c r="F9" s="65"/>
    </row>
    <row r="10" spans="1:15" s="5" customFormat="1">
      <c r="A10" s="72"/>
      <c r="B10" s="132"/>
      <c r="N10" s="10"/>
    </row>
    <row r="11" spans="1:15" s="5" customFormat="1" ht="16" customHeight="1">
      <c r="A11" s="72"/>
      <c r="B11" s="130" t="str">
        <f>ProjNo</f>
        <v>RT029</v>
      </c>
      <c r="C11" s="131" t="str">
        <f>ProjName</f>
        <v>Cloud Based Bioinformatics Tools</v>
      </c>
      <c r="N11" s="10"/>
    </row>
    <row r="12" spans="1:15" s="5" customFormat="1" ht="16" customHeight="1">
      <c r="A12" s="72"/>
      <c r="B12" s="128" t="s">
        <v>42</v>
      </c>
      <c r="C12" s="133">
        <f>ReportFrom</f>
        <v>41365</v>
      </c>
      <c r="D12" s="125"/>
      <c r="N12" s="10"/>
    </row>
    <row r="13" spans="1:15" s="5" customFormat="1" ht="16" customHeight="1">
      <c r="A13" s="72"/>
      <c r="B13" s="129" t="s">
        <v>43</v>
      </c>
      <c r="C13" s="134">
        <f>LastDateReport</f>
        <v>41455</v>
      </c>
      <c r="D13" s="125"/>
      <c r="N13" s="10"/>
    </row>
    <row r="14" spans="1:15" s="5" customFormat="1" ht="6" customHeight="1">
      <c r="A14" s="72"/>
      <c r="B14" s="126"/>
      <c r="C14" s="127"/>
      <c r="D14" s="125"/>
      <c r="N14" s="10"/>
    </row>
    <row r="15" spans="1:15" ht="19" customHeight="1">
      <c r="A15" s="65"/>
      <c r="B15" s="12" t="s">
        <v>119</v>
      </c>
      <c r="C15" s="30"/>
      <c r="D15" s="30" t="s">
        <v>45</v>
      </c>
      <c r="E15" s="30" t="str">
        <f>RISKLIGHT</f>
        <v>GREEN</v>
      </c>
      <c r="F15" s="90"/>
      <c r="G15" s="4"/>
      <c r="H15" s="4"/>
      <c r="I15" s="4"/>
      <c r="J15" s="4"/>
      <c r="K15" s="4"/>
      <c r="L15" s="4"/>
      <c r="M15" s="4"/>
      <c r="N15" s="4"/>
      <c r="O15" s="4"/>
    </row>
    <row r="16" spans="1:15" ht="16" customHeight="1">
      <c r="A16" s="5"/>
      <c r="B16" s="477" t="s">
        <v>120</v>
      </c>
      <c r="C16" s="477"/>
      <c r="D16" s="477"/>
      <c r="E16" s="477"/>
      <c r="F16" s="91"/>
      <c r="G16" s="4"/>
      <c r="H16" s="4"/>
      <c r="I16" s="4"/>
      <c r="J16" s="4"/>
      <c r="K16" s="4"/>
      <c r="L16" s="4"/>
      <c r="M16" s="4"/>
      <c r="N16" s="4"/>
      <c r="O16" s="4"/>
    </row>
    <row r="17" spans="1:15" ht="17" customHeight="1">
      <c r="B17" s="478"/>
      <c r="C17" s="478"/>
      <c r="D17" s="478"/>
      <c r="E17" s="478"/>
      <c r="F17" s="92"/>
      <c r="G17" s="4"/>
      <c r="H17" s="4"/>
      <c r="I17" s="4"/>
      <c r="J17" s="4"/>
      <c r="K17" s="4"/>
      <c r="L17" s="4"/>
      <c r="M17" s="4"/>
      <c r="N17" s="4"/>
      <c r="O17" s="4"/>
    </row>
    <row r="18" spans="1:15" ht="27" customHeight="1">
      <c r="B18" s="43" t="s">
        <v>121</v>
      </c>
      <c r="C18" s="44" t="s">
        <v>122</v>
      </c>
      <c r="D18" s="44" t="s">
        <v>123</v>
      </c>
      <c r="E18" s="45" t="s">
        <v>124</v>
      </c>
      <c r="F18" s="77"/>
      <c r="G18" s="4"/>
      <c r="H18" s="4"/>
      <c r="I18" s="4"/>
      <c r="J18" s="4"/>
      <c r="K18" s="4"/>
      <c r="L18" s="4"/>
      <c r="M18" s="4"/>
      <c r="N18" s="4"/>
      <c r="O18" s="4"/>
    </row>
    <row r="19" spans="1:15" ht="81.75" customHeight="1">
      <c r="A19" s="21" t="s">
        <v>48</v>
      </c>
      <c r="B19" s="302" t="s">
        <v>125</v>
      </c>
      <c r="C19" s="416" t="s">
        <v>126</v>
      </c>
      <c r="D19" s="304" t="s">
        <v>388</v>
      </c>
      <c r="E19" s="410" t="s">
        <v>127</v>
      </c>
      <c r="F19" s="93"/>
      <c r="G19" s="48" t="str">
        <f>IF(C19&gt;0,"","ENTER RISK 1")</f>
        <v/>
      </c>
      <c r="H19" s="4"/>
      <c r="I19" s="4"/>
      <c r="J19" s="4"/>
      <c r="K19" s="4"/>
      <c r="L19" s="4"/>
      <c r="M19" s="4"/>
      <c r="N19" s="4"/>
      <c r="O19" s="4"/>
    </row>
    <row r="20" spans="1:15" ht="81.75" customHeight="1">
      <c r="B20" s="302">
        <v>1</v>
      </c>
      <c r="C20" s="303" t="s">
        <v>128</v>
      </c>
      <c r="D20" s="304" t="s">
        <v>387</v>
      </c>
      <c r="E20" s="410" t="s">
        <v>127</v>
      </c>
      <c r="F20" s="93"/>
      <c r="G20" s="48" t="str">
        <f>IF(C20&gt;0,"","ENTER RISK 2")</f>
        <v/>
      </c>
      <c r="H20" s="4"/>
      <c r="I20" s="4"/>
      <c r="J20" s="4"/>
      <c r="K20" s="4"/>
      <c r="L20" s="4"/>
      <c r="M20" s="4"/>
      <c r="N20" s="4"/>
      <c r="O20" s="4"/>
    </row>
    <row r="21" spans="1:15" ht="81.75" customHeight="1">
      <c r="B21" s="302">
        <v>2</v>
      </c>
      <c r="C21" s="303" t="s">
        <v>129</v>
      </c>
      <c r="D21" s="304" t="s">
        <v>130</v>
      </c>
      <c r="E21" s="410" t="s">
        <v>131</v>
      </c>
      <c r="F21" s="93"/>
      <c r="G21" s="48" t="str">
        <f>IF(C21&gt;0,"","ENTER RISK 3")</f>
        <v/>
      </c>
      <c r="H21" s="4"/>
      <c r="I21" s="4"/>
      <c r="J21" s="4"/>
      <c r="K21" s="4"/>
      <c r="L21" s="4"/>
      <c r="M21" s="4"/>
      <c r="N21" s="4"/>
      <c r="O21" s="4"/>
    </row>
    <row r="22" spans="1:15" ht="81.75" customHeight="1">
      <c r="B22" s="302">
        <v>3</v>
      </c>
      <c r="C22" s="303" t="s">
        <v>132</v>
      </c>
      <c r="D22" s="304" t="s">
        <v>389</v>
      </c>
      <c r="E22" s="410" t="s">
        <v>127</v>
      </c>
      <c r="F22" s="93"/>
      <c r="G22" s="48" t="str">
        <f>IF(C22&gt;0,"","ENTER RISK 4")</f>
        <v/>
      </c>
      <c r="H22" s="4"/>
      <c r="I22" s="4"/>
      <c r="J22" s="4"/>
      <c r="K22" s="4"/>
      <c r="L22" s="4"/>
      <c r="M22" s="4"/>
      <c r="N22" s="4"/>
      <c r="O22" s="4"/>
    </row>
    <row r="23" spans="1:15" ht="81.75" customHeight="1" thickBot="1">
      <c r="B23" s="305">
        <v>4</v>
      </c>
      <c r="C23" s="306" t="s">
        <v>133</v>
      </c>
      <c r="D23" s="307" t="s">
        <v>134</v>
      </c>
      <c r="E23" s="411" t="s">
        <v>127</v>
      </c>
      <c r="F23" s="93"/>
      <c r="G23" s="48" t="str">
        <f>IF(C23&gt;0,"","ENTER RISK 5")</f>
        <v/>
      </c>
      <c r="H23" s="4"/>
      <c r="I23" s="4"/>
      <c r="J23" s="4"/>
      <c r="K23" s="4"/>
      <c r="L23" s="4"/>
      <c r="M23" s="4"/>
      <c r="N23" s="4"/>
      <c r="O23" s="4"/>
    </row>
    <row r="24" spans="1:15">
      <c r="B24" s="9"/>
      <c r="C24" s="9"/>
      <c r="D24" s="9"/>
      <c r="E24" s="9"/>
      <c r="F24" s="70"/>
      <c r="G24" s="4"/>
      <c r="H24" s="4"/>
      <c r="I24" s="4"/>
      <c r="J24" s="4"/>
      <c r="K24" s="4"/>
      <c r="L24" s="4"/>
      <c r="M24" s="4"/>
      <c r="N24" s="4"/>
      <c r="O24" s="4"/>
    </row>
    <row r="25" spans="1:15" ht="14" customHeight="1">
      <c r="B25" s="475" t="s">
        <v>28</v>
      </c>
      <c r="C25" s="475"/>
      <c r="D25" s="475"/>
      <c r="E25" s="475"/>
      <c r="F25" s="65"/>
      <c r="G25" t="str">
        <f>IF(COUNTIF(G19:G23,"ENTER*")&gt;1,"RED",IF(COUNTIF(G19:G23,"ENTER*")=1,"AMBER","GREEN"))</f>
        <v>GREEN</v>
      </c>
    </row>
    <row r="26" spans="1:15">
      <c r="F26" s="65"/>
    </row>
    <row r="27" spans="1:15">
      <c r="F27" s="65"/>
    </row>
    <row r="28" spans="1:15">
      <c r="F28" s="65"/>
    </row>
    <row r="29" spans="1:15">
      <c r="F29" s="65"/>
    </row>
    <row r="30" spans="1:15">
      <c r="F30" s="65"/>
    </row>
    <row r="31" spans="1:15">
      <c r="F31" s="65"/>
    </row>
    <row r="32" spans="1:15">
      <c r="F32" s="65"/>
    </row>
    <row r="33" spans="2:6">
      <c r="F33" s="65"/>
    </row>
    <row r="34" spans="2:6">
      <c r="C34" s="17"/>
      <c r="F34" s="65"/>
    </row>
    <row r="35" spans="2:6">
      <c r="C35" s="18"/>
      <c r="F35" s="65"/>
    </row>
    <row r="36" spans="2:6">
      <c r="C36" s="17"/>
      <c r="F36" s="65"/>
    </row>
    <row r="37" spans="2:6">
      <c r="C37" s="17"/>
      <c r="F37" s="65"/>
    </row>
    <row r="38" spans="2:6">
      <c r="C38" s="17"/>
      <c r="F38" s="65"/>
    </row>
    <row r="39" spans="2:6">
      <c r="C39" s="17"/>
      <c r="F39" s="65"/>
    </row>
    <row r="40" spans="2:6">
      <c r="C40" s="17"/>
    </row>
    <row r="41" spans="2:6">
      <c r="C41" s="17"/>
    </row>
    <row r="42" spans="2:6">
      <c r="C42" s="17"/>
    </row>
    <row r="43" spans="2:6">
      <c r="B43" s="17"/>
    </row>
    <row r="44" spans="2:6">
      <c r="B44" s="17"/>
    </row>
    <row r="45" spans="2:6">
      <c r="B45" s="17"/>
    </row>
    <row r="46" spans="2:6">
      <c r="B46" s="17"/>
    </row>
    <row r="47" spans="2:6">
      <c r="B47" s="17"/>
    </row>
    <row r="48" spans="2:6">
      <c r="B48" s="17"/>
    </row>
    <row r="49" spans="2:2">
      <c r="B49" s="17"/>
    </row>
    <row r="50" spans="2:2">
      <c r="B50" s="17"/>
    </row>
    <row r="51" spans="2:2">
      <c r="B51" s="17"/>
    </row>
  </sheetData>
  <sheetProtection sheet="1" formatColumns="0" selectLockedCells="1"/>
  <mergeCells count="3">
    <mergeCell ref="B16:E16"/>
    <mergeCell ref="B17:E17"/>
    <mergeCell ref="B25:E25"/>
  </mergeCells>
  <conditionalFormatting sqref="B1">
    <cfRule type="cellIs" dxfId="1258" priority="1" operator="equal">
      <formula>"AMBER"</formula>
    </cfRule>
  </conditionalFormatting>
  <conditionalFormatting sqref="B1">
    <cfRule type="cellIs" dxfId="1257" priority="2" operator="equal">
      <formula>"RED"</formula>
    </cfRule>
  </conditionalFormatting>
  <conditionalFormatting sqref="B1">
    <cfRule type="cellIs" dxfId="1256" priority="3" operator="equal">
      <formula>"GREEN"</formula>
    </cfRule>
  </conditionalFormatting>
  <conditionalFormatting sqref="B2">
    <cfRule type="cellIs" dxfId="1255" priority="4" operator="equal">
      <formula>"AMBER"</formula>
    </cfRule>
  </conditionalFormatting>
  <conditionalFormatting sqref="B2">
    <cfRule type="cellIs" dxfId="1254" priority="5" operator="equal">
      <formula>"RED"</formula>
    </cfRule>
  </conditionalFormatting>
  <conditionalFormatting sqref="B2">
    <cfRule type="cellIs" dxfId="1253" priority="6" operator="equal">
      <formula>"GREEN"</formula>
    </cfRule>
  </conditionalFormatting>
  <conditionalFormatting sqref="B3">
    <cfRule type="cellIs" dxfId="1252" priority="7" operator="equal">
      <formula>"AMBER"</formula>
    </cfRule>
  </conditionalFormatting>
  <conditionalFormatting sqref="B3">
    <cfRule type="cellIs" dxfId="1251" priority="8" operator="equal">
      <formula>"RED"</formula>
    </cfRule>
  </conditionalFormatting>
  <conditionalFormatting sqref="B3">
    <cfRule type="cellIs" dxfId="1250" priority="9" operator="equal">
      <formula>"GREEN"</formula>
    </cfRule>
  </conditionalFormatting>
  <conditionalFormatting sqref="B4">
    <cfRule type="cellIs" dxfId="1249" priority="10" operator="equal">
      <formula>"AMBER"</formula>
    </cfRule>
  </conditionalFormatting>
  <conditionalFormatting sqref="B4">
    <cfRule type="cellIs" dxfId="1248" priority="11" operator="equal">
      <formula>"RED"</formula>
    </cfRule>
  </conditionalFormatting>
  <conditionalFormatting sqref="B4">
    <cfRule type="cellIs" dxfId="1247" priority="12" operator="equal">
      <formula>"GREEN"</formula>
    </cfRule>
  </conditionalFormatting>
  <conditionalFormatting sqref="B5">
    <cfRule type="cellIs" dxfId="1246" priority="13" operator="equal">
      <formula>"AMBER"</formula>
    </cfRule>
  </conditionalFormatting>
  <conditionalFormatting sqref="B5">
    <cfRule type="cellIs" dxfId="1245" priority="14" operator="equal">
      <formula>"RED"</formula>
    </cfRule>
  </conditionalFormatting>
  <conditionalFormatting sqref="B5">
    <cfRule type="cellIs" dxfId="1244" priority="15" operator="equal">
      <formula>"GREEN"</formula>
    </cfRule>
  </conditionalFormatting>
  <conditionalFormatting sqref="B6">
    <cfRule type="cellIs" dxfId="1243" priority="16" operator="equal">
      <formula>"AMBER"</formula>
    </cfRule>
  </conditionalFormatting>
  <conditionalFormatting sqref="B6">
    <cfRule type="cellIs" dxfId="1242" priority="17" operator="equal">
      <formula>"RED"</formula>
    </cfRule>
  </conditionalFormatting>
  <conditionalFormatting sqref="B6">
    <cfRule type="cellIs" dxfId="1241" priority="18" operator="equal">
      <formula>"GREEN"</formula>
    </cfRule>
  </conditionalFormatting>
  <conditionalFormatting sqref="B7">
    <cfRule type="cellIs" dxfId="1240" priority="19" operator="equal">
      <formula>"AMBER"</formula>
    </cfRule>
  </conditionalFormatting>
  <conditionalFormatting sqref="B7">
    <cfRule type="cellIs" dxfId="1239" priority="20" operator="equal">
      <formula>"RED"</formula>
    </cfRule>
  </conditionalFormatting>
  <conditionalFormatting sqref="B7">
    <cfRule type="cellIs" dxfId="1238" priority="21" operator="equal">
      <formula>"GREEN"</formula>
    </cfRule>
  </conditionalFormatting>
  <conditionalFormatting sqref="B8">
    <cfRule type="cellIs" dxfId="1237" priority="22" operator="equal">
      <formula>"AMBER"</formula>
    </cfRule>
  </conditionalFormatting>
  <conditionalFormatting sqref="B8">
    <cfRule type="cellIs" dxfId="1236" priority="23" operator="equal">
      <formula>"RED"</formula>
    </cfRule>
  </conditionalFormatting>
  <conditionalFormatting sqref="B8">
    <cfRule type="cellIs" dxfId="1235" priority="24" operator="equal">
      <formula>"GREEN"</formula>
    </cfRule>
  </conditionalFormatting>
  <conditionalFormatting sqref="B9">
    <cfRule type="cellIs" dxfId="1234" priority="25" operator="equal">
      <formula>"AMBER"</formula>
    </cfRule>
  </conditionalFormatting>
  <conditionalFormatting sqref="B9">
    <cfRule type="cellIs" dxfId="1233" priority="26" operator="equal">
      <formula>"RED"</formula>
    </cfRule>
  </conditionalFormatting>
  <conditionalFormatting sqref="B9">
    <cfRule type="cellIs" dxfId="1232" priority="27" operator="equal">
      <formula>"GREEN"</formula>
    </cfRule>
  </conditionalFormatting>
  <conditionalFormatting sqref="E15">
    <cfRule type="cellIs" dxfId="1231" priority="28" operator="equal">
      <formula>"AMBER"</formula>
    </cfRule>
  </conditionalFormatting>
  <conditionalFormatting sqref="E15">
    <cfRule type="cellIs" dxfId="1230" priority="29" operator="equal">
      <formula>"RED"</formula>
    </cfRule>
  </conditionalFormatting>
  <conditionalFormatting sqref="E15">
    <cfRule type="cellIs" dxfId="1229" priority="30" operator="equal">
      <formula>"GREEN"</formula>
    </cfRule>
  </conditionalFormatting>
  <conditionalFormatting sqref="B19">
    <cfRule type="cellIs" dxfId="1228" priority="31" operator="lessThan">
      <formula>1</formula>
    </cfRule>
  </conditionalFormatting>
  <conditionalFormatting sqref="B20">
    <cfRule type="cellIs" dxfId="1227" priority="32" operator="lessThan">
      <formula>1</formula>
    </cfRule>
  </conditionalFormatting>
  <conditionalFormatting sqref="B21">
    <cfRule type="cellIs" dxfId="1226" priority="33" operator="lessThan">
      <formula>1</formula>
    </cfRule>
  </conditionalFormatting>
  <conditionalFormatting sqref="B22">
    <cfRule type="cellIs" dxfId="1225" priority="34" operator="lessThan">
      <formula>1</formula>
    </cfRule>
  </conditionalFormatting>
  <conditionalFormatting sqref="B23">
    <cfRule type="cellIs" dxfId="1224" priority="35" operator="lessThan">
      <formula>1</formula>
    </cfRule>
  </conditionalFormatting>
  <conditionalFormatting sqref="E19">
    <cfRule type="cellIs" dxfId="1223" priority="36" operator="equal">
      <formula>"Amber"</formula>
    </cfRule>
  </conditionalFormatting>
  <conditionalFormatting sqref="E19">
    <cfRule type="cellIs" dxfId="1222" priority="37" operator="equal">
      <formula>"Red"</formula>
    </cfRule>
  </conditionalFormatting>
  <conditionalFormatting sqref="E19">
    <cfRule type="cellIs" dxfId="1221" priority="38" operator="equal">
      <formula>"Green"</formula>
    </cfRule>
  </conditionalFormatting>
  <conditionalFormatting sqref="E20">
    <cfRule type="cellIs" dxfId="1220" priority="39" operator="equal">
      <formula>"Amber"</formula>
    </cfRule>
  </conditionalFormatting>
  <conditionalFormatting sqref="E20">
    <cfRule type="cellIs" dxfId="1219" priority="40" operator="equal">
      <formula>"Red"</formula>
    </cfRule>
  </conditionalFormatting>
  <conditionalFormatting sqref="E20">
    <cfRule type="cellIs" dxfId="1218" priority="41" operator="equal">
      <formula>"Green"</formula>
    </cfRule>
  </conditionalFormatting>
  <conditionalFormatting sqref="E21">
    <cfRule type="cellIs" dxfId="1217" priority="42" operator="equal">
      <formula>"Amber"</formula>
    </cfRule>
  </conditionalFormatting>
  <conditionalFormatting sqref="E21">
    <cfRule type="cellIs" dxfId="1216" priority="43" operator="equal">
      <formula>"Red"</formula>
    </cfRule>
  </conditionalFormatting>
  <conditionalFormatting sqref="E21">
    <cfRule type="cellIs" dxfId="1215" priority="44" operator="equal">
      <formula>"Green"</formula>
    </cfRule>
  </conditionalFormatting>
  <conditionalFormatting sqref="E22">
    <cfRule type="cellIs" dxfId="1214" priority="45" operator="equal">
      <formula>"Amber"</formula>
    </cfRule>
  </conditionalFormatting>
  <conditionalFormatting sqref="E22">
    <cfRule type="cellIs" dxfId="1213" priority="46" operator="equal">
      <formula>"Red"</formula>
    </cfRule>
  </conditionalFormatting>
  <conditionalFormatting sqref="E22">
    <cfRule type="cellIs" dxfId="1212" priority="47" operator="equal">
      <formula>"Green"</formula>
    </cfRule>
  </conditionalFormatting>
  <conditionalFormatting sqref="E23">
    <cfRule type="cellIs" dxfId="1211" priority="48" operator="equal">
      <formula>"Amber"</formula>
    </cfRule>
  </conditionalFormatting>
  <conditionalFormatting sqref="E23">
    <cfRule type="cellIs" dxfId="1210" priority="49" operator="equal">
      <formula>"Red"</formula>
    </cfRule>
  </conditionalFormatting>
  <conditionalFormatting sqref="E23">
    <cfRule type="cellIs" dxfId="1209" priority="50" operator="equal">
      <formula>"Green"</formula>
    </cfRule>
  </conditionalFormatting>
  <dataValidations count="5">
    <dataValidation type="list" allowBlank="1" showInputMessage="1" showErrorMessage="1" sqref="E19">
      <formula1>RiskRating</formula1>
    </dataValidation>
    <dataValidation type="list" allowBlank="1" showInputMessage="1" showErrorMessage="1" sqref="E20">
      <formula1>RiskRating</formula1>
    </dataValidation>
    <dataValidation type="list" allowBlank="1" showInputMessage="1" showErrorMessage="1" sqref="E21">
      <formula1>RiskRating</formula1>
    </dataValidation>
    <dataValidation type="list" allowBlank="1" showInputMessage="1" showErrorMessage="1" sqref="E22">
      <formula1>RiskRating</formula1>
    </dataValidation>
    <dataValidation type="list" allowBlank="1" showInputMessage="1" showErrorMessage="1" sqref="E23">
      <formula1>RiskRating</formula1>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25" location="Legend!A1" display="See Legend"/>
  </hyperlinks>
  <pageMargins left="0.75" right="0.75" top="1" bottom="1" header="0.5" footer="0.5"/>
  <pageSetup paperSize="9" orientation="landscape"/>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B51"/>
  <sheetViews>
    <sheetView showGridLines="0" topLeftCell="A4" workbookViewId="0">
      <selection activeCell="C19" sqref="C19"/>
    </sheetView>
  </sheetViews>
  <sheetFormatPr baseColWidth="10" defaultColWidth="11.5" defaultRowHeight="14" x14ac:dyDescent="0"/>
  <cols>
    <col min="1" max="1" width="14" style="4" customWidth="1"/>
    <col min="2" max="2" width="15.83203125" style="5" customWidth="1"/>
    <col min="3" max="3" width="35.33203125" style="5" customWidth="1"/>
    <col min="4" max="4" width="14.83203125" style="5" customWidth="1"/>
    <col min="5" max="5" width="15.83203125" style="5" customWidth="1"/>
    <col min="6" max="6" width="19.1640625" style="5" customWidth="1"/>
    <col min="7" max="8" width="13.1640625" style="5" customWidth="1"/>
    <col min="9" max="9" width="15.6640625" style="5" customWidth="1"/>
    <col min="10" max="10" width="2.6640625" style="65" customWidth="1"/>
    <col min="11" max="11" width="11.5" style="65"/>
    <col min="12" max="14" width="11.5" hidden="1"/>
  </cols>
  <sheetData>
    <row r="1" spans="1:28" s="4" customFormat="1">
      <c r="A1" s="60" t="s">
        <v>0</v>
      </c>
      <c r="B1" s="38" t="str">
        <f>OVERALLLIGHT</f>
        <v>AMBER</v>
      </c>
      <c r="C1" s="196"/>
      <c r="D1" s="5"/>
      <c r="E1" s="5"/>
      <c r="F1" s="5"/>
      <c r="G1" s="5"/>
      <c r="H1" s="5"/>
      <c r="I1" s="5"/>
      <c r="J1" s="65"/>
      <c r="K1" s="65"/>
    </row>
    <row r="2" spans="1:28" s="4" customFormat="1">
      <c r="A2" s="61" t="s">
        <v>1</v>
      </c>
      <c r="B2" s="39" t="str">
        <f>MILESTONELIGHT</f>
        <v>RED</v>
      </c>
      <c r="C2" s="33"/>
      <c r="D2" s="5"/>
      <c r="E2" s="5"/>
      <c r="F2" s="5"/>
      <c r="G2" s="5"/>
      <c r="H2" s="5"/>
      <c r="I2" s="5"/>
      <c r="J2" s="65"/>
      <c r="K2" s="65"/>
    </row>
    <row r="3" spans="1:28" s="4" customFormat="1">
      <c r="A3" s="61" t="s">
        <v>2</v>
      </c>
      <c r="B3" s="39" t="str">
        <f>ISSUELIGHT</f>
        <v>GREEN</v>
      </c>
      <c r="C3" s="33"/>
      <c r="D3" s="5"/>
      <c r="E3" s="5"/>
      <c r="F3" s="5"/>
      <c r="G3" s="5"/>
      <c r="H3" s="5"/>
      <c r="I3" s="5"/>
      <c r="J3" s="65"/>
      <c r="K3" s="65"/>
    </row>
    <row r="4" spans="1:28" s="4" customFormat="1">
      <c r="A4" s="61" t="s">
        <v>3</v>
      </c>
      <c r="B4" s="39" t="str">
        <f>RISKLIGHT</f>
        <v>GREEN</v>
      </c>
      <c r="C4" s="33"/>
      <c r="D4" s="5"/>
      <c r="E4" s="5"/>
      <c r="F4" s="5"/>
      <c r="G4" s="5"/>
      <c r="H4" s="5"/>
      <c r="I4" s="5"/>
      <c r="J4" s="65"/>
      <c r="K4" s="65"/>
    </row>
    <row r="5" spans="1:28" s="4" customFormat="1">
      <c r="A5" s="61" t="s">
        <v>4</v>
      </c>
      <c r="B5" s="39" t="str">
        <f>CHANGELIGHT</f>
        <v>RED</v>
      </c>
      <c r="C5" s="33"/>
      <c r="D5" s="5"/>
      <c r="E5" s="5"/>
      <c r="F5" s="5"/>
      <c r="G5" s="5"/>
      <c r="H5" s="5"/>
      <c r="I5" s="5"/>
      <c r="J5" s="65"/>
      <c r="K5" s="65"/>
    </row>
    <row r="6" spans="1:28" s="4" customFormat="1">
      <c r="A6" s="61" t="s">
        <v>5</v>
      </c>
      <c r="B6" s="40" t="str">
        <f>DEPENDENCYLIGHT</f>
        <v/>
      </c>
      <c r="C6" s="33"/>
      <c r="D6" s="5"/>
      <c r="E6" s="5"/>
      <c r="F6" s="5"/>
      <c r="G6" s="5"/>
      <c r="H6" s="5"/>
      <c r="I6" s="5"/>
      <c r="J6" s="65"/>
      <c r="K6" s="65"/>
    </row>
    <row r="7" spans="1:28" s="4" customFormat="1">
      <c r="A7" s="61" t="s">
        <v>6</v>
      </c>
      <c r="B7" s="40" t="str">
        <f>MEASURELIGHT</f>
        <v/>
      </c>
      <c r="C7" s="33"/>
      <c r="D7" s="5"/>
      <c r="E7" s="5"/>
      <c r="F7" s="5"/>
      <c r="G7" s="5"/>
      <c r="H7" s="5"/>
      <c r="I7" s="5"/>
      <c r="J7" s="65"/>
      <c r="K7" s="65"/>
    </row>
    <row r="8" spans="1:28" s="4" customFormat="1" ht="15" customHeight="1">
      <c r="A8" s="61" t="s">
        <v>7</v>
      </c>
      <c r="B8" s="39" t="str">
        <f>COMMUNICATIONLIGHT</f>
        <v>AMBER</v>
      </c>
      <c r="C8" s="33"/>
      <c r="D8" s="5"/>
      <c r="E8" s="16"/>
      <c r="F8" s="5"/>
      <c r="G8" s="5"/>
      <c r="H8" s="5"/>
      <c r="I8" s="5"/>
      <c r="J8" s="65"/>
      <c r="K8" s="65"/>
    </row>
    <row r="9" spans="1:28" s="4" customFormat="1" ht="15" customHeight="1">
      <c r="A9" s="61" t="s">
        <v>8</v>
      </c>
      <c r="B9" s="41" t="str">
        <f>FINANCELIGHT</f>
        <v>GREEN</v>
      </c>
      <c r="C9" s="33"/>
      <c r="D9" s="5"/>
      <c r="E9" s="16"/>
      <c r="F9" s="5"/>
      <c r="G9" s="5"/>
      <c r="H9" s="5"/>
      <c r="I9" s="5"/>
      <c r="J9" s="65"/>
      <c r="K9" s="65"/>
    </row>
    <row r="10" spans="1:28" s="5" customFormat="1">
      <c r="A10" s="72"/>
      <c r="B10" s="132"/>
      <c r="C10" s="33"/>
      <c r="O10" s="10"/>
    </row>
    <row r="11" spans="1:28" s="5" customFormat="1" ht="16" customHeight="1">
      <c r="A11" s="72"/>
      <c r="B11" s="130" t="str">
        <f>ProjNo</f>
        <v>RT029</v>
      </c>
      <c r="C11" s="131"/>
      <c r="D11" s="131" t="str">
        <f>ProjName</f>
        <v>Cloud Based Bioinformatics Tools</v>
      </c>
      <c r="O11" s="10"/>
    </row>
    <row r="12" spans="1:28" s="5" customFormat="1" ht="16" customHeight="1">
      <c r="A12" s="72"/>
      <c r="B12" s="128" t="s">
        <v>42</v>
      </c>
      <c r="C12" s="126"/>
      <c r="D12" s="133">
        <f>ReportFrom</f>
        <v>41365</v>
      </c>
      <c r="E12" s="125"/>
      <c r="O12" s="10"/>
    </row>
    <row r="13" spans="1:28" s="5" customFormat="1" ht="16" customHeight="1">
      <c r="A13" s="72"/>
      <c r="B13" s="129" t="s">
        <v>43</v>
      </c>
      <c r="C13" s="197"/>
      <c r="D13" s="134">
        <f>LastDateReport</f>
        <v>41455</v>
      </c>
      <c r="E13" s="125"/>
      <c r="O13" s="10"/>
    </row>
    <row r="14" spans="1:28" s="5" customFormat="1" ht="6" customHeight="1">
      <c r="A14" s="72"/>
      <c r="B14" s="126"/>
      <c r="C14" s="126"/>
      <c r="D14" s="127"/>
      <c r="E14" s="125"/>
      <c r="O14" s="10"/>
    </row>
    <row r="15" spans="1:28" s="4" customFormat="1" ht="19" customHeight="1">
      <c r="A15" s="65"/>
      <c r="B15" s="12" t="s">
        <v>135</v>
      </c>
      <c r="C15" s="12"/>
      <c r="D15" s="12"/>
      <c r="E15" s="12"/>
      <c r="F15" s="12"/>
      <c r="G15" s="12"/>
      <c r="H15" s="12" t="s">
        <v>45</v>
      </c>
      <c r="I15" s="12" t="str">
        <f>CHANGELIGHT</f>
        <v>RED</v>
      </c>
      <c r="J15" s="94"/>
      <c r="K15" s="94"/>
      <c r="L15" s="1" t="s">
        <v>136</v>
      </c>
      <c r="M15" s="1"/>
      <c r="N15" s="1">
        <f>B29</f>
        <v>0</v>
      </c>
      <c r="AB15" s="2"/>
    </row>
    <row r="16" spans="1:28" s="4" customFormat="1" ht="16" customHeight="1">
      <c r="A16" s="65"/>
      <c r="B16" s="46" t="s">
        <v>137</v>
      </c>
      <c r="C16" s="186"/>
      <c r="D16" s="46"/>
      <c r="E16" s="46"/>
      <c r="F16" s="46"/>
      <c r="G16" s="46"/>
      <c r="H16" s="46"/>
      <c r="I16" s="46"/>
      <c r="J16" s="91"/>
      <c r="K16" s="91"/>
      <c r="L16" s="1" t="s">
        <v>138</v>
      </c>
      <c r="M16" s="1"/>
      <c r="N16" s="1" t="str">
        <f>K29</f>
        <v/>
      </c>
      <c r="AB16" s="2"/>
    </row>
    <row r="17" spans="1:28" s="4" customFormat="1" ht="15" customHeight="1">
      <c r="B17" s="33"/>
      <c r="C17" s="33"/>
      <c r="D17" s="33"/>
      <c r="E17" s="33"/>
      <c r="F17" s="33"/>
      <c r="G17" s="33"/>
      <c r="H17" s="33"/>
      <c r="I17" s="33"/>
      <c r="J17" s="63"/>
      <c r="K17" s="63"/>
      <c r="L17" s="1" t="s">
        <v>139</v>
      </c>
      <c r="M17" s="1"/>
      <c r="N17" s="1">
        <f>G29</f>
        <v>1</v>
      </c>
      <c r="AB17" s="2"/>
    </row>
    <row r="18" spans="1:28" s="4" customFormat="1" ht="57.75" customHeight="1">
      <c r="B18" s="49" t="s">
        <v>140</v>
      </c>
      <c r="C18" s="198" t="s">
        <v>141</v>
      </c>
      <c r="D18" s="50" t="s">
        <v>142</v>
      </c>
      <c r="E18" s="50" t="s">
        <v>143</v>
      </c>
      <c r="F18" s="50" t="s">
        <v>144</v>
      </c>
      <c r="G18" s="50" t="s">
        <v>114</v>
      </c>
      <c r="H18" s="50" t="s">
        <v>145</v>
      </c>
      <c r="I18" s="51" t="s">
        <v>146</v>
      </c>
      <c r="J18" s="95"/>
      <c r="K18" s="96" t="s">
        <v>147</v>
      </c>
      <c r="AB18" s="2"/>
    </row>
    <row r="19" spans="1:28" s="4" customFormat="1" ht="42" customHeight="1">
      <c r="A19" s="21" t="s">
        <v>48</v>
      </c>
      <c r="B19" s="324" t="s">
        <v>148</v>
      </c>
      <c r="C19" s="325" t="s">
        <v>149</v>
      </c>
      <c r="D19" s="326">
        <v>0</v>
      </c>
      <c r="E19" s="327">
        <v>0</v>
      </c>
      <c r="F19" s="328">
        <v>41323</v>
      </c>
      <c r="G19" s="177" t="str">
        <f t="shared" ref="G19:G27" si="0">IF(ISBLANK(I19),IF(ISBLANK(B19),"","open"),"closed")</f>
        <v>open</v>
      </c>
      <c r="H19" s="37">
        <f t="shared" ref="H19:H27" si="1">IF(F19&gt;0,F19+28,"")</f>
        <v>41351</v>
      </c>
      <c r="I19" s="337"/>
      <c r="J19" s="97"/>
      <c r="K19" s="98" t="str">
        <f t="shared" ref="K19:K27" si="2">IF(ISBLANK(I19),"",I19-F19)</f>
        <v/>
      </c>
      <c r="L19" s="4" t="str">
        <f t="shared" ref="L19:L27" si="3">IF(G19="OPEN",IF(H19&lt;LastDateReport+1,"DUE","NOT DUE"),"")</f>
        <v>DUE</v>
      </c>
      <c r="M19" s="4" t="str">
        <f t="shared" ref="M19:M27" si="4">IF(L19="DUE",IF(LastDateReport-H19&gt;28,"RED",IF(LastDateReport-H19&lt;8,"GREEN","AMBER")),"")</f>
        <v>RED</v>
      </c>
      <c r="AB19" s="2"/>
    </row>
    <row r="20" spans="1:28" s="4" customFormat="1" ht="42" customHeight="1">
      <c r="B20" s="329"/>
      <c r="C20" s="330"/>
      <c r="D20" s="326"/>
      <c r="E20" s="331"/>
      <c r="F20" s="328"/>
      <c r="G20" s="177" t="str">
        <f t="shared" si="0"/>
        <v/>
      </c>
      <c r="H20" s="37" t="str">
        <f t="shared" si="1"/>
        <v/>
      </c>
      <c r="I20" s="337"/>
      <c r="J20" s="97"/>
      <c r="K20" s="98" t="str">
        <f t="shared" si="2"/>
        <v/>
      </c>
      <c r="L20" s="5" t="str">
        <f t="shared" si="3"/>
        <v/>
      </c>
      <c r="M20" s="5" t="str">
        <f t="shared" si="4"/>
        <v/>
      </c>
      <c r="AB20" s="2"/>
    </row>
    <row r="21" spans="1:28" s="4" customFormat="1" ht="42" customHeight="1">
      <c r="B21" s="329"/>
      <c r="C21" s="330"/>
      <c r="D21" s="326"/>
      <c r="E21" s="331"/>
      <c r="F21" s="328"/>
      <c r="G21" s="177" t="str">
        <f t="shared" si="0"/>
        <v/>
      </c>
      <c r="H21" s="37" t="str">
        <f t="shared" si="1"/>
        <v/>
      </c>
      <c r="I21" s="337"/>
      <c r="J21" s="97"/>
      <c r="K21" s="98" t="str">
        <f t="shared" si="2"/>
        <v/>
      </c>
      <c r="L21" s="5" t="str">
        <f t="shared" si="3"/>
        <v/>
      </c>
      <c r="M21" s="5" t="str">
        <f t="shared" si="4"/>
        <v/>
      </c>
      <c r="AB21" s="2"/>
    </row>
    <row r="22" spans="1:28" s="4" customFormat="1" ht="42" customHeight="1">
      <c r="B22" s="329"/>
      <c r="C22" s="330"/>
      <c r="D22" s="326"/>
      <c r="E22" s="331"/>
      <c r="F22" s="328"/>
      <c r="G22" s="177" t="str">
        <f t="shared" si="0"/>
        <v/>
      </c>
      <c r="H22" s="37" t="str">
        <f t="shared" si="1"/>
        <v/>
      </c>
      <c r="I22" s="337"/>
      <c r="J22" s="97"/>
      <c r="K22" s="98" t="str">
        <f t="shared" si="2"/>
        <v/>
      </c>
      <c r="L22" s="5" t="str">
        <f t="shared" si="3"/>
        <v/>
      </c>
      <c r="M22" s="5" t="str">
        <f t="shared" si="4"/>
        <v/>
      </c>
      <c r="AB22" s="2"/>
    </row>
    <row r="23" spans="1:28" s="4" customFormat="1" ht="42" customHeight="1">
      <c r="B23" s="329"/>
      <c r="C23" s="330"/>
      <c r="D23" s="326"/>
      <c r="E23" s="331"/>
      <c r="F23" s="328"/>
      <c r="G23" s="177" t="str">
        <f t="shared" si="0"/>
        <v/>
      </c>
      <c r="H23" s="37" t="str">
        <f t="shared" si="1"/>
        <v/>
      </c>
      <c r="I23" s="337"/>
      <c r="J23" s="97"/>
      <c r="K23" s="98" t="str">
        <f t="shared" si="2"/>
        <v/>
      </c>
      <c r="L23" s="5" t="str">
        <f t="shared" si="3"/>
        <v/>
      </c>
      <c r="M23" s="5" t="str">
        <f t="shared" si="4"/>
        <v/>
      </c>
      <c r="AB23" s="2"/>
    </row>
    <row r="24" spans="1:28" s="4" customFormat="1" ht="42" customHeight="1">
      <c r="B24" s="329"/>
      <c r="C24" s="330"/>
      <c r="D24" s="326"/>
      <c r="E24" s="331"/>
      <c r="F24" s="328"/>
      <c r="G24" s="177" t="str">
        <f t="shared" si="0"/>
        <v/>
      </c>
      <c r="H24" s="37" t="str">
        <f t="shared" si="1"/>
        <v/>
      </c>
      <c r="I24" s="337"/>
      <c r="J24" s="97"/>
      <c r="K24" s="98" t="str">
        <f t="shared" si="2"/>
        <v/>
      </c>
      <c r="L24" s="5" t="str">
        <f t="shared" si="3"/>
        <v/>
      </c>
      <c r="M24" s="5" t="str">
        <f t="shared" si="4"/>
        <v/>
      </c>
      <c r="AB24" s="2"/>
    </row>
    <row r="25" spans="1:28" s="4" customFormat="1" ht="42" customHeight="1">
      <c r="B25" s="329"/>
      <c r="C25" s="330"/>
      <c r="D25" s="326"/>
      <c r="E25" s="331"/>
      <c r="F25" s="328"/>
      <c r="G25" s="177" t="str">
        <f t="shared" si="0"/>
        <v/>
      </c>
      <c r="H25" s="37" t="str">
        <f t="shared" si="1"/>
        <v/>
      </c>
      <c r="I25" s="337"/>
      <c r="J25" s="97"/>
      <c r="K25" s="98" t="str">
        <f t="shared" si="2"/>
        <v/>
      </c>
      <c r="L25" s="5" t="str">
        <f t="shared" si="3"/>
        <v/>
      </c>
      <c r="M25" s="5" t="str">
        <f t="shared" si="4"/>
        <v/>
      </c>
      <c r="AB25" s="2"/>
    </row>
    <row r="26" spans="1:28" s="4" customFormat="1" ht="42" customHeight="1">
      <c r="B26" s="329"/>
      <c r="C26" s="330"/>
      <c r="D26" s="326"/>
      <c r="E26" s="331"/>
      <c r="F26" s="328"/>
      <c r="G26" s="177" t="str">
        <f t="shared" si="0"/>
        <v/>
      </c>
      <c r="H26" s="37" t="str">
        <f t="shared" si="1"/>
        <v/>
      </c>
      <c r="I26" s="337"/>
      <c r="J26" s="97"/>
      <c r="K26" s="98" t="str">
        <f t="shared" si="2"/>
        <v/>
      </c>
      <c r="L26" s="5" t="str">
        <f t="shared" si="3"/>
        <v/>
      </c>
      <c r="M26" s="5" t="str">
        <f t="shared" si="4"/>
        <v/>
      </c>
      <c r="AB26" s="2"/>
    </row>
    <row r="27" spans="1:28" s="4" customFormat="1" ht="42" customHeight="1">
      <c r="B27" s="332"/>
      <c r="C27" s="333"/>
      <c r="D27" s="334"/>
      <c r="E27" s="335"/>
      <c r="F27" s="336"/>
      <c r="G27" s="177" t="str">
        <f t="shared" si="0"/>
        <v/>
      </c>
      <c r="H27" s="52" t="str">
        <f t="shared" si="1"/>
        <v/>
      </c>
      <c r="I27" s="338"/>
      <c r="J27" s="97"/>
      <c r="K27" s="98" t="str">
        <f t="shared" si="2"/>
        <v/>
      </c>
      <c r="L27" s="5" t="str">
        <f t="shared" si="3"/>
        <v/>
      </c>
      <c r="M27" s="5" t="str">
        <f t="shared" si="4"/>
        <v/>
      </c>
      <c r="AB27" s="2"/>
    </row>
    <row r="28" spans="1:28" s="4" customFormat="1" ht="15" customHeight="1">
      <c r="B28" s="36" t="s">
        <v>35</v>
      </c>
      <c r="C28" s="36"/>
      <c r="D28" s="33"/>
      <c r="E28" s="33"/>
      <c r="F28" s="33"/>
      <c r="G28" s="36" t="s">
        <v>117</v>
      </c>
      <c r="H28" s="29"/>
      <c r="I28" s="33"/>
      <c r="J28" s="63"/>
      <c r="K28" s="99" t="s">
        <v>150</v>
      </c>
      <c r="M28" s="32" t="str">
        <f>IF(COUNTIF(M19:M27,"RED")&gt;0,"RED",IF(COUNTIF(M19:M27,"AMBER")&gt;0,"AMBER","GREEN"))</f>
        <v>RED</v>
      </c>
      <c r="AB28" s="2"/>
    </row>
    <row r="29" spans="1:28" s="4" customFormat="1">
      <c r="B29" s="34">
        <f>COUNT(B19:B27)</f>
        <v>0</v>
      </c>
      <c r="C29" s="34"/>
      <c r="D29" s="33"/>
      <c r="E29" s="33"/>
      <c r="F29" s="33"/>
      <c r="G29" s="34">
        <f>COUNTIF(G19:G27,"open")</f>
        <v>1</v>
      </c>
      <c r="H29" s="59"/>
      <c r="I29" s="33"/>
      <c r="J29" s="63"/>
      <c r="K29" s="98" t="str">
        <f>IFERROR(AVERAGE(K19:K27),"")</f>
        <v/>
      </c>
      <c r="AB29" s="2"/>
    </row>
    <row r="32" spans="1:28" ht="14" customHeight="1">
      <c r="B32" s="475" t="s">
        <v>28</v>
      </c>
      <c r="C32" s="475"/>
      <c r="D32" s="475"/>
      <c r="E32" s="475"/>
    </row>
    <row r="34" spans="2:4">
      <c r="D34" s="17"/>
    </row>
    <row r="35" spans="2:4">
      <c r="D35" s="18"/>
    </row>
    <row r="36" spans="2:4">
      <c r="D36" s="17"/>
    </row>
    <row r="37" spans="2:4">
      <c r="D37" s="17"/>
    </row>
    <row r="38" spans="2:4">
      <c r="D38" s="17"/>
    </row>
    <row r="39" spans="2:4">
      <c r="D39" s="17"/>
    </row>
    <row r="40" spans="2:4">
      <c r="D40" s="17"/>
    </row>
    <row r="41" spans="2:4">
      <c r="D41" s="17"/>
    </row>
    <row r="42" spans="2:4">
      <c r="D42" s="17"/>
    </row>
    <row r="43" spans="2:4">
      <c r="B43" s="17"/>
      <c r="C43" s="17"/>
    </row>
    <row r="44" spans="2:4">
      <c r="B44" s="17"/>
      <c r="C44" s="17"/>
    </row>
    <row r="45" spans="2:4">
      <c r="B45" s="17"/>
      <c r="C45" s="17"/>
    </row>
    <row r="46" spans="2:4">
      <c r="B46" s="17"/>
      <c r="C46" s="17"/>
    </row>
    <row r="47" spans="2:4">
      <c r="B47" s="17"/>
      <c r="C47" s="17"/>
    </row>
    <row r="48" spans="2:4">
      <c r="B48" s="17"/>
      <c r="C48" s="17"/>
    </row>
    <row r="49" spans="2:3">
      <c r="B49" s="17"/>
      <c r="C49" s="17"/>
    </row>
    <row r="50" spans="2:3">
      <c r="B50" s="17"/>
      <c r="C50" s="17"/>
    </row>
    <row r="51" spans="2:3">
      <c r="B51" s="17"/>
      <c r="C51" s="17"/>
    </row>
  </sheetData>
  <sheetProtection sheet="1" formatColumns="0" selectLockedCells="1"/>
  <mergeCells count="1">
    <mergeCell ref="B32:E32"/>
  </mergeCells>
  <conditionalFormatting sqref="G19">
    <cfRule type="cellIs" dxfId="1208" priority="1" operator="equal">
      <formula>"AMBER"</formula>
    </cfRule>
  </conditionalFormatting>
  <conditionalFormatting sqref="G19">
    <cfRule type="cellIs" dxfId="1207" priority="2" operator="equal">
      <formula>"RED"</formula>
    </cfRule>
  </conditionalFormatting>
  <conditionalFormatting sqref="G19">
    <cfRule type="cellIs" dxfId="1206" priority="3" operator="equal">
      <formula>"GREEN"</formula>
    </cfRule>
  </conditionalFormatting>
  <conditionalFormatting sqref="G20">
    <cfRule type="cellIs" dxfId="1205" priority="4" operator="equal">
      <formula>"AMBER"</formula>
    </cfRule>
  </conditionalFormatting>
  <conditionalFormatting sqref="G20">
    <cfRule type="cellIs" dxfId="1204" priority="5" operator="equal">
      <formula>"RED"</formula>
    </cfRule>
  </conditionalFormatting>
  <conditionalFormatting sqref="G20">
    <cfRule type="cellIs" dxfId="1203" priority="6" operator="equal">
      <formula>"GREEN"</formula>
    </cfRule>
  </conditionalFormatting>
  <conditionalFormatting sqref="G21">
    <cfRule type="cellIs" dxfId="1202" priority="7" operator="equal">
      <formula>"AMBER"</formula>
    </cfRule>
  </conditionalFormatting>
  <conditionalFormatting sqref="G21">
    <cfRule type="cellIs" dxfId="1201" priority="8" operator="equal">
      <formula>"RED"</formula>
    </cfRule>
  </conditionalFormatting>
  <conditionalFormatting sqref="G21">
    <cfRule type="cellIs" dxfId="1200" priority="9" operator="equal">
      <formula>"GREEN"</formula>
    </cfRule>
  </conditionalFormatting>
  <conditionalFormatting sqref="G22">
    <cfRule type="cellIs" dxfId="1199" priority="10" operator="equal">
      <formula>"AMBER"</formula>
    </cfRule>
  </conditionalFormatting>
  <conditionalFormatting sqref="G22">
    <cfRule type="cellIs" dxfId="1198" priority="11" operator="equal">
      <formula>"RED"</formula>
    </cfRule>
  </conditionalFormatting>
  <conditionalFormatting sqref="G22">
    <cfRule type="cellIs" dxfId="1197" priority="12" operator="equal">
      <formula>"GREEN"</formula>
    </cfRule>
  </conditionalFormatting>
  <conditionalFormatting sqref="G23">
    <cfRule type="cellIs" dxfId="1196" priority="13" operator="equal">
      <formula>"AMBER"</formula>
    </cfRule>
  </conditionalFormatting>
  <conditionalFormatting sqref="G23">
    <cfRule type="cellIs" dxfId="1195" priority="14" operator="equal">
      <formula>"RED"</formula>
    </cfRule>
  </conditionalFormatting>
  <conditionalFormatting sqref="G23">
    <cfRule type="cellIs" dxfId="1194" priority="15" operator="equal">
      <formula>"GREEN"</formula>
    </cfRule>
  </conditionalFormatting>
  <conditionalFormatting sqref="G24">
    <cfRule type="cellIs" dxfId="1193" priority="16" operator="equal">
      <formula>"AMBER"</formula>
    </cfRule>
  </conditionalFormatting>
  <conditionalFormatting sqref="G24">
    <cfRule type="cellIs" dxfId="1192" priority="17" operator="equal">
      <formula>"RED"</formula>
    </cfRule>
  </conditionalFormatting>
  <conditionalFormatting sqref="G24">
    <cfRule type="cellIs" dxfId="1191" priority="18" operator="equal">
      <formula>"GREEN"</formula>
    </cfRule>
  </conditionalFormatting>
  <conditionalFormatting sqref="G25">
    <cfRule type="cellIs" dxfId="1190" priority="19" operator="equal">
      <formula>"AMBER"</formula>
    </cfRule>
  </conditionalFormatting>
  <conditionalFormatting sqref="G25">
    <cfRule type="cellIs" dxfId="1189" priority="20" operator="equal">
      <formula>"RED"</formula>
    </cfRule>
  </conditionalFormatting>
  <conditionalFormatting sqref="G25">
    <cfRule type="cellIs" dxfId="1188" priority="21" operator="equal">
      <formula>"GREEN"</formula>
    </cfRule>
  </conditionalFormatting>
  <conditionalFormatting sqref="G26">
    <cfRule type="cellIs" dxfId="1187" priority="22" operator="equal">
      <formula>"AMBER"</formula>
    </cfRule>
  </conditionalFormatting>
  <conditionalFormatting sqref="G26">
    <cfRule type="cellIs" dxfId="1186" priority="23" operator="equal">
      <formula>"RED"</formula>
    </cfRule>
  </conditionalFormatting>
  <conditionalFormatting sqref="G26">
    <cfRule type="cellIs" dxfId="1185" priority="24" operator="equal">
      <formula>"GREEN"</formula>
    </cfRule>
  </conditionalFormatting>
  <conditionalFormatting sqref="G27">
    <cfRule type="cellIs" dxfId="1184" priority="25" operator="equal">
      <formula>"AMBER"</formula>
    </cfRule>
  </conditionalFormatting>
  <conditionalFormatting sqref="G27">
    <cfRule type="cellIs" dxfId="1183" priority="26" operator="equal">
      <formula>"RED"</formula>
    </cfRule>
  </conditionalFormatting>
  <conditionalFormatting sqref="G27">
    <cfRule type="cellIs" dxfId="1182" priority="27" operator="equal">
      <formula>"GREEN"</formula>
    </cfRule>
  </conditionalFormatting>
  <conditionalFormatting sqref="H19">
    <cfRule type="cellIs" dxfId="1181" priority="28" operator="equal">
      <formula>"AMBER"</formula>
    </cfRule>
  </conditionalFormatting>
  <conditionalFormatting sqref="H19">
    <cfRule type="cellIs" dxfId="1180" priority="29" operator="equal">
      <formula>"RED"</formula>
    </cfRule>
  </conditionalFormatting>
  <conditionalFormatting sqref="H19">
    <cfRule type="cellIs" dxfId="1179" priority="30" operator="equal">
      <formula>"GREEN"</formula>
    </cfRule>
  </conditionalFormatting>
  <conditionalFormatting sqref="H20">
    <cfRule type="cellIs" dxfId="1178" priority="31" operator="equal">
      <formula>"AMBER"</formula>
    </cfRule>
  </conditionalFormatting>
  <conditionalFormatting sqref="H20">
    <cfRule type="cellIs" dxfId="1177" priority="32" operator="equal">
      <formula>"RED"</formula>
    </cfRule>
  </conditionalFormatting>
  <conditionalFormatting sqref="H20">
    <cfRule type="cellIs" dxfId="1176" priority="33" operator="equal">
      <formula>"GREEN"</formula>
    </cfRule>
  </conditionalFormatting>
  <conditionalFormatting sqref="H21">
    <cfRule type="cellIs" dxfId="1175" priority="34" operator="equal">
      <formula>"AMBER"</formula>
    </cfRule>
  </conditionalFormatting>
  <conditionalFormatting sqref="H21">
    <cfRule type="cellIs" dxfId="1174" priority="35" operator="equal">
      <formula>"RED"</formula>
    </cfRule>
  </conditionalFormatting>
  <conditionalFormatting sqref="H21">
    <cfRule type="cellIs" dxfId="1173" priority="36" operator="equal">
      <formula>"GREEN"</formula>
    </cfRule>
  </conditionalFormatting>
  <conditionalFormatting sqref="H22">
    <cfRule type="cellIs" dxfId="1172" priority="37" operator="equal">
      <formula>"AMBER"</formula>
    </cfRule>
  </conditionalFormatting>
  <conditionalFormatting sqref="H22">
    <cfRule type="cellIs" dxfId="1171" priority="38" operator="equal">
      <formula>"RED"</formula>
    </cfRule>
  </conditionalFormatting>
  <conditionalFormatting sqref="H22">
    <cfRule type="cellIs" dxfId="1170" priority="39" operator="equal">
      <formula>"GREEN"</formula>
    </cfRule>
  </conditionalFormatting>
  <conditionalFormatting sqref="H23">
    <cfRule type="cellIs" dxfId="1169" priority="40" operator="equal">
      <formula>"AMBER"</formula>
    </cfRule>
  </conditionalFormatting>
  <conditionalFormatting sqref="H23">
    <cfRule type="cellIs" dxfId="1168" priority="41" operator="equal">
      <formula>"RED"</formula>
    </cfRule>
  </conditionalFormatting>
  <conditionalFormatting sqref="H23">
    <cfRule type="cellIs" dxfId="1167" priority="42" operator="equal">
      <formula>"GREEN"</formula>
    </cfRule>
  </conditionalFormatting>
  <conditionalFormatting sqref="H24">
    <cfRule type="cellIs" dxfId="1166" priority="43" operator="equal">
      <formula>"AMBER"</formula>
    </cfRule>
  </conditionalFormatting>
  <conditionalFormatting sqref="H24">
    <cfRule type="cellIs" dxfId="1165" priority="44" operator="equal">
      <formula>"RED"</formula>
    </cfRule>
  </conditionalFormatting>
  <conditionalFormatting sqref="H24">
    <cfRule type="cellIs" dxfId="1164" priority="45" operator="equal">
      <formula>"GREEN"</formula>
    </cfRule>
  </conditionalFormatting>
  <conditionalFormatting sqref="H25">
    <cfRule type="cellIs" dxfId="1163" priority="46" operator="equal">
      <formula>"AMBER"</formula>
    </cfRule>
  </conditionalFormatting>
  <conditionalFormatting sqref="H25">
    <cfRule type="cellIs" dxfId="1162" priority="47" operator="equal">
      <formula>"RED"</formula>
    </cfRule>
  </conditionalFormatting>
  <conditionalFormatting sqref="H25">
    <cfRule type="cellIs" dxfId="1161" priority="48" operator="equal">
      <formula>"GREEN"</formula>
    </cfRule>
  </conditionalFormatting>
  <conditionalFormatting sqref="H26">
    <cfRule type="cellIs" dxfId="1160" priority="49" operator="equal">
      <formula>"AMBER"</formula>
    </cfRule>
  </conditionalFormatting>
  <conditionalFormatting sqref="H26">
    <cfRule type="cellIs" dxfId="1159" priority="50" operator="equal">
      <formula>"RED"</formula>
    </cfRule>
  </conditionalFormatting>
  <conditionalFormatting sqref="H26">
    <cfRule type="cellIs" dxfId="1158" priority="51" operator="equal">
      <formula>"GREEN"</formula>
    </cfRule>
  </conditionalFormatting>
  <conditionalFormatting sqref="H27">
    <cfRule type="cellIs" dxfId="1157" priority="52" operator="equal">
      <formula>"AMBER"</formula>
    </cfRule>
  </conditionalFormatting>
  <conditionalFormatting sqref="H27">
    <cfRule type="cellIs" dxfId="1156" priority="53" operator="equal">
      <formula>"RED"</formula>
    </cfRule>
  </conditionalFormatting>
  <conditionalFormatting sqref="H27">
    <cfRule type="cellIs" dxfId="1155" priority="54" operator="equal">
      <formula>"GREEN"</formula>
    </cfRule>
  </conditionalFormatting>
  <conditionalFormatting sqref="B1">
    <cfRule type="cellIs" dxfId="1154" priority="55" operator="equal">
      <formula>"AMBER"</formula>
    </cfRule>
  </conditionalFormatting>
  <conditionalFormatting sqref="B1">
    <cfRule type="cellIs" dxfId="1153" priority="56" operator="equal">
      <formula>"RED"</formula>
    </cfRule>
  </conditionalFormatting>
  <conditionalFormatting sqref="B1">
    <cfRule type="cellIs" dxfId="1152" priority="57" operator="equal">
      <formula>"GREEN"</formula>
    </cfRule>
  </conditionalFormatting>
  <conditionalFormatting sqref="B2">
    <cfRule type="cellIs" dxfId="1151" priority="58" operator="equal">
      <formula>"AMBER"</formula>
    </cfRule>
  </conditionalFormatting>
  <conditionalFormatting sqref="B2">
    <cfRule type="cellIs" dxfId="1150" priority="59" operator="equal">
      <formula>"RED"</formula>
    </cfRule>
  </conditionalFormatting>
  <conditionalFormatting sqref="B2">
    <cfRule type="cellIs" dxfId="1149" priority="60" operator="equal">
      <formula>"GREEN"</formula>
    </cfRule>
  </conditionalFormatting>
  <conditionalFormatting sqref="B3">
    <cfRule type="cellIs" dxfId="1148" priority="61" operator="equal">
      <formula>"AMBER"</formula>
    </cfRule>
  </conditionalFormatting>
  <conditionalFormatting sqref="B3">
    <cfRule type="cellIs" dxfId="1147" priority="62" operator="equal">
      <formula>"RED"</formula>
    </cfRule>
  </conditionalFormatting>
  <conditionalFormatting sqref="B3">
    <cfRule type="cellIs" dxfId="1146" priority="63" operator="equal">
      <formula>"GREEN"</formula>
    </cfRule>
  </conditionalFormatting>
  <conditionalFormatting sqref="B4">
    <cfRule type="cellIs" dxfId="1145" priority="64" operator="equal">
      <formula>"AMBER"</formula>
    </cfRule>
  </conditionalFormatting>
  <conditionalFormatting sqref="B4">
    <cfRule type="cellIs" dxfId="1144" priority="65" operator="equal">
      <formula>"RED"</formula>
    </cfRule>
  </conditionalFormatting>
  <conditionalFormatting sqref="B4">
    <cfRule type="cellIs" dxfId="1143" priority="66" operator="equal">
      <formula>"GREEN"</formula>
    </cfRule>
  </conditionalFormatting>
  <conditionalFormatting sqref="B5">
    <cfRule type="cellIs" dxfId="1142" priority="67" operator="equal">
      <formula>"AMBER"</formula>
    </cfRule>
  </conditionalFormatting>
  <conditionalFormatting sqref="B5">
    <cfRule type="cellIs" dxfId="1141" priority="68" operator="equal">
      <formula>"RED"</formula>
    </cfRule>
  </conditionalFormatting>
  <conditionalFormatting sqref="B5">
    <cfRule type="cellIs" dxfId="1140" priority="69" operator="equal">
      <formula>"GREEN"</formula>
    </cfRule>
  </conditionalFormatting>
  <conditionalFormatting sqref="B6">
    <cfRule type="cellIs" dxfId="1139" priority="70" operator="equal">
      <formula>"AMBER"</formula>
    </cfRule>
  </conditionalFormatting>
  <conditionalFormatting sqref="B6">
    <cfRule type="cellIs" dxfId="1138" priority="71" operator="equal">
      <formula>"RED"</formula>
    </cfRule>
  </conditionalFormatting>
  <conditionalFormatting sqref="B6">
    <cfRule type="cellIs" dxfId="1137" priority="72" operator="equal">
      <formula>"GREEN"</formula>
    </cfRule>
  </conditionalFormatting>
  <conditionalFormatting sqref="B7">
    <cfRule type="cellIs" dxfId="1136" priority="73" operator="equal">
      <formula>"AMBER"</formula>
    </cfRule>
  </conditionalFormatting>
  <conditionalFormatting sqref="B7">
    <cfRule type="cellIs" dxfId="1135" priority="74" operator="equal">
      <formula>"RED"</formula>
    </cfRule>
  </conditionalFormatting>
  <conditionalFormatting sqref="B7">
    <cfRule type="cellIs" dxfId="1134" priority="75" operator="equal">
      <formula>"GREEN"</formula>
    </cfRule>
  </conditionalFormatting>
  <conditionalFormatting sqref="B8">
    <cfRule type="cellIs" dxfId="1133" priority="76" operator="equal">
      <formula>"AMBER"</formula>
    </cfRule>
  </conditionalFormatting>
  <conditionalFormatting sqref="B8">
    <cfRule type="cellIs" dxfId="1132" priority="77" operator="equal">
      <formula>"RED"</formula>
    </cfRule>
  </conditionalFormatting>
  <conditionalFormatting sqref="B8">
    <cfRule type="cellIs" dxfId="1131" priority="78" operator="equal">
      <formula>"GREEN"</formula>
    </cfRule>
  </conditionalFormatting>
  <conditionalFormatting sqref="B9">
    <cfRule type="cellIs" dxfId="1130" priority="79" operator="equal">
      <formula>"AMBER"</formula>
    </cfRule>
  </conditionalFormatting>
  <conditionalFormatting sqref="B9">
    <cfRule type="cellIs" dxfId="1129" priority="80" operator="equal">
      <formula>"RED"</formula>
    </cfRule>
  </conditionalFormatting>
  <conditionalFormatting sqref="B9">
    <cfRule type="cellIs" dxfId="1128" priority="81" operator="equal">
      <formula>"GREEN"</formula>
    </cfRule>
  </conditionalFormatting>
  <conditionalFormatting sqref="C1">
    <cfRule type="cellIs" dxfId="1127" priority="82" operator="equal">
      <formula>"AMBER"</formula>
    </cfRule>
  </conditionalFormatting>
  <conditionalFormatting sqref="C1">
    <cfRule type="cellIs" dxfId="1126" priority="83" operator="equal">
      <formula>"RED"</formula>
    </cfRule>
  </conditionalFormatting>
  <conditionalFormatting sqref="C1">
    <cfRule type="cellIs" dxfId="1125" priority="84" operator="equal">
      <formula>"GREEN"</formula>
    </cfRule>
  </conditionalFormatting>
  <conditionalFormatting sqref="C2">
    <cfRule type="cellIs" dxfId="1124" priority="85" operator="equal">
      <formula>"AMBER"</formula>
    </cfRule>
  </conditionalFormatting>
  <conditionalFormatting sqref="C2">
    <cfRule type="cellIs" dxfId="1123" priority="86" operator="equal">
      <formula>"RED"</formula>
    </cfRule>
  </conditionalFormatting>
  <conditionalFormatting sqref="C2">
    <cfRule type="cellIs" dxfId="1122" priority="87" operator="equal">
      <formula>"GREEN"</formula>
    </cfRule>
  </conditionalFormatting>
  <conditionalFormatting sqref="C3">
    <cfRule type="cellIs" dxfId="1121" priority="88" operator="equal">
      <formula>"AMBER"</formula>
    </cfRule>
  </conditionalFormatting>
  <conditionalFormatting sqref="C3">
    <cfRule type="cellIs" dxfId="1120" priority="89" operator="equal">
      <formula>"RED"</formula>
    </cfRule>
  </conditionalFormatting>
  <conditionalFormatting sqref="C3">
    <cfRule type="cellIs" dxfId="1119" priority="90" operator="equal">
      <formula>"GREEN"</formula>
    </cfRule>
  </conditionalFormatting>
  <conditionalFormatting sqref="C4">
    <cfRule type="cellIs" dxfId="1118" priority="91" operator="equal">
      <formula>"AMBER"</formula>
    </cfRule>
  </conditionalFormatting>
  <conditionalFormatting sqref="C4">
    <cfRule type="cellIs" dxfId="1117" priority="92" operator="equal">
      <formula>"RED"</formula>
    </cfRule>
  </conditionalFormatting>
  <conditionalFormatting sqref="C4">
    <cfRule type="cellIs" dxfId="1116" priority="93" operator="equal">
      <formula>"GREEN"</formula>
    </cfRule>
  </conditionalFormatting>
  <conditionalFormatting sqref="C5">
    <cfRule type="cellIs" dxfId="1115" priority="94" operator="equal">
      <formula>"AMBER"</formula>
    </cfRule>
  </conditionalFormatting>
  <conditionalFormatting sqref="C5">
    <cfRule type="cellIs" dxfId="1114" priority="95" operator="equal">
      <formula>"RED"</formula>
    </cfRule>
  </conditionalFormatting>
  <conditionalFormatting sqref="C5">
    <cfRule type="cellIs" dxfId="1113" priority="96" operator="equal">
      <formula>"GREEN"</formula>
    </cfRule>
  </conditionalFormatting>
  <conditionalFormatting sqref="C6">
    <cfRule type="cellIs" dxfId="1112" priority="97" operator="equal">
      <formula>"AMBER"</formula>
    </cfRule>
  </conditionalFormatting>
  <conditionalFormatting sqref="C6">
    <cfRule type="cellIs" dxfId="1111" priority="98" operator="equal">
      <formula>"RED"</formula>
    </cfRule>
  </conditionalFormatting>
  <conditionalFormatting sqref="C6">
    <cfRule type="cellIs" dxfId="1110" priority="99" operator="equal">
      <formula>"GREEN"</formula>
    </cfRule>
  </conditionalFormatting>
  <conditionalFormatting sqref="C7">
    <cfRule type="cellIs" dxfId="1109" priority="100" operator="equal">
      <formula>"AMBER"</formula>
    </cfRule>
  </conditionalFormatting>
  <conditionalFormatting sqref="C7">
    <cfRule type="cellIs" dxfId="1108" priority="101" operator="equal">
      <formula>"RED"</formula>
    </cfRule>
  </conditionalFormatting>
  <conditionalFormatting sqref="C7">
    <cfRule type="cellIs" dxfId="1107" priority="102" operator="equal">
      <formula>"GREEN"</formula>
    </cfRule>
  </conditionalFormatting>
  <conditionalFormatting sqref="C8">
    <cfRule type="cellIs" dxfId="1106" priority="103" operator="equal">
      <formula>"AMBER"</formula>
    </cfRule>
  </conditionalFormatting>
  <conditionalFormatting sqref="C8">
    <cfRule type="cellIs" dxfId="1105" priority="104" operator="equal">
      <formula>"RED"</formula>
    </cfRule>
  </conditionalFormatting>
  <conditionalFormatting sqref="C8">
    <cfRule type="cellIs" dxfId="1104" priority="105" operator="equal">
      <formula>"GREEN"</formula>
    </cfRule>
  </conditionalFormatting>
  <conditionalFormatting sqref="C9">
    <cfRule type="cellIs" dxfId="1103" priority="106" operator="equal">
      <formula>"AMBER"</formula>
    </cfRule>
  </conditionalFormatting>
  <conditionalFormatting sqref="C9">
    <cfRule type="cellIs" dxfId="1102" priority="107" operator="equal">
      <formula>"RED"</formula>
    </cfRule>
  </conditionalFormatting>
  <conditionalFormatting sqref="C9">
    <cfRule type="cellIs" dxfId="1101" priority="108" operator="equal">
      <formula>"GREEN"</formula>
    </cfRule>
  </conditionalFormatting>
  <conditionalFormatting sqref="B15">
    <cfRule type="cellIs" dxfId="1100" priority="109" operator="equal">
      <formula>"AMBER"</formula>
    </cfRule>
  </conditionalFormatting>
  <conditionalFormatting sqref="B15">
    <cfRule type="cellIs" dxfId="1099" priority="110" operator="equal">
      <formula>"RED"</formula>
    </cfRule>
  </conditionalFormatting>
  <conditionalFormatting sqref="B15">
    <cfRule type="cellIs" dxfId="1098" priority="111" operator="equal">
      <formula>"GREEN"</formula>
    </cfRule>
  </conditionalFormatting>
  <conditionalFormatting sqref="B16">
    <cfRule type="cellIs" dxfId="1097" priority="112" operator="equal">
      <formula>"AMBER"</formula>
    </cfRule>
  </conditionalFormatting>
  <conditionalFormatting sqref="B16">
    <cfRule type="cellIs" dxfId="1096" priority="113" operator="equal">
      <formula>"RED"</formula>
    </cfRule>
  </conditionalFormatting>
  <conditionalFormatting sqref="B16">
    <cfRule type="cellIs" dxfId="1095" priority="114" operator="equal">
      <formula>"GREEN"</formula>
    </cfRule>
  </conditionalFormatting>
  <conditionalFormatting sqref="B17">
    <cfRule type="cellIs" dxfId="1094" priority="115" operator="equal">
      <formula>"AMBER"</formula>
    </cfRule>
  </conditionalFormatting>
  <conditionalFormatting sqref="B17">
    <cfRule type="cellIs" dxfId="1093" priority="116" operator="equal">
      <formula>"RED"</formula>
    </cfRule>
  </conditionalFormatting>
  <conditionalFormatting sqref="B17">
    <cfRule type="cellIs" dxfId="1092" priority="117" operator="equal">
      <formula>"GREEN"</formula>
    </cfRule>
  </conditionalFormatting>
  <conditionalFormatting sqref="B18">
    <cfRule type="cellIs" dxfId="1091" priority="118" operator="equal">
      <formula>"AMBER"</formula>
    </cfRule>
  </conditionalFormatting>
  <conditionalFormatting sqref="B18">
    <cfRule type="cellIs" dxfId="1090" priority="119" operator="equal">
      <formula>"RED"</formula>
    </cfRule>
  </conditionalFormatting>
  <conditionalFormatting sqref="B18">
    <cfRule type="cellIs" dxfId="1089" priority="120" operator="equal">
      <formula>"GREEN"</formula>
    </cfRule>
  </conditionalFormatting>
  <conditionalFormatting sqref="B19">
    <cfRule type="cellIs" dxfId="1088" priority="121" operator="equal">
      <formula>"AMBER"</formula>
    </cfRule>
  </conditionalFormatting>
  <conditionalFormatting sqref="B19">
    <cfRule type="cellIs" dxfId="1087" priority="122" operator="equal">
      <formula>"RED"</formula>
    </cfRule>
  </conditionalFormatting>
  <conditionalFormatting sqref="B19">
    <cfRule type="cellIs" dxfId="1086" priority="123" operator="equal">
      <formula>"GREEN"</formula>
    </cfRule>
  </conditionalFormatting>
  <conditionalFormatting sqref="B20">
    <cfRule type="cellIs" dxfId="1085" priority="124" operator="equal">
      <formula>"AMBER"</formula>
    </cfRule>
  </conditionalFormatting>
  <conditionalFormatting sqref="B20">
    <cfRule type="cellIs" dxfId="1084" priority="125" operator="equal">
      <formula>"RED"</formula>
    </cfRule>
  </conditionalFormatting>
  <conditionalFormatting sqref="B20">
    <cfRule type="cellIs" dxfId="1083" priority="126" operator="equal">
      <formula>"GREEN"</formula>
    </cfRule>
  </conditionalFormatting>
  <conditionalFormatting sqref="B21">
    <cfRule type="cellIs" dxfId="1082" priority="127" operator="equal">
      <formula>"AMBER"</formula>
    </cfRule>
  </conditionalFormatting>
  <conditionalFormatting sqref="B21">
    <cfRule type="cellIs" dxfId="1081" priority="128" operator="equal">
      <formula>"RED"</formula>
    </cfRule>
  </conditionalFormatting>
  <conditionalFormatting sqref="B21">
    <cfRule type="cellIs" dxfId="1080" priority="129" operator="equal">
      <formula>"GREEN"</formula>
    </cfRule>
  </conditionalFormatting>
  <conditionalFormatting sqref="B22">
    <cfRule type="cellIs" dxfId="1079" priority="130" operator="equal">
      <formula>"AMBER"</formula>
    </cfRule>
  </conditionalFormatting>
  <conditionalFormatting sqref="B22">
    <cfRule type="cellIs" dxfId="1078" priority="131" operator="equal">
      <formula>"RED"</formula>
    </cfRule>
  </conditionalFormatting>
  <conditionalFormatting sqref="B22">
    <cfRule type="cellIs" dxfId="1077" priority="132" operator="equal">
      <formula>"GREEN"</formula>
    </cfRule>
  </conditionalFormatting>
  <conditionalFormatting sqref="B23">
    <cfRule type="cellIs" dxfId="1076" priority="133" operator="equal">
      <formula>"AMBER"</formula>
    </cfRule>
  </conditionalFormatting>
  <conditionalFormatting sqref="B23">
    <cfRule type="cellIs" dxfId="1075" priority="134" operator="equal">
      <formula>"RED"</formula>
    </cfRule>
  </conditionalFormatting>
  <conditionalFormatting sqref="B23">
    <cfRule type="cellIs" dxfId="1074" priority="135" operator="equal">
      <formula>"GREEN"</formula>
    </cfRule>
  </conditionalFormatting>
  <conditionalFormatting sqref="B24">
    <cfRule type="cellIs" dxfId="1073" priority="136" operator="equal">
      <formula>"AMBER"</formula>
    </cfRule>
  </conditionalFormatting>
  <conditionalFormatting sqref="B24">
    <cfRule type="cellIs" dxfId="1072" priority="137" operator="equal">
      <formula>"RED"</formula>
    </cfRule>
  </conditionalFormatting>
  <conditionalFormatting sqref="B24">
    <cfRule type="cellIs" dxfId="1071" priority="138" operator="equal">
      <formula>"GREEN"</formula>
    </cfRule>
  </conditionalFormatting>
  <conditionalFormatting sqref="B25">
    <cfRule type="cellIs" dxfId="1070" priority="139" operator="equal">
      <formula>"AMBER"</formula>
    </cfRule>
  </conditionalFormatting>
  <conditionalFormatting sqref="B25">
    <cfRule type="cellIs" dxfId="1069" priority="140" operator="equal">
      <formula>"RED"</formula>
    </cfRule>
  </conditionalFormatting>
  <conditionalFormatting sqref="B25">
    <cfRule type="cellIs" dxfId="1068" priority="141" operator="equal">
      <formula>"GREEN"</formula>
    </cfRule>
  </conditionalFormatting>
  <conditionalFormatting sqref="B26">
    <cfRule type="cellIs" dxfId="1067" priority="142" operator="equal">
      <formula>"AMBER"</formula>
    </cfRule>
  </conditionalFormatting>
  <conditionalFormatting sqref="B26">
    <cfRule type="cellIs" dxfId="1066" priority="143" operator="equal">
      <formula>"RED"</formula>
    </cfRule>
  </conditionalFormatting>
  <conditionalFormatting sqref="B26">
    <cfRule type="cellIs" dxfId="1065" priority="144" operator="equal">
      <formula>"GREEN"</formula>
    </cfRule>
  </conditionalFormatting>
  <conditionalFormatting sqref="B27">
    <cfRule type="cellIs" dxfId="1064" priority="145" operator="equal">
      <formula>"AMBER"</formula>
    </cfRule>
  </conditionalFormatting>
  <conditionalFormatting sqref="B27">
    <cfRule type="cellIs" dxfId="1063" priority="146" operator="equal">
      <formula>"RED"</formula>
    </cfRule>
  </conditionalFormatting>
  <conditionalFormatting sqref="B27">
    <cfRule type="cellIs" dxfId="1062" priority="147" operator="equal">
      <formula>"GREEN"</formula>
    </cfRule>
  </conditionalFormatting>
  <conditionalFormatting sqref="B28">
    <cfRule type="cellIs" dxfId="1061" priority="148" operator="equal">
      <formula>"AMBER"</formula>
    </cfRule>
  </conditionalFormatting>
  <conditionalFormatting sqref="B28">
    <cfRule type="cellIs" dxfId="1060" priority="149" operator="equal">
      <formula>"RED"</formula>
    </cfRule>
  </conditionalFormatting>
  <conditionalFormatting sqref="B28">
    <cfRule type="cellIs" dxfId="1059" priority="150" operator="equal">
      <formula>"GREEN"</formula>
    </cfRule>
  </conditionalFormatting>
  <conditionalFormatting sqref="B29">
    <cfRule type="cellIs" dxfId="1058" priority="151" operator="equal">
      <formula>"AMBER"</formula>
    </cfRule>
  </conditionalFormatting>
  <conditionalFormatting sqref="B29">
    <cfRule type="cellIs" dxfId="1057" priority="152" operator="equal">
      <formula>"RED"</formula>
    </cfRule>
  </conditionalFormatting>
  <conditionalFormatting sqref="B29">
    <cfRule type="cellIs" dxfId="1056" priority="153" operator="equal">
      <formula>"GREEN"</formula>
    </cfRule>
  </conditionalFormatting>
  <conditionalFormatting sqref="B30">
    <cfRule type="cellIs" dxfId="1055" priority="154" operator="equal">
      <formula>"AMBER"</formula>
    </cfRule>
  </conditionalFormatting>
  <conditionalFormatting sqref="B30">
    <cfRule type="cellIs" dxfId="1054" priority="155" operator="equal">
      <formula>"RED"</formula>
    </cfRule>
  </conditionalFormatting>
  <conditionalFormatting sqref="B30">
    <cfRule type="cellIs" dxfId="1053" priority="156" operator="equal">
      <formula>"GREEN"</formula>
    </cfRule>
  </conditionalFormatting>
  <conditionalFormatting sqref="B31">
    <cfRule type="cellIs" dxfId="1052" priority="157" operator="equal">
      <formula>"AMBER"</formula>
    </cfRule>
  </conditionalFormatting>
  <conditionalFormatting sqref="B31">
    <cfRule type="cellIs" dxfId="1051" priority="158" operator="equal">
      <formula>"RED"</formula>
    </cfRule>
  </conditionalFormatting>
  <conditionalFormatting sqref="B31">
    <cfRule type="cellIs" dxfId="1050" priority="159" operator="equal">
      <formula>"GREEN"</formula>
    </cfRule>
  </conditionalFormatting>
  <conditionalFormatting sqref="B33">
    <cfRule type="cellIs" dxfId="1049" priority="160" operator="equal">
      <formula>"AMBER"</formula>
    </cfRule>
  </conditionalFormatting>
  <conditionalFormatting sqref="B33">
    <cfRule type="cellIs" dxfId="1048" priority="161" operator="equal">
      <formula>"RED"</formula>
    </cfRule>
  </conditionalFormatting>
  <conditionalFormatting sqref="B33">
    <cfRule type="cellIs" dxfId="1047" priority="162" operator="equal">
      <formula>"GREEN"</formula>
    </cfRule>
  </conditionalFormatting>
  <conditionalFormatting sqref="B34">
    <cfRule type="cellIs" dxfId="1046" priority="163" operator="equal">
      <formula>"AMBER"</formula>
    </cfRule>
  </conditionalFormatting>
  <conditionalFormatting sqref="B34">
    <cfRule type="cellIs" dxfId="1045" priority="164" operator="equal">
      <formula>"RED"</formula>
    </cfRule>
  </conditionalFormatting>
  <conditionalFormatting sqref="B34">
    <cfRule type="cellIs" dxfId="1044" priority="165" operator="equal">
      <formula>"GREEN"</formula>
    </cfRule>
  </conditionalFormatting>
  <conditionalFormatting sqref="C15">
    <cfRule type="cellIs" dxfId="1043" priority="166" operator="equal">
      <formula>"AMBER"</formula>
    </cfRule>
  </conditionalFormatting>
  <conditionalFormatting sqref="C15">
    <cfRule type="cellIs" dxfId="1042" priority="167" operator="equal">
      <formula>"RED"</formula>
    </cfRule>
  </conditionalFormatting>
  <conditionalFormatting sqref="C15">
    <cfRule type="cellIs" dxfId="1041" priority="168" operator="equal">
      <formula>"GREEN"</formula>
    </cfRule>
  </conditionalFormatting>
  <conditionalFormatting sqref="C16">
    <cfRule type="cellIs" dxfId="1040" priority="169" operator="equal">
      <formula>"AMBER"</formula>
    </cfRule>
  </conditionalFormatting>
  <conditionalFormatting sqref="C16">
    <cfRule type="cellIs" dxfId="1039" priority="170" operator="equal">
      <formula>"RED"</formula>
    </cfRule>
  </conditionalFormatting>
  <conditionalFormatting sqref="C16">
    <cfRule type="cellIs" dxfId="1038" priority="171" operator="equal">
      <formula>"GREEN"</formula>
    </cfRule>
  </conditionalFormatting>
  <conditionalFormatting sqref="C17">
    <cfRule type="cellIs" dxfId="1037" priority="172" operator="equal">
      <formula>"AMBER"</formula>
    </cfRule>
  </conditionalFormatting>
  <conditionalFormatting sqref="C17">
    <cfRule type="cellIs" dxfId="1036" priority="173" operator="equal">
      <formula>"RED"</formula>
    </cfRule>
  </conditionalFormatting>
  <conditionalFormatting sqref="C17">
    <cfRule type="cellIs" dxfId="1035" priority="174" operator="equal">
      <formula>"GREEN"</formula>
    </cfRule>
  </conditionalFormatting>
  <conditionalFormatting sqref="C18">
    <cfRule type="cellIs" dxfId="1034" priority="175" operator="equal">
      <formula>"AMBER"</formula>
    </cfRule>
  </conditionalFormatting>
  <conditionalFormatting sqref="C18">
    <cfRule type="cellIs" dxfId="1033" priority="176" operator="equal">
      <formula>"RED"</formula>
    </cfRule>
  </conditionalFormatting>
  <conditionalFormatting sqref="C18">
    <cfRule type="cellIs" dxfId="1032" priority="177" operator="equal">
      <formula>"GREEN"</formula>
    </cfRule>
  </conditionalFormatting>
  <conditionalFormatting sqref="C19">
    <cfRule type="cellIs" dxfId="1031" priority="178" operator="equal">
      <formula>"AMBER"</formula>
    </cfRule>
  </conditionalFormatting>
  <conditionalFormatting sqref="C19">
    <cfRule type="cellIs" dxfId="1030" priority="179" operator="equal">
      <formula>"RED"</formula>
    </cfRule>
  </conditionalFormatting>
  <conditionalFormatting sqref="C19">
    <cfRule type="cellIs" dxfId="1029" priority="180" operator="equal">
      <formula>"GREEN"</formula>
    </cfRule>
  </conditionalFormatting>
  <conditionalFormatting sqref="C20">
    <cfRule type="cellIs" dxfId="1028" priority="181" operator="equal">
      <formula>"AMBER"</formula>
    </cfRule>
  </conditionalFormatting>
  <conditionalFormatting sqref="C20">
    <cfRule type="cellIs" dxfId="1027" priority="182" operator="equal">
      <formula>"RED"</formula>
    </cfRule>
  </conditionalFormatting>
  <conditionalFormatting sqref="C20">
    <cfRule type="cellIs" dxfId="1026" priority="183" operator="equal">
      <formula>"GREEN"</formula>
    </cfRule>
  </conditionalFormatting>
  <conditionalFormatting sqref="C21">
    <cfRule type="cellIs" dxfId="1025" priority="184" operator="equal">
      <formula>"AMBER"</formula>
    </cfRule>
  </conditionalFormatting>
  <conditionalFormatting sqref="C21">
    <cfRule type="cellIs" dxfId="1024" priority="185" operator="equal">
      <formula>"RED"</formula>
    </cfRule>
  </conditionalFormatting>
  <conditionalFormatting sqref="C21">
    <cfRule type="cellIs" dxfId="1023" priority="186" operator="equal">
      <formula>"GREEN"</formula>
    </cfRule>
  </conditionalFormatting>
  <conditionalFormatting sqref="C22">
    <cfRule type="cellIs" dxfId="1022" priority="187" operator="equal">
      <formula>"AMBER"</formula>
    </cfRule>
  </conditionalFormatting>
  <conditionalFormatting sqref="C22">
    <cfRule type="cellIs" dxfId="1021" priority="188" operator="equal">
      <formula>"RED"</formula>
    </cfRule>
  </conditionalFormatting>
  <conditionalFormatting sqref="C22">
    <cfRule type="cellIs" dxfId="1020" priority="189" operator="equal">
      <formula>"GREEN"</formula>
    </cfRule>
  </conditionalFormatting>
  <conditionalFormatting sqref="C23">
    <cfRule type="cellIs" dxfId="1019" priority="190" operator="equal">
      <formula>"AMBER"</formula>
    </cfRule>
  </conditionalFormatting>
  <conditionalFormatting sqref="C23">
    <cfRule type="cellIs" dxfId="1018" priority="191" operator="equal">
      <formula>"RED"</formula>
    </cfRule>
  </conditionalFormatting>
  <conditionalFormatting sqref="C23">
    <cfRule type="cellIs" dxfId="1017" priority="192" operator="equal">
      <formula>"GREEN"</formula>
    </cfRule>
  </conditionalFormatting>
  <conditionalFormatting sqref="C24">
    <cfRule type="cellIs" dxfId="1016" priority="193" operator="equal">
      <formula>"AMBER"</formula>
    </cfRule>
  </conditionalFormatting>
  <conditionalFormatting sqref="C24">
    <cfRule type="cellIs" dxfId="1015" priority="194" operator="equal">
      <formula>"RED"</formula>
    </cfRule>
  </conditionalFormatting>
  <conditionalFormatting sqref="C24">
    <cfRule type="cellIs" dxfId="1014" priority="195" operator="equal">
      <formula>"GREEN"</formula>
    </cfRule>
  </conditionalFormatting>
  <conditionalFormatting sqref="C25">
    <cfRule type="cellIs" dxfId="1013" priority="196" operator="equal">
      <formula>"AMBER"</formula>
    </cfRule>
  </conditionalFormatting>
  <conditionalFormatting sqref="C25">
    <cfRule type="cellIs" dxfId="1012" priority="197" operator="equal">
      <formula>"RED"</formula>
    </cfRule>
  </conditionalFormatting>
  <conditionalFormatting sqref="C25">
    <cfRule type="cellIs" dxfId="1011" priority="198" operator="equal">
      <formula>"GREEN"</formula>
    </cfRule>
  </conditionalFormatting>
  <conditionalFormatting sqref="C26">
    <cfRule type="cellIs" dxfId="1010" priority="199" operator="equal">
      <formula>"AMBER"</formula>
    </cfRule>
  </conditionalFormatting>
  <conditionalFormatting sqref="C26">
    <cfRule type="cellIs" dxfId="1009" priority="200" operator="equal">
      <formula>"RED"</formula>
    </cfRule>
  </conditionalFormatting>
  <conditionalFormatting sqref="C26">
    <cfRule type="cellIs" dxfId="1008" priority="201" operator="equal">
      <formula>"GREEN"</formula>
    </cfRule>
  </conditionalFormatting>
  <conditionalFormatting sqref="C27">
    <cfRule type="cellIs" dxfId="1007" priority="202" operator="equal">
      <formula>"AMBER"</formula>
    </cfRule>
  </conditionalFormatting>
  <conditionalFormatting sqref="C27">
    <cfRule type="cellIs" dxfId="1006" priority="203" operator="equal">
      <formula>"RED"</formula>
    </cfRule>
  </conditionalFormatting>
  <conditionalFormatting sqref="C27">
    <cfRule type="cellIs" dxfId="1005" priority="204" operator="equal">
      <formula>"GREEN"</formula>
    </cfRule>
  </conditionalFormatting>
  <conditionalFormatting sqref="C28">
    <cfRule type="cellIs" dxfId="1004" priority="205" operator="equal">
      <formula>"AMBER"</formula>
    </cfRule>
  </conditionalFormatting>
  <conditionalFormatting sqref="C28">
    <cfRule type="cellIs" dxfId="1003" priority="206" operator="equal">
      <formula>"RED"</formula>
    </cfRule>
  </conditionalFormatting>
  <conditionalFormatting sqref="C28">
    <cfRule type="cellIs" dxfId="1002" priority="207" operator="equal">
      <formula>"GREEN"</formula>
    </cfRule>
  </conditionalFormatting>
  <conditionalFormatting sqref="C29">
    <cfRule type="cellIs" dxfId="1001" priority="208" operator="equal">
      <formula>"AMBER"</formula>
    </cfRule>
  </conditionalFormatting>
  <conditionalFormatting sqref="C29">
    <cfRule type="cellIs" dxfId="1000" priority="209" operator="equal">
      <formula>"RED"</formula>
    </cfRule>
  </conditionalFormatting>
  <conditionalFormatting sqref="C29">
    <cfRule type="cellIs" dxfId="999" priority="210" operator="equal">
      <formula>"GREEN"</formula>
    </cfRule>
  </conditionalFormatting>
  <conditionalFormatting sqref="C30">
    <cfRule type="cellIs" dxfId="998" priority="211" operator="equal">
      <formula>"AMBER"</formula>
    </cfRule>
  </conditionalFormatting>
  <conditionalFormatting sqref="C30">
    <cfRule type="cellIs" dxfId="997" priority="212" operator="equal">
      <formula>"RED"</formula>
    </cfRule>
  </conditionalFormatting>
  <conditionalFormatting sqref="C30">
    <cfRule type="cellIs" dxfId="996" priority="213" operator="equal">
      <formula>"GREEN"</formula>
    </cfRule>
  </conditionalFormatting>
  <conditionalFormatting sqref="C31">
    <cfRule type="cellIs" dxfId="995" priority="214" operator="equal">
      <formula>"AMBER"</formula>
    </cfRule>
  </conditionalFormatting>
  <conditionalFormatting sqref="C31">
    <cfRule type="cellIs" dxfId="994" priority="215" operator="equal">
      <formula>"RED"</formula>
    </cfRule>
  </conditionalFormatting>
  <conditionalFormatting sqref="C31">
    <cfRule type="cellIs" dxfId="993" priority="216" operator="equal">
      <formula>"GREEN"</formula>
    </cfRule>
  </conditionalFormatting>
  <conditionalFormatting sqref="C33">
    <cfRule type="cellIs" dxfId="992" priority="217" operator="equal">
      <formula>"AMBER"</formula>
    </cfRule>
  </conditionalFormatting>
  <conditionalFormatting sqref="C33">
    <cfRule type="cellIs" dxfId="991" priority="218" operator="equal">
      <formula>"RED"</formula>
    </cfRule>
  </conditionalFormatting>
  <conditionalFormatting sqref="C33">
    <cfRule type="cellIs" dxfId="990" priority="219" operator="equal">
      <formula>"GREEN"</formula>
    </cfRule>
  </conditionalFormatting>
  <conditionalFormatting sqref="C34">
    <cfRule type="cellIs" dxfId="989" priority="220" operator="equal">
      <formula>"AMBER"</formula>
    </cfRule>
  </conditionalFormatting>
  <conditionalFormatting sqref="C34">
    <cfRule type="cellIs" dxfId="988" priority="221" operator="equal">
      <formula>"RED"</formula>
    </cfRule>
  </conditionalFormatting>
  <conditionalFormatting sqref="C34">
    <cfRule type="cellIs" dxfId="987" priority="222" operator="equal">
      <formula>"GREEN"</formula>
    </cfRule>
  </conditionalFormatting>
  <conditionalFormatting sqref="D15">
    <cfRule type="cellIs" dxfId="986" priority="223" operator="equal">
      <formula>"AMBER"</formula>
    </cfRule>
  </conditionalFormatting>
  <conditionalFormatting sqref="D15">
    <cfRule type="cellIs" dxfId="985" priority="224" operator="equal">
      <formula>"RED"</formula>
    </cfRule>
  </conditionalFormatting>
  <conditionalFormatting sqref="D15">
    <cfRule type="cellIs" dxfId="984" priority="225" operator="equal">
      <formula>"GREEN"</formula>
    </cfRule>
  </conditionalFormatting>
  <conditionalFormatting sqref="D16">
    <cfRule type="cellIs" dxfId="983" priority="226" operator="equal">
      <formula>"AMBER"</formula>
    </cfRule>
  </conditionalFormatting>
  <conditionalFormatting sqref="D16">
    <cfRule type="cellIs" dxfId="982" priority="227" operator="equal">
      <formula>"RED"</formula>
    </cfRule>
  </conditionalFormatting>
  <conditionalFormatting sqref="D16">
    <cfRule type="cellIs" dxfId="981" priority="228" operator="equal">
      <formula>"GREEN"</formula>
    </cfRule>
  </conditionalFormatting>
  <conditionalFormatting sqref="D17">
    <cfRule type="cellIs" dxfId="980" priority="229" operator="equal">
      <formula>"AMBER"</formula>
    </cfRule>
  </conditionalFormatting>
  <conditionalFormatting sqref="D17">
    <cfRule type="cellIs" dxfId="979" priority="230" operator="equal">
      <formula>"RED"</formula>
    </cfRule>
  </conditionalFormatting>
  <conditionalFormatting sqref="D17">
    <cfRule type="cellIs" dxfId="978" priority="231" operator="equal">
      <formula>"GREEN"</formula>
    </cfRule>
  </conditionalFormatting>
  <conditionalFormatting sqref="D18">
    <cfRule type="cellIs" dxfId="977" priority="232" operator="equal">
      <formula>"AMBER"</formula>
    </cfRule>
  </conditionalFormatting>
  <conditionalFormatting sqref="D18">
    <cfRule type="cellIs" dxfId="976" priority="233" operator="equal">
      <formula>"RED"</formula>
    </cfRule>
  </conditionalFormatting>
  <conditionalFormatting sqref="D18">
    <cfRule type="cellIs" dxfId="975" priority="234" operator="equal">
      <formula>"GREEN"</formula>
    </cfRule>
  </conditionalFormatting>
  <conditionalFormatting sqref="D19">
    <cfRule type="cellIs" dxfId="974" priority="235" operator="equal">
      <formula>"AMBER"</formula>
    </cfRule>
  </conditionalFormatting>
  <conditionalFormatting sqref="D19">
    <cfRule type="cellIs" dxfId="973" priority="236" operator="equal">
      <formula>"RED"</formula>
    </cfRule>
  </conditionalFormatting>
  <conditionalFormatting sqref="D19">
    <cfRule type="cellIs" dxfId="972" priority="237" operator="equal">
      <formula>"GREEN"</formula>
    </cfRule>
  </conditionalFormatting>
  <conditionalFormatting sqref="D20">
    <cfRule type="cellIs" dxfId="971" priority="238" operator="equal">
      <formula>"AMBER"</formula>
    </cfRule>
  </conditionalFormatting>
  <conditionalFormatting sqref="D20">
    <cfRule type="cellIs" dxfId="970" priority="239" operator="equal">
      <formula>"RED"</formula>
    </cfRule>
  </conditionalFormatting>
  <conditionalFormatting sqref="D20">
    <cfRule type="cellIs" dxfId="969" priority="240" operator="equal">
      <formula>"GREEN"</formula>
    </cfRule>
  </conditionalFormatting>
  <conditionalFormatting sqref="D21">
    <cfRule type="cellIs" dxfId="968" priority="241" operator="equal">
      <formula>"AMBER"</formula>
    </cfRule>
  </conditionalFormatting>
  <conditionalFormatting sqref="D21">
    <cfRule type="cellIs" dxfId="967" priority="242" operator="equal">
      <formula>"RED"</formula>
    </cfRule>
  </conditionalFormatting>
  <conditionalFormatting sqref="D21">
    <cfRule type="cellIs" dxfId="966" priority="243" operator="equal">
      <formula>"GREEN"</formula>
    </cfRule>
  </conditionalFormatting>
  <conditionalFormatting sqref="D22">
    <cfRule type="cellIs" dxfId="965" priority="244" operator="equal">
      <formula>"AMBER"</formula>
    </cfRule>
  </conditionalFormatting>
  <conditionalFormatting sqref="D22">
    <cfRule type="cellIs" dxfId="964" priority="245" operator="equal">
      <formula>"RED"</formula>
    </cfRule>
  </conditionalFormatting>
  <conditionalFormatting sqref="D22">
    <cfRule type="cellIs" dxfId="963" priority="246" operator="equal">
      <formula>"GREEN"</formula>
    </cfRule>
  </conditionalFormatting>
  <conditionalFormatting sqref="D23">
    <cfRule type="cellIs" dxfId="962" priority="247" operator="equal">
      <formula>"AMBER"</formula>
    </cfRule>
  </conditionalFormatting>
  <conditionalFormatting sqref="D23">
    <cfRule type="cellIs" dxfId="961" priority="248" operator="equal">
      <formula>"RED"</formula>
    </cfRule>
  </conditionalFormatting>
  <conditionalFormatting sqref="D23">
    <cfRule type="cellIs" dxfId="960" priority="249" operator="equal">
      <formula>"GREEN"</formula>
    </cfRule>
  </conditionalFormatting>
  <conditionalFormatting sqref="D24">
    <cfRule type="cellIs" dxfId="959" priority="250" operator="equal">
      <formula>"AMBER"</formula>
    </cfRule>
  </conditionalFormatting>
  <conditionalFormatting sqref="D24">
    <cfRule type="cellIs" dxfId="958" priority="251" operator="equal">
      <formula>"RED"</formula>
    </cfRule>
  </conditionalFormatting>
  <conditionalFormatting sqref="D24">
    <cfRule type="cellIs" dxfId="957" priority="252" operator="equal">
      <formula>"GREEN"</formula>
    </cfRule>
  </conditionalFormatting>
  <conditionalFormatting sqref="D25">
    <cfRule type="cellIs" dxfId="956" priority="253" operator="equal">
      <formula>"AMBER"</formula>
    </cfRule>
  </conditionalFormatting>
  <conditionalFormatting sqref="D25">
    <cfRule type="cellIs" dxfId="955" priority="254" operator="equal">
      <formula>"RED"</formula>
    </cfRule>
  </conditionalFormatting>
  <conditionalFormatting sqref="D25">
    <cfRule type="cellIs" dxfId="954" priority="255" operator="equal">
      <formula>"GREEN"</formula>
    </cfRule>
  </conditionalFormatting>
  <conditionalFormatting sqref="D26">
    <cfRule type="cellIs" dxfId="953" priority="256" operator="equal">
      <formula>"AMBER"</formula>
    </cfRule>
  </conditionalFormatting>
  <conditionalFormatting sqref="D26">
    <cfRule type="cellIs" dxfId="952" priority="257" operator="equal">
      <formula>"RED"</formula>
    </cfRule>
  </conditionalFormatting>
  <conditionalFormatting sqref="D26">
    <cfRule type="cellIs" dxfId="951" priority="258" operator="equal">
      <formula>"GREEN"</formula>
    </cfRule>
  </conditionalFormatting>
  <conditionalFormatting sqref="D27">
    <cfRule type="cellIs" dxfId="950" priority="259" operator="equal">
      <formula>"AMBER"</formula>
    </cfRule>
  </conditionalFormatting>
  <conditionalFormatting sqref="D27">
    <cfRule type="cellIs" dxfId="949" priority="260" operator="equal">
      <formula>"RED"</formula>
    </cfRule>
  </conditionalFormatting>
  <conditionalFormatting sqref="D27">
    <cfRule type="cellIs" dxfId="948" priority="261" operator="equal">
      <formula>"GREEN"</formula>
    </cfRule>
  </conditionalFormatting>
  <conditionalFormatting sqref="D28">
    <cfRule type="cellIs" dxfId="947" priority="262" operator="equal">
      <formula>"AMBER"</formula>
    </cfRule>
  </conditionalFormatting>
  <conditionalFormatting sqref="D28">
    <cfRule type="cellIs" dxfId="946" priority="263" operator="equal">
      <formula>"RED"</formula>
    </cfRule>
  </conditionalFormatting>
  <conditionalFormatting sqref="D28">
    <cfRule type="cellIs" dxfId="945" priority="264" operator="equal">
      <formula>"GREEN"</formula>
    </cfRule>
  </conditionalFormatting>
  <conditionalFormatting sqref="D29">
    <cfRule type="cellIs" dxfId="944" priority="265" operator="equal">
      <formula>"AMBER"</formula>
    </cfRule>
  </conditionalFormatting>
  <conditionalFormatting sqref="D29">
    <cfRule type="cellIs" dxfId="943" priority="266" operator="equal">
      <formula>"RED"</formula>
    </cfRule>
  </conditionalFormatting>
  <conditionalFormatting sqref="D29">
    <cfRule type="cellIs" dxfId="942" priority="267" operator="equal">
      <formula>"GREEN"</formula>
    </cfRule>
  </conditionalFormatting>
  <conditionalFormatting sqref="D30">
    <cfRule type="cellIs" dxfId="941" priority="268" operator="equal">
      <formula>"AMBER"</formula>
    </cfRule>
  </conditionalFormatting>
  <conditionalFormatting sqref="D30">
    <cfRule type="cellIs" dxfId="940" priority="269" operator="equal">
      <formula>"RED"</formula>
    </cfRule>
  </conditionalFormatting>
  <conditionalFormatting sqref="D30">
    <cfRule type="cellIs" dxfId="939" priority="270" operator="equal">
      <formula>"GREEN"</formula>
    </cfRule>
  </conditionalFormatting>
  <conditionalFormatting sqref="D31">
    <cfRule type="cellIs" dxfId="938" priority="271" operator="equal">
      <formula>"AMBER"</formula>
    </cfRule>
  </conditionalFormatting>
  <conditionalFormatting sqref="D31">
    <cfRule type="cellIs" dxfId="937" priority="272" operator="equal">
      <formula>"RED"</formula>
    </cfRule>
  </conditionalFormatting>
  <conditionalFormatting sqref="D31">
    <cfRule type="cellIs" dxfId="936" priority="273" operator="equal">
      <formula>"GREEN"</formula>
    </cfRule>
  </conditionalFormatting>
  <conditionalFormatting sqref="D33">
    <cfRule type="cellIs" dxfId="935" priority="274" operator="equal">
      <formula>"AMBER"</formula>
    </cfRule>
  </conditionalFormatting>
  <conditionalFormatting sqref="D33">
    <cfRule type="cellIs" dxfId="934" priority="275" operator="equal">
      <formula>"RED"</formula>
    </cfRule>
  </conditionalFormatting>
  <conditionalFormatting sqref="D33">
    <cfRule type="cellIs" dxfId="933" priority="276" operator="equal">
      <formula>"GREEN"</formula>
    </cfRule>
  </conditionalFormatting>
  <conditionalFormatting sqref="D34">
    <cfRule type="cellIs" dxfId="932" priority="277" operator="equal">
      <formula>"AMBER"</formula>
    </cfRule>
  </conditionalFormatting>
  <conditionalFormatting sqref="D34">
    <cfRule type="cellIs" dxfId="931" priority="278" operator="equal">
      <formula>"RED"</formula>
    </cfRule>
  </conditionalFormatting>
  <conditionalFormatting sqref="D34">
    <cfRule type="cellIs" dxfId="930" priority="279" operator="equal">
      <formula>"GREEN"</formula>
    </cfRule>
  </conditionalFormatting>
  <conditionalFormatting sqref="E15">
    <cfRule type="cellIs" dxfId="929" priority="280" operator="equal">
      <formula>"AMBER"</formula>
    </cfRule>
  </conditionalFormatting>
  <conditionalFormatting sqref="E15">
    <cfRule type="cellIs" dxfId="928" priority="281" operator="equal">
      <formula>"RED"</formula>
    </cfRule>
  </conditionalFormatting>
  <conditionalFormatting sqref="E15">
    <cfRule type="cellIs" dxfId="927" priority="282" operator="equal">
      <formula>"GREEN"</formula>
    </cfRule>
  </conditionalFormatting>
  <conditionalFormatting sqref="E16">
    <cfRule type="cellIs" dxfId="926" priority="283" operator="equal">
      <formula>"AMBER"</formula>
    </cfRule>
  </conditionalFormatting>
  <conditionalFormatting sqref="E16">
    <cfRule type="cellIs" dxfId="925" priority="284" operator="equal">
      <formula>"RED"</formula>
    </cfRule>
  </conditionalFormatting>
  <conditionalFormatting sqref="E16">
    <cfRule type="cellIs" dxfId="924" priority="285" operator="equal">
      <formula>"GREEN"</formula>
    </cfRule>
  </conditionalFormatting>
  <conditionalFormatting sqref="E17">
    <cfRule type="cellIs" dxfId="923" priority="286" operator="equal">
      <formula>"AMBER"</formula>
    </cfRule>
  </conditionalFormatting>
  <conditionalFormatting sqref="E17">
    <cfRule type="cellIs" dxfId="922" priority="287" operator="equal">
      <formula>"RED"</formula>
    </cfRule>
  </conditionalFormatting>
  <conditionalFormatting sqref="E17">
    <cfRule type="cellIs" dxfId="921" priority="288" operator="equal">
      <formula>"GREEN"</formula>
    </cfRule>
  </conditionalFormatting>
  <conditionalFormatting sqref="E18">
    <cfRule type="cellIs" dxfId="920" priority="289" operator="equal">
      <formula>"AMBER"</formula>
    </cfRule>
  </conditionalFormatting>
  <conditionalFormatting sqref="E18">
    <cfRule type="cellIs" dxfId="919" priority="290" operator="equal">
      <formula>"RED"</formula>
    </cfRule>
  </conditionalFormatting>
  <conditionalFormatting sqref="E18">
    <cfRule type="cellIs" dxfId="918" priority="291" operator="equal">
      <formula>"GREEN"</formula>
    </cfRule>
  </conditionalFormatting>
  <conditionalFormatting sqref="E19">
    <cfRule type="cellIs" dxfId="917" priority="292" operator="equal">
      <formula>"AMBER"</formula>
    </cfRule>
  </conditionalFormatting>
  <conditionalFormatting sqref="E19">
    <cfRule type="cellIs" dxfId="916" priority="293" operator="equal">
      <formula>"RED"</formula>
    </cfRule>
  </conditionalFormatting>
  <conditionalFormatting sqref="E19">
    <cfRule type="cellIs" dxfId="915" priority="294" operator="equal">
      <formula>"GREEN"</formula>
    </cfRule>
  </conditionalFormatting>
  <conditionalFormatting sqref="E20">
    <cfRule type="cellIs" dxfId="914" priority="295" operator="equal">
      <formula>"AMBER"</formula>
    </cfRule>
  </conditionalFormatting>
  <conditionalFormatting sqref="E20">
    <cfRule type="cellIs" dxfId="913" priority="296" operator="equal">
      <formula>"RED"</formula>
    </cfRule>
  </conditionalFormatting>
  <conditionalFormatting sqref="E20">
    <cfRule type="cellIs" dxfId="912" priority="297" operator="equal">
      <formula>"GREEN"</formula>
    </cfRule>
  </conditionalFormatting>
  <conditionalFormatting sqref="E21">
    <cfRule type="cellIs" dxfId="911" priority="298" operator="equal">
      <formula>"AMBER"</formula>
    </cfRule>
  </conditionalFormatting>
  <conditionalFormatting sqref="E21">
    <cfRule type="cellIs" dxfId="910" priority="299" operator="equal">
      <formula>"RED"</formula>
    </cfRule>
  </conditionalFormatting>
  <conditionalFormatting sqref="E21">
    <cfRule type="cellIs" dxfId="909" priority="300" operator="equal">
      <formula>"GREEN"</formula>
    </cfRule>
  </conditionalFormatting>
  <conditionalFormatting sqref="E22">
    <cfRule type="cellIs" dxfId="908" priority="301" operator="equal">
      <formula>"AMBER"</formula>
    </cfRule>
  </conditionalFormatting>
  <conditionalFormatting sqref="E22">
    <cfRule type="cellIs" dxfId="907" priority="302" operator="equal">
      <formula>"RED"</formula>
    </cfRule>
  </conditionalFormatting>
  <conditionalFormatting sqref="E22">
    <cfRule type="cellIs" dxfId="906" priority="303" operator="equal">
      <formula>"GREEN"</formula>
    </cfRule>
  </conditionalFormatting>
  <conditionalFormatting sqref="E23">
    <cfRule type="cellIs" dxfId="905" priority="304" operator="equal">
      <formula>"AMBER"</formula>
    </cfRule>
  </conditionalFormatting>
  <conditionalFormatting sqref="E23">
    <cfRule type="cellIs" dxfId="904" priority="305" operator="equal">
      <formula>"RED"</formula>
    </cfRule>
  </conditionalFormatting>
  <conditionalFormatting sqref="E23">
    <cfRule type="cellIs" dxfId="903" priority="306" operator="equal">
      <formula>"GREEN"</formula>
    </cfRule>
  </conditionalFormatting>
  <conditionalFormatting sqref="E24">
    <cfRule type="cellIs" dxfId="902" priority="307" operator="equal">
      <formula>"AMBER"</formula>
    </cfRule>
  </conditionalFormatting>
  <conditionalFormatting sqref="E24">
    <cfRule type="cellIs" dxfId="901" priority="308" operator="equal">
      <formula>"RED"</formula>
    </cfRule>
  </conditionalFormatting>
  <conditionalFormatting sqref="E24">
    <cfRule type="cellIs" dxfId="900" priority="309" operator="equal">
      <formula>"GREEN"</formula>
    </cfRule>
  </conditionalFormatting>
  <conditionalFormatting sqref="E25">
    <cfRule type="cellIs" dxfId="899" priority="310" operator="equal">
      <formula>"AMBER"</formula>
    </cfRule>
  </conditionalFormatting>
  <conditionalFormatting sqref="E25">
    <cfRule type="cellIs" dxfId="898" priority="311" operator="equal">
      <formula>"RED"</formula>
    </cfRule>
  </conditionalFormatting>
  <conditionalFormatting sqref="E25">
    <cfRule type="cellIs" dxfId="897" priority="312" operator="equal">
      <formula>"GREEN"</formula>
    </cfRule>
  </conditionalFormatting>
  <conditionalFormatting sqref="E26">
    <cfRule type="cellIs" dxfId="896" priority="313" operator="equal">
      <formula>"AMBER"</formula>
    </cfRule>
  </conditionalFormatting>
  <conditionalFormatting sqref="E26">
    <cfRule type="cellIs" dxfId="895" priority="314" operator="equal">
      <formula>"RED"</formula>
    </cfRule>
  </conditionalFormatting>
  <conditionalFormatting sqref="E26">
    <cfRule type="cellIs" dxfId="894" priority="315" operator="equal">
      <formula>"GREEN"</formula>
    </cfRule>
  </conditionalFormatting>
  <conditionalFormatting sqref="E27">
    <cfRule type="cellIs" dxfId="893" priority="316" operator="equal">
      <formula>"AMBER"</formula>
    </cfRule>
  </conditionalFormatting>
  <conditionalFormatting sqref="E27">
    <cfRule type="cellIs" dxfId="892" priority="317" operator="equal">
      <formula>"RED"</formula>
    </cfRule>
  </conditionalFormatting>
  <conditionalFormatting sqref="E27">
    <cfRule type="cellIs" dxfId="891" priority="318" operator="equal">
      <formula>"GREEN"</formula>
    </cfRule>
  </conditionalFormatting>
  <conditionalFormatting sqref="E28">
    <cfRule type="cellIs" dxfId="890" priority="319" operator="equal">
      <formula>"AMBER"</formula>
    </cfRule>
  </conditionalFormatting>
  <conditionalFormatting sqref="E28">
    <cfRule type="cellIs" dxfId="889" priority="320" operator="equal">
      <formula>"RED"</formula>
    </cfRule>
  </conditionalFormatting>
  <conditionalFormatting sqref="E28">
    <cfRule type="cellIs" dxfId="888" priority="321" operator="equal">
      <formula>"GREEN"</formula>
    </cfRule>
  </conditionalFormatting>
  <conditionalFormatting sqref="E29">
    <cfRule type="cellIs" dxfId="887" priority="322" operator="equal">
      <formula>"AMBER"</formula>
    </cfRule>
  </conditionalFormatting>
  <conditionalFormatting sqref="E29">
    <cfRule type="cellIs" dxfId="886" priority="323" operator="equal">
      <formula>"RED"</formula>
    </cfRule>
  </conditionalFormatting>
  <conditionalFormatting sqref="E29">
    <cfRule type="cellIs" dxfId="885" priority="324" operator="equal">
      <formula>"GREEN"</formula>
    </cfRule>
  </conditionalFormatting>
  <conditionalFormatting sqref="E30">
    <cfRule type="cellIs" dxfId="884" priority="325" operator="equal">
      <formula>"AMBER"</formula>
    </cfRule>
  </conditionalFormatting>
  <conditionalFormatting sqref="E30">
    <cfRule type="cellIs" dxfId="883" priority="326" operator="equal">
      <formula>"RED"</formula>
    </cfRule>
  </conditionalFormatting>
  <conditionalFormatting sqref="E30">
    <cfRule type="cellIs" dxfId="882" priority="327" operator="equal">
      <formula>"GREEN"</formula>
    </cfRule>
  </conditionalFormatting>
  <conditionalFormatting sqref="E31">
    <cfRule type="cellIs" dxfId="881" priority="328" operator="equal">
      <formula>"AMBER"</formula>
    </cfRule>
  </conditionalFormatting>
  <conditionalFormatting sqref="E31">
    <cfRule type="cellIs" dxfId="880" priority="329" operator="equal">
      <formula>"RED"</formula>
    </cfRule>
  </conditionalFormatting>
  <conditionalFormatting sqref="E31">
    <cfRule type="cellIs" dxfId="879" priority="330" operator="equal">
      <formula>"GREEN"</formula>
    </cfRule>
  </conditionalFormatting>
  <conditionalFormatting sqref="E33">
    <cfRule type="cellIs" dxfId="878" priority="331" operator="equal">
      <formula>"AMBER"</formula>
    </cfRule>
  </conditionalFormatting>
  <conditionalFormatting sqref="E33">
    <cfRule type="cellIs" dxfId="877" priority="332" operator="equal">
      <formula>"RED"</formula>
    </cfRule>
  </conditionalFormatting>
  <conditionalFormatting sqref="E33">
    <cfRule type="cellIs" dxfId="876" priority="333" operator="equal">
      <formula>"GREEN"</formula>
    </cfRule>
  </conditionalFormatting>
  <conditionalFormatting sqref="E34">
    <cfRule type="cellIs" dxfId="875" priority="334" operator="equal">
      <formula>"AMBER"</formula>
    </cfRule>
  </conditionalFormatting>
  <conditionalFormatting sqref="E34">
    <cfRule type="cellIs" dxfId="874" priority="335" operator="equal">
      <formula>"RED"</formula>
    </cfRule>
  </conditionalFormatting>
  <conditionalFormatting sqref="E34">
    <cfRule type="cellIs" dxfId="873" priority="336" operator="equal">
      <formula>"GREEN"</formula>
    </cfRule>
  </conditionalFormatting>
  <conditionalFormatting sqref="F15">
    <cfRule type="cellIs" dxfId="872" priority="337" operator="equal">
      <formula>"AMBER"</formula>
    </cfRule>
  </conditionalFormatting>
  <conditionalFormatting sqref="F15">
    <cfRule type="cellIs" dxfId="871" priority="338" operator="equal">
      <formula>"RED"</formula>
    </cfRule>
  </conditionalFormatting>
  <conditionalFormatting sqref="F15">
    <cfRule type="cellIs" dxfId="870" priority="339" operator="equal">
      <formula>"GREEN"</formula>
    </cfRule>
  </conditionalFormatting>
  <conditionalFormatting sqref="F16">
    <cfRule type="cellIs" dxfId="869" priority="340" operator="equal">
      <formula>"AMBER"</formula>
    </cfRule>
  </conditionalFormatting>
  <conditionalFormatting sqref="F16">
    <cfRule type="cellIs" dxfId="868" priority="341" operator="equal">
      <formula>"RED"</formula>
    </cfRule>
  </conditionalFormatting>
  <conditionalFormatting sqref="F16">
    <cfRule type="cellIs" dxfId="867" priority="342" operator="equal">
      <formula>"GREEN"</formula>
    </cfRule>
  </conditionalFormatting>
  <conditionalFormatting sqref="F17">
    <cfRule type="cellIs" dxfId="866" priority="343" operator="equal">
      <formula>"AMBER"</formula>
    </cfRule>
  </conditionalFormatting>
  <conditionalFormatting sqref="F17">
    <cfRule type="cellIs" dxfId="865" priority="344" operator="equal">
      <formula>"RED"</formula>
    </cfRule>
  </conditionalFormatting>
  <conditionalFormatting sqref="F17">
    <cfRule type="cellIs" dxfId="864" priority="345" operator="equal">
      <formula>"GREEN"</formula>
    </cfRule>
  </conditionalFormatting>
  <conditionalFormatting sqref="F18">
    <cfRule type="cellIs" dxfId="863" priority="346" operator="equal">
      <formula>"AMBER"</formula>
    </cfRule>
  </conditionalFormatting>
  <conditionalFormatting sqref="F18">
    <cfRule type="cellIs" dxfId="862" priority="347" operator="equal">
      <formula>"RED"</formula>
    </cfRule>
  </conditionalFormatting>
  <conditionalFormatting sqref="F18">
    <cfRule type="cellIs" dxfId="861" priority="348" operator="equal">
      <formula>"GREEN"</formula>
    </cfRule>
  </conditionalFormatting>
  <conditionalFormatting sqref="F19">
    <cfRule type="cellIs" dxfId="860" priority="349" operator="equal">
      <formula>"AMBER"</formula>
    </cfRule>
  </conditionalFormatting>
  <conditionalFormatting sqref="F19">
    <cfRule type="cellIs" dxfId="859" priority="350" operator="equal">
      <formula>"RED"</formula>
    </cfRule>
  </conditionalFormatting>
  <conditionalFormatting sqref="F19">
    <cfRule type="cellIs" dxfId="858" priority="351" operator="equal">
      <formula>"GREEN"</formula>
    </cfRule>
  </conditionalFormatting>
  <conditionalFormatting sqref="F20">
    <cfRule type="cellIs" dxfId="857" priority="352" operator="equal">
      <formula>"AMBER"</formula>
    </cfRule>
  </conditionalFormatting>
  <conditionalFormatting sqref="F20">
    <cfRule type="cellIs" dxfId="856" priority="353" operator="equal">
      <formula>"RED"</formula>
    </cfRule>
  </conditionalFormatting>
  <conditionalFormatting sqref="F20">
    <cfRule type="cellIs" dxfId="855" priority="354" operator="equal">
      <formula>"GREEN"</formula>
    </cfRule>
  </conditionalFormatting>
  <conditionalFormatting sqref="F21">
    <cfRule type="cellIs" dxfId="854" priority="355" operator="equal">
      <formula>"AMBER"</formula>
    </cfRule>
  </conditionalFormatting>
  <conditionalFormatting sqref="F21">
    <cfRule type="cellIs" dxfId="853" priority="356" operator="equal">
      <formula>"RED"</formula>
    </cfRule>
  </conditionalFormatting>
  <conditionalFormatting sqref="F21">
    <cfRule type="cellIs" dxfId="852" priority="357" operator="equal">
      <formula>"GREEN"</formula>
    </cfRule>
  </conditionalFormatting>
  <conditionalFormatting sqref="F22">
    <cfRule type="cellIs" dxfId="851" priority="358" operator="equal">
      <formula>"AMBER"</formula>
    </cfRule>
  </conditionalFormatting>
  <conditionalFormatting sqref="F22">
    <cfRule type="cellIs" dxfId="850" priority="359" operator="equal">
      <formula>"RED"</formula>
    </cfRule>
  </conditionalFormatting>
  <conditionalFormatting sqref="F22">
    <cfRule type="cellIs" dxfId="849" priority="360" operator="equal">
      <formula>"GREEN"</formula>
    </cfRule>
  </conditionalFormatting>
  <conditionalFormatting sqref="F23">
    <cfRule type="cellIs" dxfId="848" priority="361" operator="equal">
      <formula>"AMBER"</formula>
    </cfRule>
  </conditionalFormatting>
  <conditionalFormatting sqref="F23">
    <cfRule type="cellIs" dxfId="847" priority="362" operator="equal">
      <formula>"RED"</formula>
    </cfRule>
  </conditionalFormatting>
  <conditionalFormatting sqref="F23">
    <cfRule type="cellIs" dxfId="846" priority="363" operator="equal">
      <formula>"GREEN"</formula>
    </cfRule>
  </conditionalFormatting>
  <conditionalFormatting sqref="F24">
    <cfRule type="cellIs" dxfId="845" priority="364" operator="equal">
      <formula>"AMBER"</formula>
    </cfRule>
  </conditionalFormatting>
  <conditionalFormatting sqref="F24">
    <cfRule type="cellIs" dxfId="844" priority="365" operator="equal">
      <formula>"RED"</formula>
    </cfRule>
  </conditionalFormatting>
  <conditionalFormatting sqref="F24">
    <cfRule type="cellIs" dxfId="843" priority="366" operator="equal">
      <formula>"GREEN"</formula>
    </cfRule>
  </conditionalFormatting>
  <conditionalFormatting sqref="F25">
    <cfRule type="cellIs" dxfId="842" priority="367" operator="equal">
      <formula>"AMBER"</formula>
    </cfRule>
  </conditionalFormatting>
  <conditionalFormatting sqref="F25">
    <cfRule type="cellIs" dxfId="841" priority="368" operator="equal">
      <formula>"RED"</formula>
    </cfRule>
  </conditionalFormatting>
  <conditionalFormatting sqref="F25">
    <cfRule type="cellIs" dxfId="840" priority="369" operator="equal">
      <formula>"GREEN"</formula>
    </cfRule>
  </conditionalFormatting>
  <conditionalFormatting sqref="F26">
    <cfRule type="cellIs" dxfId="839" priority="370" operator="equal">
      <formula>"AMBER"</formula>
    </cfRule>
  </conditionalFormatting>
  <conditionalFormatting sqref="F26">
    <cfRule type="cellIs" dxfId="838" priority="371" operator="equal">
      <formula>"RED"</formula>
    </cfRule>
  </conditionalFormatting>
  <conditionalFormatting sqref="F26">
    <cfRule type="cellIs" dxfId="837" priority="372" operator="equal">
      <formula>"GREEN"</formula>
    </cfRule>
  </conditionalFormatting>
  <conditionalFormatting sqref="F27">
    <cfRule type="cellIs" dxfId="836" priority="373" operator="equal">
      <formula>"AMBER"</formula>
    </cfRule>
  </conditionalFormatting>
  <conditionalFormatting sqref="F27">
    <cfRule type="cellIs" dxfId="835" priority="374" operator="equal">
      <formula>"RED"</formula>
    </cfRule>
  </conditionalFormatting>
  <conditionalFormatting sqref="F27">
    <cfRule type="cellIs" dxfId="834" priority="375" operator="equal">
      <formula>"GREEN"</formula>
    </cfRule>
  </conditionalFormatting>
  <conditionalFormatting sqref="F28">
    <cfRule type="cellIs" dxfId="833" priority="376" operator="equal">
      <formula>"AMBER"</formula>
    </cfRule>
  </conditionalFormatting>
  <conditionalFormatting sqref="F28">
    <cfRule type="cellIs" dxfId="832" priority="377" operator="equal">
      <formula>"RED"</formula>
    </cfRule>
  </conditionalFormatting>
  <conditionalFormatting sqref="F28">
    <cfRule type="cellIs" dxfId="831" priority="378" operator="equal">
      <formula>"GREEN"</formula>
    </cfRule>
  </conditionalFormatting>
  <conditionalFormatting sqref="F29">
    <cfRule type="cellIs" dxfId="830" priority="379" operator="equal">
      <formula>"AMBER"</formula>
    </cfRule>
  </conditionalFormatting>
  <conditionalFormatting sqref="F29">
    <cfRule type="cellIs" dxfId="829" priority="380" operator="equal">
      <formula>"RED"</formula>
    </cfRule>
  </conditionalFormatting>
  <conditionalFormatting sqref="F29">
    <cfRule type="cellIs" dxfId="828" priority="381" operator="equal">
      <formula>"GREEN"</formula>
    </cfRule>
  </conditionalFormatting>
  <conditionalFormatting sqref="F30">
    <cfRule type="cellIs" dxfId="827" priority="382" operator="equal">
      <formula>"AMBER"</formula>
    </cfRule>
  </conditionalFormatting>
  <conditionalFormatting sqref="F30">
    <cfRule type="cellIs" dxfId="826" priority="383" operator="equal">
      <formula>"RED"</formula>
    </cfRule>
  </conditionalFormatting>
  <conditionalFormatting sqref="F30">
    <cfRule type="cellIs" dxfId="825" priority="384" operator="equal">
      <formula>"GREEN"</formula>
    </cfRule>
  </conditionalFormatting>
  <conditionalFormatting sqref="F31">
    <cfRule type="cellIs" dxfId="824" priority="385" operator="equal">
      <formula>"AMBER"</formula>
    </cfRule>
  </conditionalFormatting>
  <conditionalFormatting sqref="F31">
    <cfRule type="cellIs" dxfId="823" priority="386" operator="equal">
      <formula>"RED"</formula>
    </cfRule>
  </conditionalFormatting>
  <conditionalFormatting sqref="F31">
    <cfRule type="cellIs" dxfId="822" priority="387" operator="equal">
      <formula>"GREEN"</formula>
    </cfRule>
  </conditionalFormatting>
  <conditionalFormatting sqref="F32">
    <cfRule type="cellIs" dxfId="821" priority="388" operator="equal">
      <formula>"AMBER"</formula>
    </cfRule>
  </conditionalFormatting>
  <conditionalFormatting sqref="F32">
    <cfRule type="cellIs" dxfId="820" priority="389" operator="equal">
      <formula>"RED"</formula>
    </cfRule>
  </conditionalFormatting>
  <conditionalFormatting sqref="F32">
    <cfRule type="cellIs" dxfId="819" priority="390" operator="equal">
      <formula>"GREEN"</formula>
    </cfRule>
  </conditionalFormatting>
  <conditionalFormatting sqref="F33">
    <cfRule type="cellIs" dxfId="818" priority="391" operator="equal">
      <formula>"AMBER"</formula>
    </cfRule>
  </conditionalFormatting>
  <conditionalFormatting sqref="F33">
    <cfRule type="cellIs" dxfId="817" priority="392" operator="equal">
      <formula>"RED"</formula>
    </cfRule>
  </conditionalFormatting>
  <conditionalFormatting sqref="F33">
    <cfRule type="cellIs" dxfId="816" priority="393" operator="equal">
      <formula>"GREEN"</formula>
    </cfRule>
  </conditionalFormatting>
  <conditionalFormatting sqref="F34">
    <cfRule type="cellIs" dxfId="815" priority="394" operator="equal">
      <formula>"AMBER"</formula>
    </cfRule>
  </conditionalFormatting>
  <conditionalFormatting sqref="F34">
    <cfRule type="cellIs" dxfId="814" priority="395" operator="equal">
      <formula>"RED"</formula>
    </cfRule>
  </conditionalFormatting>
  <conditionalFormatting sqref="F34">
    <cfRule type="cellIs" dxfId="813" priority="396" operator="equal">
      <formula>"GREEN"</formula>
    </cfRule>
  </conditionalFormatting>
  <conditionalFormatting sqref="G15">
    <cfRule type="cellIs" dxfId="812" priority="397" operator="equal">
      <formula>"AMBER"</formula>
    </cfRule>
  </conditionalFormatting>
  <conditionalFormatting sqref="G15">
    <cfRule type="cellIs" dxfId="811" priority="398" operator="equal">
      <formula>"RED"</formula>
    </cfRule>
  </conditionalFormatting>
  <conditionalFormatting sqref="G15">
    <cfRule type="cellIs" dxfId="810" priority="399" operator="equal">
      <formula>"GREEN"</formula>
    </cfRule>
  </conditionalFormatting>
  <conditionalFormatting sqref="G16">
    <cfRule type="cellIs" dxfId="809" priority="400" operator="equal">
      <formula>"AMBER"</formula>
    </cfRule>
  </conditionalFormatting>
  <conditionalFormatting sqref="G16">
    <cfRule type="cellIs" dxfId="808" priority="401" operator="equal">
      <formula>"RED"</formula>
    </cfRule>
  </conditionalFormatting>
  <conditionalFormatting sqref="G16">
    <cfRule type="cellIs" dxfId="807" priority="402" operator="equal">
      <formula>"GREEN"</formula>
    </cfRule>
  </conditionalFormatting>
  <conditionalFormatting sqref="G17">
    <cfRule type="cellIs" dxfId="806" priority="403" operator="equal">
      <formula>"AMBER"</formula>
    </cfRule>
  </conditionalFormatting>
  <conditionalFormatting sqref="G17">
    <cfRule type="cellIs" dxfId="805" priority="404" operator="equal">
      <formula>"RED"</formula>
    </cfRule>
  </conditionalFormatting>
  <conditionalFormatting sqref="G17">
    <cfRule type="cellIs" dxfId="804" priority="405" operator="equal">
      <formula>"GREEN"</formula>
    </cfRule>
  </conditionalFormatting>
  <conditionalFormatting sqref="G18">
    <cfRule type="cellIs" dxfId="803" priority="406" operator="equal">
      <formula>"AMBER"</formula>
    </cfRule>
  </conditionalFormatting>
  <conditionalFormatting sqref="G18">
    <cfRule type="cellIs" dxfId="802" priority="407" operator="equal">
      <formula>"RED"</formula>
    </cfRule>
  </conditionalFormatting>
  <conditionalFormatting sqref="G18">
    <cfRule type="cellIs" dxfId="801" priority="408" operator="equal">
      <formula>"GREEN"</formula>
    </cfRule>
  </conditionalFormatting>
  <conditionalFormatting sqref="G28">
    <cfRule type="cellIs" dxfId="800" priority="409" operator="equal">
      <formula>"AMBER"</formula>
    </cfRule>
  </conditionalFormatting>
  <conditionalFormatting sqref="G28">
    <cfRule type="cellIs" dxfId="799" priority="410" operator="equal">
      <formula>"RED"</formula>
    </cfRule>
  </conditionalFormatting>
  <conditionalFormatting sqref="G28">
    <cfRule type="cellIs" dxfId="798" priority="411" operator="equal">
      <formula>"GREEN"</formula>
    </cfRule>
  </conditionalFormatting>
  <conditionalFormatting sqref="G29">
    <cfRule type="cellIs" dxfId="797" priority="412" operator="equal">
      <formula>"AMBER"</formula>
    </cfRule>
  </conditionalFormatting>
  <conditionalFormatting sqref="G29">
    <cfRule type="cellIs" dxfId="796" priority="413" operator="equal">
      <formula>"RED"</formula>
    </cfRule>
  </conditionalFormatting>
  <conditionalFormatting sqref="G29">
    <cfRule type="cellIs" dxfId="795" priority="414" operator="equal">
      <formula>"GREEN"</formula>
    </cfRule>
  </conditionalFormatting>
  <conditionalFormatting sqref="G30">
    <cfRule type="cellIs" dxfId="794" priority="415" operator="equal">
      <formula>"AMBER"</formula>
    </cfRule>
  </conditionalFormatting>
  <conditionalFormatting sqref="G30">
    <cfRule type="cellIs" dxfId="793" priority="416" operator="equal">
      <formula>"RED"</formula>
    </cfRule>
  </conditionalFormatting>
  <conditionalFormatting sqref="G30">
    <cfRule type="cellIs" dxfId="792" priority="417" operator="equal">
      <formula>"GREEN"</formula>
    </cfRule>
  </conditionalFormatting>
  <conditionalFormatting sqref="G31">
    <cfRule type="cellIs" dxfId="791" priority="418" operator="equal">
      <formula>"AMBER"</formula>
    </cfRule>
  </conditionalFormatting>
  <conditionalFormatting sqref="G31">
    <cfRule type="cellIs" dxfId="790" priority="419" operator="equal">
      <formula>"RED"</formula>
    </cfRule>
  </conditionalFormatting>
  <conditionalFormatting sqref="G31">
    <cfRule type="cellIs" dxfId="789" priority="420" operator="equal">
      <formula>"GREEN"</formula>
    </cfRule>
  </conditionalFormatting>
  <conditionalFormatting sqref="G32">
    <cfRule type="cellIs" dxfId="788" priority="421" operator="equal">
      <formula>"AMBER"</formula>
    </cfRule>
  </conditionalFormatting>
  <conditionalFormatting sqref="G32">
    <cfRule type="cellIs" dxfId="787" priority="422" operator="equal">
      <formula>"RED"</formula>
    </cfRule>
  </conditionalFormatting>
  <conditionalFormatting sqref="G32">
    <cfRule type="cellIs" dxfId="786" priority="423" operator="equal">
      <formula>"GREEN"</formula>
    </cfRule>
  </conditionalFormatting>
  <conditionalFormatting sqref="G33">
    <cfRule type="cellIs" dxfId="785" priority="424" operator="equal">
      <formula>"AMBER"</formula>
    </cfRule>
  </conditionalFormatting>
  <conditionalFormatting sqref="G33">
    <cfRule type="cellIs" dxfId="784" priority="425" operator="equal">
      <formula>"RED"</formula>
    </cfRule>
  </conditionalFormatting>
  <conditionalFormatting sqref="G33">
    <cfRule type="cellIs" dxfId="783" priority="426" operator="equal">
      <formula>"GREEN"</formula>
    </cfRule>
  </conditionalFormatting>
  <conditionalFormatting sqref="G34">
    <cfRule type="cellIs" dxfId="782" priority="427" operator="equal">
      <formula>"AMBER"</formula>
    </cfRule>
  </conditionalFormatting>
  <conditionalFormatting sqref="G34">
    <cfRule type="cellIs" dxfId="781" priority="428" operator="equal">
      <formula>"RED"</formula>
    </cfRule>
  </conditionalFormatting>
  <conditionalFormatting sqref="G34">
    <cfRule type="cellIs" dxfId="780" priority="429" operator="equal">
      <formula>"GREEN"</formula>
    </cfRule>
  </conditionalFormatting>
  <conditionalFormatting sqref="H15">
    <cfRule type="cellIs" dxfId="779" priority="430" operator="equal">
      <formula>"AMBER"</formula>
    </cfRule>
  </conditionalFormatting>
  <conditionalFormatting sqref="H15">
    <cfRule type="cellIs" dxfId="778" priority="431" operator="equal">
      <formula>"RED"</formula>
    </cfRule>
  </conditionalFormatting>
  <conditionalFormatting sqref="H15">
    <cfRule type="cellIs" dxfId="777" priority="432" operator="equal">
      <formula>"GREEN"</formula>
    </cfRule>
  </conditionalFormatting>
  <conditionalFormatting sqref="H16">
    <cfRule type="cellIs" dxfId="776" priority="433" operator="equal">
      <formula>"AMBER"</formula>
    </cfRule>
  </conditionalFormatting>
  <conditionalFormatting sqref="H16">
    <cfRule type="cellIs" dxfId="775" priority="434" operator="equal">
      <formula>"RED"</formula>
    </cfRule>
  </conditionalFormatting>
  <conditionalFormatting sqref="H16">
    <cfRule type="cellIs" dxfId="774" priority="435" operator="equal">
      <formula>"GREEN"</formula>
    </cfRule>
  </conditionalFormatting>
  <conditionalFormatting sqref="H17">
    <cfRule type="cellIs" dxfId="773" priority="436" operator="equal">
      <formula>"AMBER"</formula>
    </cfRule>
  </conditionalFormatting>
  <conditionalFormatting sqref="H17">
    <cfRule type="cellIs" dxfId="772" priority="437" operator="equal">
      <formula>"RED"</formula>
    </cfRule>
  </conditionalFormatting>
  <conditionalFormatting sqref="H17">
    <cfRule type="cellIs" dxfId="771" priority="438" operator="equal">
      <formula>"GREEN"</formula>
    </cfRule>
  </conditionalFormatting>
  <conditionalFormatting sqref="H18">
    <cfRule type="cellIs" dxfId="770" priority="439" operator="equal">
      <formula>"AMBER"</formula>
    </cfRule>
  </conditionalFormatting>
  <conditionalFormatting sqref="H18">
    <cfRule type="cellIs" dxfId="769" priority="440" operator="equal">
      <formula>"RED"</formula>
    </cfRule>
  </conditionalFormatting>
  <conditionalFormatting sqref="H18">
    <cfRule type="cellIs" dxfId="768" priority="441" operator="equal">
      <formula>"GREEN"</formula>
    </cfRule>
  </conditionalFormatting>
  <conditionalFormatting sqref="H28">
    <cfRule type="cellIs" dxfId="767" priority="442" operator="equal">
      <formula>"AMBER"</formula>
    </cfRule>
  </conditionalFormatting>
  <conditionalFormatting sqref="H28">
    <cfRule type="cellIs" dxfId="766" priority="443" operator="equal">
      <formula>"RED"</formula>
    </cfRule>
  </conditionalFormatting>
  <conditionalFormatting sqref="H28">
    <cfRule type="cellIs" dxfId="765" priority="444" operator="equal">
      <formula>"GREEN"</formula>
    </cfRule>
  </conditionalFormatting>
  <conditionalFormatting sqref="H29">
    <cfRule type="cellIs" dxfId="764" priority="445" operator="equal">
      <formula>"AMBER"</formula>
    </cfRule>
  </conditionalFormatting>
  <conditionalFormatting sqref="H29">
    <cfRule type="cellIs" dxfId="763" priority="446" operator="equal">
      <formula>"RED"</formula>
    </cfRule>
  </conditionalFormatting>
  <conditionalFormatting sqref="H29">
    <cfRule type="cellIs" dxfId="762" priority="447" operator="equal">
      <formula>"GREEN"</formula>
    </cfRule>
  </conditionalFormatting>
  <conditionalFormatting sqref="H30">
    <cfRule type="cellIs" dxfId="761" priority="448" operator="equal">
      <formula>"AMBER"</formula>
    </cfRule>
  </conditionalFormatting>
  <conditionalFormatting sqref="H30">
    <cfRule type="cellIs" dxfId="760" priority="449" operator="equal">
      <formula>"RED"</formula>
    </cfRule>
  </conditionalFormatting>
  <conditionalFormatting sqref="H30">
    <cfRule type="cellIs" dxfId="759" priority="450" operator="equal">
      <formula>"GREEN"</formula>
    </cfRule>
  </conditionalFormatting>
  <conditionalFormatting sqref="H31">
    <cfRule type="cellIs" dxfId="758" priority="451" operator="equal">
      <formula>"AMBER"</formula>
    </cfRule>
  </conditionalFormatting>
  <conditionalFormatting sqref="H31">
    <cfRule type="cellIs" dxfId="757" priority="452" operator="equal">
      <formula>"RED"</formula>
    </cfRule>
  </conditionalFormatting>
  <conditionalFormatting sqref="H31">
    <cfRule type="cellIs" dxfId="756" priority="453" operator="equal">
      <formula>"GREEN"</formula>
    </cfRule>
  </conditionalFormatting>
  <conditionalFormatting sqref="H32">
    <cfRule type="cellIs" dxfId="755" priority="454" operator="equal">
      <formula>"AMBER"</formula>
    </cfRule>
  </conditionalFormatting>
  <conditionalFormatting sqref="H32">
    <cfRule type="cellIs" dxfId="754" priority="455" operator="equal">
      <formula>"RED"</formula>
    </cfRule>
  </conditionalFormatting>
  <conditionalFormatting sqref="H32">
    <cfRule type="cellIs" dxfId="753" priority="456" operator="equal">
      <formula>"GREEN"</formula>
    </cfRule>
  </conditionalFormatting>
  <conditionalFormatting sqref="H33">
    <cfRule type="cellIs" dxfId="752" priority="457" operator="equal">
      <formula>"AMBER"</formula>
    </cfRule>
  </conditionalFormatting>
  <conditionalFormatting sqref="H33">
    <cfRule type="cellIs" dxfId="751" priority="458" operator="equal">
      <formula>"RED"</formula>
    </cfRule>
  </conditionalFormatting>
  <conditionalFormatting sqref="H33">
    <cfRule type="cellIs" dxfId="750" priority="459" operator="equal">
      <formula>"GREEN"</formula>
    </cfRule>
  </conditionalFormatting>
  <conditionalFormatting sqref="H34">
    <cfRule type="cellIs" dxfId="749" priority="460" operator="equal">
      <formula>"AMBER"</formula>
    </cfRule>
  </conditionalFormatting>
  <conditionalFormatting sqref="H34">
    <cfRule type="cellIs" dxfId="748" priority="461" operator="equal">
      <formula>"RED"</formula>
    </cfRule>
  </conditionalFormatting>
  <conditionalFormatting sqref="H34">
    <cfRule type="cellIs" dxfId="747" priority="462" operator="equal">
      <formula>"GREEN"</formula>
    </cfRule>
  </conditionalFormatting>
  <conditionalFormatting sqref="I15">
    <cfRule type="cellIs" dxfId="746" priority="463" operator="equal">
      <formula>"AMBER"</formula>
    </cfRule>
  </conditionalFormatting>
  <conditionalFormatting sqref="I15">
    <cfRule type="cellIs" dxfId="745" priority="464" operator="equal">
      <formula>"RED"</formula>
    </cfRule>
  </conditionalFormatting>
  <conditionalFormatting sqref="I15">
    <cfRule type="cellIs" dxfId="744" priority="465" operator="equal">
      <formula>"GREEN"</formula>
    </cfRule>
  </conditionalFormatting>
  <conditionalFormatting sqref="I16">
    <cfRule type="cellIs" dxfId="743" priority="466" operator="equal">
      <formula>"AMBER"</formula>
    </cfRule>
  </conditionalFormatting>
  <conditionalFormatting sqref="I16">
    <cfRule type="cellIs" dxfId="742" priority="467" operator="equal">
      <formula>"RED"</formula>
    </cfRule>
  </conditionalFormatting>
  <conditionalFormatting sqref="I16">
    <cfRule type="cellIs" dxfId="741" priority="468" operator="equal">
      <formula>"GREEN"</formula>
    </cfRule>
  </conditionalFormatting>
  <conditionalFormatting sqref="I17">
    <cfRule type="cellIs" dxfId="740" priority="469" operator="equal">
      <formula>"AMBER"</formula>
    </cfRule>
  </conditionalFormatting>
  <conditionalFormatting sqref="I17">
    <cfRule type="cellIs" dxfId="739" priority="470" operator="equal">
      <formula>"RED"</formula>
    </cfRule>
  </conditionalFormatting>
  <conditionalFormatting sqref="I17">
    <cfRule type="cellIs" dxfId="738" priority="471" operator="equal">
      <formula>"GREEN"</formula>
    </cfRule>
  </conditionalFormatting>
  <conditionalFormatting sqref="I18">
    <cfRule type="cellIs" dxfId="737" priority="472" operator="equal">
      <formula>"AMBER"</formula>
    </cfRule>
  </conditionalFormatting>
  <conditionalFormatting sqref="I18">
    <cfRule type="cellIs" dxfId="736" priority="473" operator="equal">
      <formula>"RED"</formula>
    </cfRule>
  </conditionalFormatting>
  <conditionalFormatting sqref="I18">
    <cfRule type="cellIs" dxfId="735" priority="474" operator="equal">
      <formula>"GREEN"</formula>
    </cfRule>
  </conditionalFormatting>
  <conditionalFormatting sqref="I19">
    <cfRule type="cellIs" dxfId="734" priority="475" operator="equal">
      <formula>"AMBER"</formula>
    </cfRule>
  </conditionalFormatting>
  <conditionalFormatting sqref="I19">
    <cfRule type="cellIs" dxfId="733" priority="476" operator="equal">
      <formula>"RED"</formula>
    </cfRule>
  </conditionalFormatting>
  <conditionalFormatting sqref="I19">
    <cfRule type="cellIs" dxfId="732" priority="477" operator="equal">
      <formula>"GREEN"</formula>
    </cfRule>
  </conditionalFormatting>
  <conditionalFormatting sqref="I20">
    <cfRule type="cellIs" dxfId="731" priority="478" operator="equal">
      <formula>"AMBER"</formula>
    </cfRule>
  </conditionalFormatting>
  <conditionalFormatting sqref="I20">
    <cfRule type="cellIs" dxfId="730" priority="479" operator="equal">
      <formula>"RED"</formula>
    </cfRule>
  </conditionalFormatting>
  <conditionalFormatting sqref="I20">
    <cfRule type="cellIs" dxfId="729" priority="480" operator="equal">
      <formula>"GREEN"</formula>
    </cfRule>
  </conditionalFormatting>
  <conditionalFormatting sqref="I21">
    <cfRule type="cellIs" dxfId="728" priority="481" operator="equal">
      <formula>"AMBER"</formula>
    </cfRule>
  </conditionalFormatting>
  <conditionalFormatting sqref="I21">
    <cfRule type="cellIs" dxfId="727" priority="482" operator="equal">
      <formula>"RED"</formula>
    </cfRule>
  </conditionalFormatting>
  <conditionalFormatting sqref="I21">
    <cfRule type="cellIs" dxfId="726" priority="483" operator="equal">
      <formula>"GREEN"</formula>
    </cfRule>
  </conditionalFormatting>
  <conditionalFormatting sqref="I22">
    <cfRule type="cellIs" dxfId="725" priority="484" operator="equal">
      <formula>"AMBER"</formula>
    </cfRule>
  </conditionalFormatting>
  <conditionalFormatting sqref="I22">
    <cfRule type="cellIs" dxfId="724" priority="485" operator="equal">
      <formula>"RED"</formula>
    </cfRule>
  </conditionalFormatting>
  <conditionalFormatting sqref="I22">
    <cfRule type="cellIs" dxfId="723" priority="486" operator="equal">
      <formula>"GREEN"</formula>
    </cfRule>
  </conditionalFormatting>
  <conditionalFormatting sqref="I23">
    <cfRule type="cellIs" dxfId="722" priority="487" operator="equal">
      <formula>"AMBER"</formula>
    </cfRule>
  </conditionalFormatting>
  <conditionalFormatting sqref="I23">
    <cfRule type="cellIs" dxfId="721" priority="488" operator="equal">
      <formula>"RED"</formula>
    </cfRule>
  </conditionalFormatting>
  <conditionalFormatting sqref="I23">
    <cfRule type="cellIs" dxfId="720" priority="489" operator="equal">
      <formula>"GREEN"</formula>
    </cfRule>
  </conditionalFormatting>
  <conditionalFormatting sqref="I24">
    <cfRule type="cellIs" dxfId="719" priority="490" operator="equal">
      <formula>"AMBER"</formula>
    </cfRule>
  </conditionalFormatting>
  <conditionalFormatting sqref="I24">
    <cfRule type="cellIs" dxfId="718" priority="491" operator="equal">
      <formula>"RED"</formula>
    </cfRule>
  </conditionalFormatting>
  <conditionalFormatting sqref="I24">
    <cfRule type="cellIs" dxfId="717" priority="492" operator="equal">
      <formula>"GREEN"</formula>
    </cfRule>
  </conditionalFormatting>
  <conditionalFormatting sqref="I25">
    <cfRule type="cellIs" dxfId="716" priority="493" operator="equal">
      <formula>"AMBER"</formula>
    </cfRule>
  </conditionalFormatting>
  <conditionalFormatting sqref="I25">
    <cfRule type="cellIs" dxfId="715" priority="494" operator="equal">
      <formula>"RED"</formula>
    </cfRule>
  </conditionalFormatting>
  <conditionalFormatting sqref="I25">
    <cfRule type="cellIs" dxfId="714" priority="495" operator="equal">
      <formula>"GREEN"</formula>
    </cfRule>
  </conditionalFormatting>
  <conditionalFormatting sqref="I26">
    <cfRule type="cellIs" dxfId="713" priority="496" operator="equal">
      <formula>"AMBER"</formula>
    </cfRule>
  </conditionalFormatting>
  <conditionalFormatting sqref="I26">
    <cfRule type="cellIs" dxfId="712" priority="497" operator="equal">
      <formula>"RED"</formula>
    </cfRule>
  </conditionalFormatting>
  <conditionalFormatting sqref="I26">
    <cfRule type="cellIs" dxfId="711" priority="498" operator="equal">
      <formula>"GREEN"</formula>
    </cfRule>
  </conditionalFormatting>
  <conditionalFormatting sqref="I27">
    <cfRule type="cellIs" dxfId="710" priority="499" operator="equal">
      <formula>"AMBER"</formula>
    </cfRule>
  </conditionalFormatting>
  <conditionalFormatting sqref="I27">
    <cfRule type="cellIs" dxfId="709" priority="500" operator="equal">
      <formula>"RED"</formula>
    </cfRule>
  </conditionalFormatting>
  <conditionalFormatting sqref="I27">
    <cfRule type="cellIs" dxfId="708" priority="501" operator="equal">
      <formula>"GREEN"</formula>
    </cfRule>
  </conditionalFormatting>
  <conditionalFormatting sqref="I28">
    <cfRule type="cellIs" dxfId="707" priority="502" operator="equal">
      <formula>"AMBER"</formula>
    </cfRule>
  </conditionalFormatting>
  <conditionalFormatting sqref="I28">
    <cfRule type="cellIs" dxfId="706" priority="503" operator="equal">
      <formula>"RED"</formula>
    </cfRule>
  </conditionalFormatting>
  <conditionalFormatting sqref="I28">
    <cfRule type="cellIs" dxfId="705" priority="504" operator="equal">
      <formula>"GREEN"</formula>
    </cfRule>
  </conditionalFormatting>
  <conditionalFormatting sqref="I29">
    <cfRule type="cellIs" dxfId="704" priority="505" operator="equal">
      <formula>"AMBER"</formula>
    </cfRule>
  </conditionalFormatting>
  <conditionalFormatting sqref="I29">
    <cfRule type="cellIs" dxfId="703" priority="506" operator="equal">
      <formula>"RED"</formula>
    </cfRule>
  </conditionalFormatting>
  <conditionalFormatting sqref="I29">
    <cfRule type="cellIs" dxfId="702" priority="507" operator="equal">
      <formula>"GREEN"</formula>
    </cfRule>
  </conditionalFormatting>
  <conditionalFormatting sqref="I30">
    <cfRule type="cellIs" dxfId="701" priority="508" operator="equal">
      <formula>"AMBER"</formula>
    </cfRule>
  </conditionalFormatting>
  <conditionalFormatting sqref="I30">
    <cfRule type="cellIs" dxfId="700" priority="509" operator="equal">
      <formula>"RED"</formula>
    </cfRule>
  </conditionalFormatting>
  <conditionalFormatting sqref="I30">
    <cfRule type="cellIs" dxfId="699" priority="510" operator="equal">
      <formula>"GREEN"</formula>
    </cfRule>
  </conditionalFormatting>
  <conditionalFormatting sqref="I31">
    <cfRule type="cellIs" dxfId="698" priority="511" operator="equal">
      <formula>"AMBER"</formula>
    </cfRule>
  </conditionalFormatting>
  <conditionalFormatting sqref="I31">
    <cfRule type="cellIs" dxfId="697" priority="512" operator="equal">
      <formula>"RED"</formula>
    </cfRule>
  </conditionalFormatting>
  <conditionalFormatting sqref="I31">
    <cfRule type="cellIs" dxfId="696" priority="513" operator="equal">
      <formula>"GREEN"</formula>
    </cfRule>
  </conditionalFormatting>
  <conditionalFormatting sqref="I32">
    <cfRule type="cellIs" dxfId="695" priority="514" operator="equal">
      <formula>"AMBER"</formula>
    </cfRule>
  </conditionalFormatting>
  <conditionalFormatting sqref="I32">
    <cfRule type="cellIs" dxfId="694" priority="515" operator="equal">
      <formula>"RED"</formula>
    </cfRule>
  </conditionalFormatting>
  <conditionalFormatting sqref="I32">
    <cfRule type="cellIs" dxfId="693" priority="516" operator="equal">
      <formula>"GREEN"</formula>
    </cfRule>
  </conditionalFormatting>
  <conditionalFormatting sqref="I33">
    <cfRule type="cellIs" dxfId="692" priority="517" operator="equal">
      <formula>"AMBER"</formula>
    </cfRule>
  </conditionalFormatting>
  <conditionalFormatting sqref="I33">
    <cfRule type="cellIs" dxfId="691" priority="518" operator="equal">
      <formula>"RED"</formula>
    </cfRule>
  </conditionalFormatting>
  <conditionalFormatting sqref="I33">
    <cfRule type="cellIs" dxfId="690" priority="519" operator="equal">
      <formula>"GREEN"</formula>
    </cfRule>
  </conditionalFormatting>
  <conditionalFormatting sqref="I34">
    <cfRule type="cellIs" dxfId="689" priority="520" operator="equal">
      <formula>"AMBER"</formula>
    </cfRule>
  </conditionalFormatting>
  <conditionalFormatting sqref="I34">
    <cfRule type="cellIs" dxfId="688" priority="521" operator="equal">
      <formula>"RED"</formula>
    </cfRule>
  </conditionalFormatting>
  <conditionalFormatting sqref="I34">
    <cfRule type="cellIs" dxfId="687" priority="522" operator="equal">
      <formula>"GREEN"</formula>
    </cfRule>
  </conditionalFormatting>
  <conditionalFormatting sqref="J15">
    <cfRule type="cellIs" dxfId="686" priority="523" operator="equal">
      <formula>"AMBER"</formula>
    </cfRule>
  </conditionalFormatting>
  <conditionalFormatting sqref="J15">
    <cfRule type="cellIs" dxfId="685" priority="524" operator="equal">
      <formula>"RED"</formula>
    </cfRule>
  </conditionalFormatting>
  <conditionalFormatting sqref="J15">
    <cfRule type="cellIs" dxfId="684" priority="525" operator="equal">
      <formula>"GREEN"</formula>
    </cfRule>
  </conditionalFormatting>
  <conditionalFormatting sqref="J16">
    <cfRule type="cellIs" dxfId="683" priority="526" operator="equal">
      <formula>"AMBER"</formula>
    </cfRule>
  </conditionalFormatting>
  <conditionalFormatting sqref="J16">
    <cfRule type="cellIs" dxfId="682" priority="527" operator="equal">
      <formula>"RED"</formula>
    </cfRule>
  </conditionalFormatting>
  <conditionalFormatting sqref="J16">
    <cfRule type="cellIs" dxfId="681" priority="528" operator="equal">
      <formula>"GREEN"</formula>
    </cfRule>
  </conditionalFormatting>
  <conditionalFormatting sqref="J17">
    <cfRule type="cellIs" dxfId="680" priority="529" operator="equal">
      <formula>"AMBER"</formula>
    </cfRule>
  </conditionalFormatting>
  <conditionalFormatting sqref="J17">
    <cfRule type="cellIs" dxfId="679" priority="530" operator="equal">
      <formula>"RED"</formula>
    </cfRule>
  </conditionalFormatting>
  <conditionalFormatting sqref="J17">
    <cfRule type="cellIs" dxfId="678" priority="531" operator="equal">
      <formula>"GREEN"</formula>
    </cfRule>
  </conditionalFormatting>
  <conditionalFormatting sqref="J18">
    <cfRule type="cellIs" dxfId="677" priority="532" operator="equal">
      <formula>"AMBER"</formula>
    </cfRule>
  </conditionalFormatting>
  <conditionalFormatting sqref="J18">
    <cfRule type="cellIs" dxfId="676" priority="533" operator="equal">
      <formula>"RED"</formula>
    </cfRule>
  </conditionalFormatting>
  <conditionalFormatting sqref="J18">
    <cfRule type="cellIs" dxfId="675" priority="534" operator="equal">
      <formula>"GREEN"</formula>
    </cfRule>
  </conditionalFormatting>
  <conditionalFormatting sqref="J19">
    <cfRule type="cellIs" dxfId="674" priority="535" operator="equal">
      <formula>"AMBER"</formula>
    </cfRule>
  </conditionalFormatting>
  <conditionalFormatting sqref="J19">
    <cfRule type="cellIs" dxfId="673" priority="536" operator="equal">
      <formula>"RED"</formula>
    </cfRule>
  </conditionalFormatting>
  <conditionalFormatting sqref="J19">
    <cfRule type="cellIs" dxfId="672" priority="537" operator="equal">
      <formula>"GREEN"</formula>
    </cfRule>
  </conditionalFormatting>
  <conditionalFormatting sqref="J20">
    <cfRule type="cellIs" dxfId="671" priority="538" operator="equal">
      <formula>"AMBER"</formula>
    </cfRule>
  </conditionalFormatting>
  <conditionalFormatting sqref="J20">
    <cfRule type="cellIs" dxfId="670" priority="539" operator="equal">
      <formula>"RED"</formula>
    </cfRule>
  </conditionalFormatting>
  <conditionalFormatting sqref="J20">
    <cfRule type="cellIs" dxfId="669" priority="540" operator="equal">
      <formula>"GREEN"</formula>
    </cfRule>
  </conditionalFormatting>
  <conditionalFormatting sqref="J21">
    <cfRule type="cellIs" dxfId="668" priority="541" operator="equal">
      <formula>"AMBER"</formula>
    </cfRule>
  </conditionalFormatting>
  <conditionalFormatting sqref="J21">
    <cfRule type="cellIs" dxfId="667" priority="542" operator="equal">
      <formula>"RED"</formula>
    </cfRule>
  </conditionalFormatting>
  <conditionalFormatting sqref="J21">
    <cfRule type="cellIs" dxfId="666" priority="543" operator="equal">
      <formula>"GREEN"</formula>
    </cfRule>
  </conditionalFormatting>
  <conditionalFormatting sqref="J22">
    <cfRule type="cellIs" dxfId="665" priority="544" operator="equal">
      <formula>"AMBER"</formula>
    </cfRule>
  </conditionalFormatting>
  <conditionalFormatting sqref="J22">
    <cfRule type="cellIs" dxfId="664" priority="545" operator="equal">
      <formula>"RED"</formula>
    </cfRule>
  </conditionalFormatting>
  <conditionalFormatting sqref="J22">
    <cfRule type="cellIs" dxfId="663" priority="546" operator="equal">
      <formula>"GREEN"</formula>
    </cfRule>
  </conditionalFormatting>
  <conditionalFormatting sqref="J23">
    <cfRule type="cellIs" dxfId="662" priority="547" operator="equal">
      <formula>"AMBER"</formula>
    </cfRule>
  </conditionalFormatting>
  <conditionalFormatting sqref="J23">
    <cfRule type="cellIs" dxfId="661" priority="548" operator="equal">
      <formula>"RED"</formula>
    </cfRule>
  </conditionalFormatting>
  <conditionalFormatting sqref="J23">
    <cfRule type="cellIs" dxfId="660" priority="549" operator="equal">
      <formula>"GREEN"</formula>
    </cfRule>
  </conditionalFormatting>
  <conditionalFormatting sqref="J24">
    <cfRule type="cellIs" dxfId="659" priority="550" operator="equal">
      <formula>"AMBER"</formula>
    </cfRule>
  </conditionalFormatting>
  <conditionalFormatting sqref="J24">
    <cfRule type="cellIs" dxfId="658" priority="551" operator="equal">
      <formula>"RED"</formula>
    </cfRule>
  </conditionalFormatting>
  <conditionalFormatting sqref="J24">
    <cfRule type="cellIs" dxfId="657" priority="552" operator="equal">
      <formula>"GREEN"</formula>
    </cfRule>
  </conditionalFormatting>
  <conditionalFormatting sqref="J25">
    <cfRule type="cellIs" dxfId="656" priority="553" operator="equal">
      <formula>"AMBER"</formula>
    </cfRule>
  </conditionalFormatting>
  <conditionalFormatting sqref="J25">
    <cfRule type="cellIs" dxfId="655" priority="554" operator="equal">
      <formula>"RED"</formula>
    </cfRule>
  </conditionalFormatting>
  <conditionalFormatting sqref="J25">
    <cfRule type="cellIs" dxfId="654" priority="555" operator="equal">
      <formula>"GREEN"</formula>
    </cfRule>
  </conditionalFormatting>
  <conditionalFormatting sqref="J26">
    <cfRule type="cellIs" dxfId="653" priority="556" operator="equal">
      <formula>"AMBER"</formula>
    </cfRule>
  </conditionalFormatting>
  <conditionalFormatting sqref="J26">
    <cfRule type="cellIs" dxfId="652" priority="557" operator="equal">
      <formula>"RED"</formula>
    </cfRule>
  </conditionalFormatting>
  <conditionalFormatting sqref="J26">
    <cfRule type="cellIs" dxfId="651" priority="558" operator="equal">
      <formula>"GREEN"</formula>
    </cfRule>
  </conditionalFormatting>
  <conditionalFormatting sqref="J27">
    <cfRule type="cellIs" dxfId="650" priority="559" operator="equal">
      <formula>"AMBER"</formula>
    </cfRule>
  </conditionalFormatting>
  <conditionalFormatting sqref="J27">
    <cfRule type="cellIs" dxfId="649" priority="560" operator="equal">
      <formula>"RED"</formula>
    </cfRule>
  </conditionalFormatting>
  <conditionalFormatting sqref="J27">
    <cfRule type="cellIs" dxfId="648" priority="561" operator="equal">
      <formula>"GREEN"</formula>
    </cfRule>
  </conditionalFormatting>
  <conditionalFormatting sqref="J28">
    <cfRule type="cellIs" dxfId="647" priority="562" operator="equal">
      <formula>"AMBER"</formula>
    </cfRule>
  </conditionalFormatting>
  <conditionalFormatting sqref="J28">
    <cfRule type="cellIs" dxfId="646" priority="563" operator="equal">
      <formula>"RED"</formula>
    </cfRule>
  </conditionalFormatting>
  <conditionalFormatting sqref="J28">
    <cfRule type="cellIs" dxfId="645" priority="564" operator="equal">
      <formula>"GREEN"</formula>
    </cfRule>
  </conditionalFormatting>
  <conditionalFormatting sqref="J29">
    <cfRule type="cellIs" dxfId="644" priority="565" operator="equal">
      <formula>"AMBER"</formula>
    </cfRule>
  </conditionalFormatting>
  <conditionalFormatting sqref="J29">
    <cfRule type="cellIs" dxfId="643" priority="566" operator="equal">
      <formula>"RED"</formula>
    </cfRule>
  </conditionalFormatting>
  <conditionalFormatting sqref="J29">
    <cfRule type="cellIs" dxfId="642" priority="567" operator="equal">
      <formula>"GREEN"</formula>
    </cfRule>
  </conditionalFormatting>
  <conditionalFormatting sqref="J30">
    <cfRule type="cellIs" dxfId="641" priority="568" operator="equal">
      <formula>"AMBER"</formula>
    </cfRule>
  </conditionalFormatting>
  <conditionalFormatting sqref="J30">
    <cfRule type="cellIs" dxfId="640" priority="569" operator="equal">
      <formula>"RED"</formula>
    </cfRule>
  </conditionalFormatting>
  <conditionalFormatting sqref="J30">
    <cfRule type="cellIs" dxfId="639" priority="570" operator="equal">
      <formula>"GREEN"</formula>
    </cfRule>
  </conditionalFormatting>
  <conditionalFormatting sqref="J31">
    <cfRule type="cellIs" dxfId="638" priority="571" operator="equal">
      <formula>"AMBER"</formula>
    </cfRule>
  </conditionalFormatting>
  <conditionalFormatting sqref="J31">
    <cfRule type="cellIs" dxfId="637" priority="572" operator="equal">
      <formula>"RED"</formula>
    </cfRule>
  </conditionalFormatting>
  <conditionalFormatting sqref="J31">
    <cfRule type="cellIs" dxfId="636" priority="573" operator="equal">
      <formula>"GREEN"</formula>
    </cfRule>
  </conditionalFormatting>
  <conditionalFormatting sqref="J32">
    <cfRule type="cellIs" dxfId="635" priority="574" operator="equal">
      <formula>"AMBER"</formula>
    </cfRule>
  </conditionalFormatting>
  <conditionalFormatting sqref="J32">
    <cfRule type="cellIs" dxfId="634" priority="575" operator="equal">
      <formula>"RED"</formula>
    </cfRule>
  </conditionalFormatting>
  <conditionalFormatting sqref="J32">
    <cfRule type="cellIs" dxfId="633" priority="576" operator="equal">
      <formula>"GREEN"</formula>
    </cfRule>
  </conditionalFormatting>
  <conditionalFormatting sqref="J33">
    <cfRule type="cellIs" dxfId="632" priority="577" operator="equal">
      <formula>"AMBER"</formula>
    </cfRule>
  </conditionalFormatting>
  <conditionalFormatting sqref="J33">
    <cfRule type="cellIs" dxfId="631" priority="578" operator="equal">
      <formula>"RED"</formula>
    </cfRule>
  </conditionalFormatting>
  <conditionalFormatting sqref="J33">
    <cfRule type="cellIs" dxfId="630" priority="579" operator="equal">
      <formula>"GREEN"</formula>
    </cfRule>
  </conditionalFormatting>
  <conditionalFormatting sqref="J34">
    <cfRule type="cellIs" dxfId="629" priority="580" operator="equal">
      <formula>"AMBER"</formula>
    </cfRule>
  </conditionalFormatting>
  <conditionalFormatting sqref="J34">
    <cfRule type="cellIs" dxfId="628" priority="581" operator="equal">
      <formula>"RED"</formula>
    </cfRule>
  </conditionalFormatting>
  <conditionalFormatting sqref="J34">
    <cfRule type="cellIs" dxfId="627" priority="582" operator="equal">
      <formula>"GREEN"</formula>
    </cfRule>
  </conditionalFormatting>
  <conditionalFormatting sqref="K15">
    <cfRule type="cellIs" dxfId="626" priority="583" operator="equal">
      <formula>"AMBER"</formula>
    </cfRule>
  </conditionalFormatting>
  <conditionalFormatting sqref="K15">
    <cfRule type="cellIs" dxfId="625" priority="584" operator="equal">
      <formula>"RED"</formula>
    </cfRule>
  </conditionalFormatting>
  <conditionalFormatting sqref="K15">
    <cfRule type="cellIs" dxfId="624" priority="585" operator="equal">
      <formula>"GREEN"</formula>
    </cfRule>
  </conditionalFormatting>
  <conditionalFormatting sqref="K16">
    <cfRule type="cellIs" dxfId="623" priority="586" operator="equal">
      <formula>"AMBER"</formula>
    </cfRule>
  </conditionalFormatting>
  <conditionalFormatting sqref="K16">
    <cfRule type="cellIs" dxfId="622" priority="587" operator="equal">
      <formula>"RED"</formula>
    </cfRule>
  </conditionalFormatting>
  <conditionalFormatting sqref="K16">
    <cfRule type="cellIs" dxfId="621" priority="588" operator="equal">
      <formula>"GREEN"</formula>
    </cfRule>
  </conditionalFormatting>
  <conditionalFormatting sqref="K17">
    <cfRule type="cellIs" dxfId="620" priority="589" operator="equal">
      <formula>"AMBER"</formula>
    </cfRule>
  </conditionalFormatting>
  <conditionalFormatting sqref="K17">
    <cfRule type="cellIs" dxfId="619" priority="590" operator="equal">
      <formula>"RED"</formula>
    </cfRule>
  </conditionalFormatting>
  <conditionalFormatting sqref="K17">
    <cfRule type="cellIs" dxfId="618" priority="591" operator="equal">
      <formula>"GREEN"</formula>
    </cfRule>
  </conditionalFormatting>
  <conditionalFormatting sqref="K18">
    <cfRule type="cellIs" dxfId="617" priority="592" operator="equal">
      <formula>"AMBER"</formula>
    </cfRule>
  </conditionalFormatting>
  <conditionalFormatting sqref="K18">
    <cfRule type="cellIs" dxfId="616" priority="593" operator="equal">
      <formula>"RED"</formula>
    </cfRule>
  </conditionalFormatting>
  <conditionalFormatting sqref="K18">
    <cfRule type="cellIs" dxfId="615" priority="594" operator="equal">
      <formula>"GREEN"</formula>
    </cfRule>
  </conditionalFormatting>
  <conditionalFormatting sqref="K19">
    <cfRule type="cellIs" dxfId="614" priority="595" operator="equal">
      <formula>"AMBER"</formula>
    </cfRule>
  </conditionalFormatting>
  <conditionalFormatting sqref="K19">
    <cfRule type="cellIs" dxfId="613" priority="596" operator="equal">
      <formula>"RED"</formula>
    </cfRule>
  </conditionalFormatting>
  <conditionalFormatting sqref="K19">
    <cfRule type="cellIs" dxfId="612" priority="597" operator="equal">
      <formula>"GREEN"</formula>
    </cfRule>
  </conditionalFormatting>
  <conditionalFormatting sqref="K20">
    <cfRule type="cellIs" dxfId="611" priority="598" operator="equal">
      <formula>"AMBER"</formula>
    </cfRule>
  </conditionalFormatting>
  <conditionalFormatting sqref="K20">
    <cfRule type="cellIs" dxfId="610" priority="599" operator="equal">
      <formula>"RED"</formula>
    </cfRule>
  </conditionalFormatting>
  <conditionalFormatting sqref="K20">
    <cfRule type="cellIs" dxfId="609" priority="600" operator="equal">
      <formula>"GREEN"</formula>
    </cfRule>
  </conditionalFormatting>
  <conditionalFormatting sqref="K21">
    <cfRule type="cellIs" dxfId="608" priority="601" operator="equal">
      <formula>"AMBER"</formula>
    </cfRule>
  </conditionalFormatting>
  <conditionalFormatting sqref="K21">
    <cfRule type="cellIs" dxfId="607" priority="602" operator="equal">
      <formula>"RED"</formula>
    </cfRule>
  </conditionalFormatting>
  <conditionalFormatting sqref="K21">
    <cfRule type="cellIs" dxfId="606" priority="603" operator="equal">
      <formula>"GREEN"</formula>
    </cfRule>
  </conditionalFormatting>
  <conditionalFormatting sqref="K22">
    <cfRule type="cellIs" dxfId="605" priority="604" operator="equal">
      <formula>"AMBER"</formula>
    </cfRule>
  </conditionalFormatting>
  <conditionalFormatting sqref="K22">
    <cfRule type="cellIs" dxfId="604" priority="605" operator="equal">
      <formula>"RED"</formula>
    </cfRule>
  </conditionalFormatting>
  <conditionalFormatting sqref="K22">
    <cfRule type="cellIs" dxfId="603" priority="606" operator="equal">
      <formula>"GREEN"</formula>
    </cfRule>
  </conditionalFormatting>
  <conditionalFormatting sqref="K23">
    <cfRule type="cellIs" dxfId="602" priority="607" operator="equal">
      <formula>"AMBER"</formula>
    </cfRule>
  </conditionalFormatting>
  <conditionalFormatting sqref="K23">
    <cfRule type="cellIs" dxfId="601" priority="608" operator="equal">
      <formula>"RED"</formula>
    </cfRule>
  </conditionalFormatting>
  <conditionalFormatting sqref="K23">
    <cfRule type="cellIs" dxfId="600" priority="609" operator="equal">
      <formula>"GREEN"</formula>
    </cfRule>
  </conditionalFormatting>
  <conditionalFormatting sqref="K24">
    <cfRule type="cellIs" dxfId="599" priority="610" operator="equal">
      <formula>"AMBER"</formula>
    </cfRule>
  </conditionalFormatting>
  <conditionalFormatting sqref="K24">
    <cfRule type="cellIs" dxfId="598" priority="611" operator="equal">
      <formula>"RED"</formula>
    </cfRule>
  </conditionalFormatting>
  <conditionalFormatting sqref="K24">
    <cfRule type="cellIs" dxfId="597" priority="612" operator="equal">
      <formula>"GREEN"</formula>
    </cfRule>
  </conditionalFormatting>
  <conditionalFormatting sqref="K25">
    <cfRule type="cellIs" dxfId="596" priority="613" operator="equal">
      <formula>"AMBER"</formula>
    </cfRule>
  </conditionalFormatting>
  <conditionalFormatting sqref="K25">
    <cfRule type="cellIs" dxfId="595" priority="614" operator="equal">
      <formula>"RED"</formula>
    </cfRule>
  </conditionalFormatting>
  <conditionalFormatting sqref="K25">
    <cfRule type="cellIs" dxfId="594" priority="615" operator="equal">
      <formula>"GREEN"</formula>
    </cfRule>
  </conditionalFormatting>
  <conditionalFormatting sqref="K26">
    <cfRule type="cellIs" dxfId="593" priority="616" operator="equal">
      <formula>"AMBER"</formula>
    </cfRule>
  </conditionalFormatting>
  <conditionalFormatting sqref="K26">
    <cfRule type="cellIs" dxfId="592" priority="617" operator="equal">
      <formula>"RED"</formula>
    </cfRule>
  </conditionalFormatting>
  <conditionalFormatting sqref="K26">
    <cfRule type="cellIs" dxfId="591" priority="618" operator="equal">
      <formula>"GREEN"</formula>
    </cfRule>
  </conditionalFormatting>
  <conditionalFormatting sqref="K27">
    <cfRule type="cellIs" dxfId="590" priority="619" operator="equal">
      <formula>"AMBER"</formula>
    </cfRule>
  </conditionalFormatting>
  <conditionalFormatting sqref="K27">
    <cfRule type="cellIs" dxfId="589" priority="620" operator="equal">
      <formula>"RED"</formula>
    </cfRule>
  </conditionalFormatting>
  <conditionalFormatting sqref="K27">
    <cfRule type="cellIs" dxfId="588" priority="621" operator="equal">
      <formula>"GREEN"</formula>
    </cfRule>
  </conditionalFormatting>
  <conditionalFormatting sqref="K28">
    <cfRule type="cellIs" dxfId="587" priority="622" operator="equal">
      <formula>"AMBER"</formula>
    </cfRule>
  </conditionalFormatting>
  <conditionalFormatting sqref="K28">
    <cfRule type="cellIs" dxfId="586" priority="623" operator="equal">
      <formula>"RED"</formula>
    </cfRule>
  </conditionalFormatting>
  <conditionalFormatting sqref="K28">
    <cfRule type="cellIs" dxfId="585" priority="624" operator="equal">
      <formula>"GREEN"</formula>
    </cfRule>
  </conditionalFormatting>
  <conditionalFormatting sqref="K29">
    <cfRule type="cellIs" dxfId="584" priority="625" operator="equal">
      <formula>"AMBER"</formula>
    </cfRule>
  </conditionalFormatting>
  <conditionalFormatting sqref="K29">
    <cfRule type="cellIs" dxfId="583" priority="626" operator="equal">
      <formula>"RED"</formula>
    </cfRule>
  </conditionalFormatting>
  <conditionalFormatting sqref="K29">
    <cfRule type="cellIs" dxfId="582" priority="627" operator="equal">
      <formula>"GREEN"</formula>
    </cfRule>
  </conditionalFormatting>
  <conditionalFormatting sqref="K30">
    <cfRule type="cellIs" dxfId="581" priority="628" operator="equal">
      <formula>"AMBER"</formula>
    </cfRule>
  </conditionalFormatting>
  <conditionalFormatting sqref="K30">
    <cfRule type="cellIs" dxfId="580" priority="629" operator="equal">
      <formula>"RED"</formula>
    </cfRule>
  </conditionalFormatting>
  <conditionalFormatting sqref="K30">
    <cfRule type="cellIs" dxfId="579" priority="630" operator="equal">
      <formula>"GREEN"</formula>
    </cfRule>
  </conditionalFormatting>
  <conditionalFormatting sqref="K31">
    <cfRule type="cellIs" dxfId="578" priority="631" operator="equal">
      <formula>"AMBER"</formula>
    </cfRule>
  </conditionalFormatting>
  <conditionalFormatting sqref="K31">
    <cfRule type="cellIs" dxfId="577" priority="632" operator="equal">
      <formula>"RED"</formula>
    </cfRule>
  </conditionalFormatting>
  <conditionalFormatting sqref="K31">
    <cfRule type="cellIs" dxfId="576" priority="633" operator="equal">
      <formula>"GREEN"</formula>
    </cfRule>
  </conditionalFormatting>
  <conditionalFormatting sqref="K32">
    <cfRule type="cellIs" dxfId="575" priority="634" operator="equal">
      <formula>"AMBER"</formula>
    </cfRule>
  </conditionalFormatting>
  <conditionalFormatting sqref="K32">
    <cfRule type="cellIs" dxfId="574" priority="635" operator="equal">
      <formula>"RED"</formula>
    </cfRule>
  </conditionalFormatting>
  <conditionalFormatting sqref="K32">
    <cfRule type="cellIs" dxfId="573" priority="636" operator="equal">
      <formula>"GREEN"</formula>
    </cfRule>
  </conditionalFormatting>
  <conditionalFormatting sqref="K33">
    <cfRule type="cellIs" dxfId="572" priority="637" operator="equal">
      <formula>"AMBER"</formula>
    </cfRule>
  </conditionalFormatting>
  <conditionalFormatting sqref="K33">
    <cfRule type="cellIs" dxfId="571" priority="638" operator="equal">
      <formula>"RED"</formula>
    </cfRule>
  </conditionalFormatting>
  <conditionalFormatting sqref="K33">
    <cfRule type="cellIs" dxfId="570" priority="639" operator="equal">
      <formula>"GREEN"</formula>
    </cfRule>
  </conditionalFormatting>
  <conditionalFormatting sqref="K34">
    <cfRule type="cellIs" dxfId="569" priority="640" operator="equal">
      <formula>"AMBER"</formula>
    </cfRule>
  </conditionalFormatting>
  <conditionalFormatting sqref="K34">
    <cfRule type="cellIs" dxfId="568" priority="641" operator="equal">
      <formula>"RED"</formula>
    </cfRule>
  </conditionalFormatting>
  <conditionalFormatting sqref="K34">
    <cfRule type="cellIs" dxfId="567" priority="642" operator="equal">
      <formula>"GREEN"</formula>
    </cfRule>
  </conditionalFormatting>
  <conditionalFormatting sqref="L15">
    <cfRule type="cellIs" dxfId="566" priority="643" operator="equal">
      <formula>"AMBER"</formula>
    </cfRule>
  </conditionalFormatting>
  <conditionalFormatting sqref="L15">
    <cfRule type="cellIs" dxfId="565" priority="644" operator="equal">
      <formula>"RED"</formula>
    </cfRule>
  </conditionalFormatting>
  <conditionalFormatting sqref="L15">
    <cfRule type="cellIs" dxfId="564" priority="645" operator="equal">
      <formula>"GREEN"</formula>
    </cfRule>
  </conditionalFormatting>
  <conditionalFormatting sqref="L16">
    <cfRule type="cellIs" dxfId="563" priority="646" operator="equal">
      <formula>"AMBER"</formula>
    </cfRule>
  </conditionalFormatting>
  <conditionalFormatting sqref="L16">
    <cfRule type="cellIs" dxfId="562" priority="647" operator="equal">
      <formula>"RED"</formula>
    </cfRule>
  </conditionalFormatting>
  <conditionalFormatting sqref="L16">
    <cfRule type="cellIs" dxfId="561" priority="648" operator="equal">
      <formula>"GREEN"</formula>
    </cfRule>
  </conditionalFormatting>
  <conditionalFormatting sqref="L17">
    <cfRule type="cellIs" dxfId="560" priority="649" operator="equal">
      <formula>"AMBER"</formula>
    </cfRule>
  </conditionalFormatting>
  <conditionalFormatting sqref="L17">
    <cfRule type="cellIs" dxfId="559" priority="650" operator="equal">
      <formula>"RED"</formula>
    </cfRule>
  </conditionalFormatting>
  <conditionalFormatting sqref="L17">
    <cfRule type="cellIs" dxfId="558" priority="651" operator="equal">
      <formula>"GREEN"</formula>
    </cfRule>
  </conditionalFormatting>
  <conditionalFormatting sqref="L18">
    <cfRule type="cellIs" dxfId="557" priority="652" operator="equal">
      <formula>"AMBER"</formula>
    </cfRule>
  </conditionalFormatting>
  <conditionalFormatting sqref="L18">
    <cfRule type="cellIs" dxfId="556" priority="653" operator="equal">
      <formula>"RED"</formula>
    </cfRule>
  </conditionalFormatting>
  <conditionalFormatting sqref="L18">
    <cfRule type="cellIs" dxfId="555" priority="654" operator="equal">
      <formula>"GREEN"</formula>
    </cfRule>
  </conditionalFormatting>
  <conditionalFormatting sqref="L19">
    <cfRule type="cellIs" dxfId="554" priority="655" operator="equal">
      <formula>"AMBER"</formula>
    </cfRule>
  </conditionalFormatting>
  <conditionalFormatting sqref="L19">
    <cfRule type="cellIs" dxfId="553" priority="656" operator="equal">
      <formula>"RED"</formula>
    </cfRule>
  </conditionalFormatting>
  <conditionalFormatting sqref="L19">
    <cfRule type="cellIs" dxfId="552" priority="657" operator="equal">
      <formula>"GREEN"</formula>
    </cfRule>
  </conditionalFormatting>
  <conditionalFormatting sqref="L20">
    <cfRule type="cellIs" dxfId="551" priority="658" operator="equal">
      <formula>"AMBER"</formula>
    </cfRule>
  </conditionalFormatting>
  <conditionalFormatting sqref="L20">
    <cfRule type="cellIs" dxfId="550" priority="659" operator="equal">
      <formula>"RED"</formula>
    </cfRule>
  </conditionalFormatting>
  <conditionalFormatting sqref="L20">
    <cfRule type="cellIs" dxfId="549" priority="660" operator="equal">
      <formula>"GREEN"</formula>
    </cfRule>
  </conditionalFormatting>
  <conditionalFormatting sqref="L21">
    <cfRule type="cellIs" dxfId="548" priority="661" operator="equal">
      <formula>"AMBER"</formula>
    </cfRule>
  </conditionalFormatting>
  <conditionalFormatting sqref="L21">
    <cfRule type="cellIs" dxfId="547" priority="662" operator="equal">
      <formula>"RED"</formula>
    </cfRule>
  </conditionalFormatting>
  <conditionalFormatting sqref="L21">
    <cfRule type="cellIs" dxfId="546" priority="663" operator="equal">
      <formula>"GREEN"</formula>
    </cfRule>
  </conditionalFormatting>
  <conditionalFormatting sqref="L22">
    <cfRule type="cellIs" dxfId="545" priority="664" operator="equal">
      <formula>"AMBER"</formula>
    </cfRule>
  </conditionalFormatting>
  <conditionalFormatting sqref="L22">
    <cfRule type="cellIs" dxfId="544" priority="665" operator="equal">
      <formula>"RED"</formula>
    </cfRule>
  </conditionalFormatting>
  <conditionalFormatting sqref="L22">
    <cfRule type="cellIs" dxfId="543" priority="666" operator="equal">
      <formula>"GREEN"</formula>
    </cfRule>
  </conditionalFormatting>
  <conditionalFormatting sqref="L23">
    <cfRule type="cellIs" dxfId="542" priority="667" operator="equal">
      <formula>"AMBER"</formula>
    </cfRule>
  </conditionalFormatting>
  <conditionalFormatting sqref="L23">
    <cfRule type="cellIs" dxfId="541" priority="668" operator="equal">
      <formula>"RED"</formula>
    </cfRule>
  </conditionalFormatting>
  <conditionalFormatting sqref="L23">
    <cfRule type="cellIs" dxfId="540" priority="669" operator="equal">
      <formula>"GREEN"</formula>
    </cfRule>
  </conditionalFormatting>
  <conditionalFormatting sqref="L24">
    <cfRule type="cellIs" dxfId="539" priority="670" operator="equal">
      <formula>"AMBER"</formula>
    </cfRule>
  </conditionalFormatting>
  <conditionalFormatting sqref="L24">
    <cfRule type="cellIs" dxfId="538" priority="671" operator="equal">
      <formula>"RED"</formula>
    </cfRule>
  </conditionalFormatting>
  <conditionalFormatting sqref="L24">
    <cfRule type="cellIs" dxfId="537" priority="672" operator="equal">
      <formula>"GREEN"</formula>
    </cfRule>
  </conditionalFormatting>
  <conditionalFormatting sqref="L25">
    <cfRule type="cellIs" dxfId="536" priority="673" operator="equal">
      <formula>"AMBER"</formula>
    </cfRule>
  </conditionalFormatting>
  <conditionalFormatting sqref="L25">
    <cfRule type="cellIs" dxfId="535" priority="674" operator="equal">
      <formula>"RED"</formula>
    </cfRule>
  </conditionalFormatting>
  <conditionalFormatting sqref="L25">
    <cfRule type="cellIs" dxfId="534" priority="675" operator="equal">
      <formula>"GREEN"</formula>
    </cfRule>
  </conditionalFormatting>
  <conditionalFormatting sqref="L26">
    <cfRule type="cellIs" dxfId="533" priority="676" operator="equal">
      <formula>"AMBER"</formula>
    </cfRule>
  </conditionalFormatting>
  <conditionalFormatting sqref="L26">
    <cfRule type="cellIs" dxfId="532" priority="677" operator="equal">
      <formula>"RED"</formula>
    </cfRule>
  </conditionalFormatting>
  <conditionalFormatting sqref="L26">
    <cfRule type="cellIs" dxfId="531" priority="678" operator="equal">
      <formula>"GREEN"</formula>
    </cfRule>
  </conditionalFormatting>
  <conditionalFormatting sqref="L27">
    <cfRule type="cellIs" dxfId="530" priority="679" operator="equal">
      <formula>"AMBER"</formula>
    </cfRule>
  </conditionalFormatting>
  <conditionalFormatting sqref="L27">
    <cfRule type="cellIs" dxfId="529" priority="680" operator="equal">
      <formula>"RED"</formula>
    </cfRule>
  </conditionalFormatting>
  <conditionalFormatting sqref="L27">
    <cfRule type="cellIs" dxfId="528" priority="681" operator="equal">
      <formula>"GREEN"</formula>
    </cfRule>
  </conditionalFormatting>
  <conditionalFormatting sqref="L28">
    <cfRule type="cellIs" dxfId="527" priority="682" operator="equal">
      <formula>"AMBER"</formula>
    </cfRule>
  </conditionalFormatting>
  <conditionalFormatting sqref="L28">
    <cfRule type="cellIs" dxfId="526" priority="683" operator="equal">
      <formula>"RED"</formula>
    </cfRule>
  </conditionalFormatting>
  <conditionalFormatting sqref="L28">
    <cfRule type="cellIs" dxfId="525" priority="684" operator="equal">
      <formula>"GREEN"</formula>
    </cfRule>
  </conditionalFormatting>
  <conditionalFormatting sqref="L29">
    <cfRule type="cellIs" dxfId="524" priority="685" operator="equal">
      <formula>"AMBER"</formula>
    </cfRule>
  </conditionalFormatting>
  <conditionalFormatting sqref="L29">
    <cfRule type="cellIs" dxfId="523" priority="686" operator="equal">
      <formula>"RED"</formula>
    </cfRule>
  </conditionalFormatting>
  <conditionalFormatting sqref="L29">
    <cfRule type="cellIs" dxfId="522" priority="687" operator="equal">
      <formula>"GREEN"</formula>
    </cfRule>
  </conditionalFormatting>
  <conditionalFormatting sqref="L30">
    <cfRule type="cellIs" dxfId="521" priority="688" operator="equal">
      <formula>"AMBER"</formula>
    </cfRule>
  </conditionalFormatting>
  <conditionalFormatting sqref="L30">
    <cfRule type="cellIs" dxfId="520" priority="689" operator="equal">
      <formula>"RED"</formula>
    </cfRule>
  </conditionalFormatting>
  <conditionalFormatting sqref="L30">
    <cfRule type="cellIs" dxfId="519" priority="690" operator="equal">
      <formula>"GREEN"</formula>
    </cfRule>
  </conditionalFormatting>
  <conditionalFormatting sqref="L31">
    <cfRule type="cellIs" dxfId="518" priority="691" operator="equal">
      <formula>"AMBER"</formula>
    </cfRule>
  </conditionalFormatting>
  <conditionalFormatting sqref="L31">
    <cfRule type="cellIs" dxfId="517" priority="692" operator="equal">
      <formula>"RED"</formula>
    </cfRule>
  </conditionalFormatting>
  <conditionalFormatting sqref="L31">
    <cfRule type="cellIs" dxfId="516" priority="693" operator="equal">
      <formula>"GREEN"</formula>
    </cfRule>
  </conditionalFormatting>
  <conditionalFormatting sqref="L32">
    <cfRule type="cellIs" dxfId="515" priority="694" operator="equal">
      <formula>"AMBER"</formula>
    </cfRule>
  </conditionalFormatting>
  <conditionalFormatting sqref="L32">
    <cfRule type="cellIs" dxfId="514" priority="695" operator="equal">
      <formula>"RED"</formula>
    </cfRule>
  </conditionalFormatting>
  <conditionalFormatting sqref="L32">
    <cfRule type="cellIs" dxfId="513" priority="696" operator="equal">
      <formula>"GREEN"</formula>
    </cfRule>
  </conditionalFormatting>
  <conditionalFormatting sqref="L33">
    <cfRule type="cellIs" dxfId="512" priority="697" operator="equal">
      <formula>"AMBER"</formula>
    </cfRule>
  </conditionalFormatting>
  <conditionalFormatting sqref="L33">
    <cfRule type="cellIs" dxfId="511" priority="698" operator="equal">
      <formula>"RED"</formula>
    </cfRule>
  </conditionalFormatting>
  <conditionalFormatting sqref="L33">
    <cfRule type="cellIs" dxfId="510" priority="699" operator="equal">
      <formula>"GREEN"</formula>
    </cfRule>
  </conditionalFormatting>
  <conditionalFormatting sqref="L34">
    <cfRule type="cellIs" dxfId="509" priority="700" operator="equal">
      <formula>"AMBER"</formula>
    </cfRule>
  </conditionalFormatting>
  <conditionalFormatting sqref="L34">
    <cfRule type="cellIs" dxfId="508" priority="701" operator="equal">
      <formula>"RED"</formula>
    </cfRule>
  </conditionalFormatting>
  <conditionalFormatting sqref="L34">
    <cfRule type="cellIs" dxfId="507" priority="702" operator="equal">
      <formula>"GREEN"</formula>
    </cfRule>
  </conditionalFormatting>
  <conditionalFormatting sqref="M15">
    <cfRule type="cellIs" dxfId="506" priority="703" operator="equal">
      <formula>"AMBER"</formula>
    </cfRule>
  </conditionalFormatting>
  <conditionalFormatting sqref="M15">
    <cfRule type="cellIs" dxfId="505" priority="704" operator="equal">
      <formula>"RED"</formula>
    </cfRule>
  </conditionalFormatting>
  <conditionalFormatting sqref="M15">
    <cfRule type="cellIs" dxfId="504" priority="705" operator="equal">
      <formula>"GREEN"</formula>
    </cfRule>
  </conditionalFormatting>
  <conditionalFormatting sqref="M16">
    <cfRule type="cellIs" dxfId="503" priority="706" operator="equal">
      <formula>"AMBER"</formula>
    </cfRule>
  </conditionalFormatting>
  <conditionalFormatting sqref="M16">
    <cfRule type="cellIs" dxfId="502" priority="707" operator="equal">
      <formula>"RED"</formula>
    </cfRule>
  </conditionalFormatting>
  <conditionalFormatting sqref="M16">
    <cfRule type="cellIs" dxfId="501" priority="708" operator="equal">
      <formula>"GREEN"</formula>
    </cfRule>
  </conditionalFormatting>
  <conditionalFormatting sqref="M17">
    <cfRule type="cellIs" dxfId="500" priority="709" operator="equal">
      <formula>"AMBER"</formula>
    </cfRule>
  </conditionalFormatting>
  <conditionalFormatting sqref="M17">
    <cfRule type="cellIs" dxfId="499" priority="710" operator="equal">
      <formula>"RED"</formula>
    </cfRule>
  </conditionalFormatting>
  <conditionalFormatting sqref="M17">
    <cfRule type="cellIs" dxfId="498" priority="711" operator="equal">
      <formula>"GREEN"</formula>
    </cfRule>
  </conditionalFormatting>
  <conditionalFormatting sqref="M18">
    <cfRule type="cellIs" dxfId="497" priority="712" operator="equal">
      <formula>"AMBER"</formula>
    </cfRule>
  </conditionalFormatting>
  <conditionalFormatting sqref="M18">
    <cfRule type="cellIs" dxfId="496" priority="713" operator="equal">
      <formula>"RED"</formula>
    </cfRule>
  </conditionalFormatting>
  <conditionalFormatting sqref="M18">
    <cfRule type="cellIs" dxfId="495" priority="714" operator="equal">
      <formula>"GREEN"</formula>
    </cfRule>
  </conditionalFormatting>
  <conditionalFormatting sqref="M19">
    <cfRule type="cellIs" dxfId="494" priority="715" operator="equal">
      <formula>"AMBER"</formula>
    </cfRule>
  </conditionalFormatting>
  <conditionalFormatting sqref="M19">
    <cfRule type="cellIs" dxfId="493" priority="716" operator="equal">
      <formula>"RED"</formula>
    </cfRule>
  </conditionalFormatting>
  <conditionalFormatting sqref="M19">
    <cfRule type="cellIs" dxfId="492" priority="717" operator="equal">
      <formula>"GREEN"</formula>
    </cfRule>
  </conditionalFormatting>
  <conditionalFormatting sqref="M20">
    <cfRule type="cellIs" dxfId="491" priority="718" operator="equal">
      <formula>"AMBER"</formula>
    </cfRule>
  </conditionalFormatting>
  <conditionalFormatting sqref="M20">
    <cfRule type="cellIs" dxfId="490" priority="719" operator="equal">
      <formula>"RED"</formula>
    </cfRule>
  </conditionalFormatting>
  <conditionalFormatting sqref="M20">
    <cfRule type="cellIs" dxfId="489" priority="720" operator="equal">
      <formula>"GREEN"</formula>
    </cfRule>
  </conditionalFormatting>
  <conditionalFormatting sqref="M21">
    <cfRule type="cellIs" dxfId="488" priority="721" operator="equal">
      <formula>"AMBER"</formula>
    </cfRule>
  </conditionalFormatting>
  <conditionalFormatting sqref="M21">
    <cfRule type="cellIs" dxfId="487" priority="722" operator="equal">
      <formula>"RED"</formula>
    </cfRule>
  </conditionalFormatting>
  <conditionalFormatting sqref="M21">
    <cfRule type="cellIs" dxfId="486" priority="723" operator="equal">
      <formula>"GREEN"</formula>
    </cfRule>
  </conditionalFormatting>
  <conditionalFormatting sqref="M22">
    <cfRule type="cellIs" dxfId="485" priority="724" operator="equal">
      <formula>"AMBER"</formula>
    </cfRule>
  </conditionalFormatting>
  <conditionalFormatting sqref="M22">
    <cfRule type="cellIs" dxfId="484" priority="725" operator="equal">
      <formula>"RED"</formula>
    </cfRule>
  </conditionalFormatting>
  <conditionalFormatting sqref="M22">
    <cfRule type="cellIs" dxfId="483" priority="726" operator="equal">
      <formula>"GREEN"</formula>
    </cfRule>
  </conditionalFormatting>
  <conditionalFormatting sqref="M23">
    <cfRule type="cellIs" dxfId="482" priority="727" operator="equal">
      <formula>"AMBER"</formula>
    </cfRule>
  </conditionalFormatting>
  <conditionalFormatting sqref="M23">
    <cfRule type="cellIs" dxfId="481" priority="728" operator="equal">
      <formula>"RED"</formula>
    </cfRule>
  </conditionalFormatting>
  <conditionalFormatting sqref="M23">
    <cfRule type="cellIs" dxfId="480" priority="729" operator="equal">
      <formula>"GREEN"</formula>
    </cfRule>
  </conditionalFormatting>
  <conditionalFormatting sqref="M24">
    <cfRule type="cellIs" dxfId="479" priority="730" operator="equal">
      <formula>"AMBER"</formula>
    </cfRule>
  </conditionalFormatting>
  <conditionalFormatting sqref="M24">
    <cfRule type="cellIs" dxfId="478" priority="731" operator="equal">
      <formula>"RED"</formula>
    </cfRule>
  </conditionalFormatting>
  <conditionalFormatting sqref="M24">
    <cfRule type="cellIs" dxfId="477" priority="732" operator="equal">
      <formula>"GREEN"</formula>
    </cfRule>
  </conditionalFormatting>
  <conditionalFormatting sqref="M25">
    <cfRule type="cellIs" dxfId="476" priority="733" operator="equal">
      <formula>"AMBER"</formula>
    </cfRule>
  </conditionalFormatting>
  <conditionalFormatting sqref="M25">
    <cfRule type="cellIs" dxfId="475" priority="734" operator="equal">
      <formula>"RED"</formula>
    </cfRule>
  </conditionalFormatting>
  <conditionalFormatting sqref="M25">
    <cfRule type="cellIs" dxfId="474" priority="735" operator="equal">
      <formula>"GREEN"</formula>
    </cfRule>
  </conditionalFormatting>
  <conditionalFormatting sqref="M26">
    <cfRule type="cellIs" dxfId="473" priority="736" operator="equal">
      <formula>"AMBER"</formula>
    </cfRule>
  </conditionalFormatting>
  <conditionalFormatting sqref="M26">
    <cfRule type="cellIs" dxfId="472" priority="737" operator="equal">
      <formula>"RED"</formula>
    </cfRule>
  </conditionalFormatting>
  <conditionalFormatting sqref="M26">
    <cfRule type="cellIs" dxfId="471" priority="738" operator="equal">
      <formula>"GREEN"</formula>
    </cfRule>
  </conditionalFormatting>
  <conditionalFormatting sqref="M27">
    <cfRule type="cellIs" dxfId="470" priority="739" operator="equal">
      <formula>"AMBER"</formula>
    </cfRule>
  </conditionalFormatting>
  <conditionalFormatting sqref="M27">
    <cfRule type="cellIs" dxfId="469" priority="740" operator="equal">
      <formula>"RED"</formula>
    </cfRule>
  </conditionalFormatting>
  <conditionalFormatting sqref="M27">
    <cfRule type="cellIs" dxfId="468" priority="741" operator="equal">
      <formula>"GREEN"</formula>
    </cfRule>
  </conditionalFormatting>
  <conditionalFormatting sqref="M28">
    <cfRule type="cellIs" dxfId="467" priority="742" operator="equal">
      <formula>"AMBER"</formula>
    </cfRule>
  </conditionalFormatting>
  <conditionalFormatting sqref="M28">
    <cfRule type="cellIs" dxfId="466" priority="743" operator="equal">
      <formula>"RED"</formula>
    </cfRule>
  </conditionalFormatting>
  <conditionalFormatting sqref="M28">
    <cfRule type="cellIs" dxfId="465" priority="744" operator="equal">
      <formula>"GREEN"</formula>
    </cfRule>
  </conditionalFormatting>
  <conditionalFormatting sqref="M29">
    <cfRule type="cellIs" dxfId="464" priority="745" operator="equal">
      <formula>"AMBER"</formula>
    </cfRule>
  </conditionalFormatting>
  <conditionalFormatting sqref="M29">
    <cfRule type="cellIs" dxfId="463" priority="746" operator="equal">
      <formula>"RED"</formula>
    </cfRule>
  </conditionalFormatting>
  <conditionalFormatting sqref="M29">
    <cfRule type="cellIs" dxfId="462" priority="747" operator="equal">
      <formula>"GREEN"</formula>
    </cfRule>
  </conditionalFormatting>
  <conditionalFormatting sqref="M30">
    <cfRule type="cellIs" dxfId="461" priority="748" operator="equal">
      <formula>"AMBER"</formula>
    </cfRule>
  </conditionalFormatting>
  <conditionalFormatting sqref="M30">
    <cfRule type="cellIs" dxfId="460" priority="749" operator="equal">
      <formula>"RED"</formula>
    </cfRule>
  </conditionalFormatting>
  <conditionalFormatting sqref="M30">
    <cfRule type="cellIs" dxfId="459" priority="750" operator="equal">
      <formula>"GREEN"</formula>
    </cfRule>
  </conditionalFormatting>
  <conditionalFormatting sqref="M31">
    <cfRule type="cellIs" dxfId="458" priority="751" operator="equal">
      <formula>"AMBER"</formula>
    </cfRule>
  </conditionalFormatting>
  <conditionalFormatting sqref="M31">
    <cfRule type="cellIs" dxfId="457" priority="752" operator="equal">
      <formula>"RED"</formula>
    </cfRule>
  </conditionalFormatting>
  <conditionalFormatting sqref="M31">
    <cfRule type="cellIs" dxfId="456" priority="753" operator="equal">
      <formula>"GREEN"</formula>
    </cfRule>
  </conditionalFormatting>
  <conditionalFormatting sqref="M32">
    <cfRule type="cellIs" dxfId="455" priority="754" operator="equal">
      <formula>"AMBER"</formula>
    </cfRule>
  </conditionalFormatting>
  <conditionalFormatting sqref="M32">
    <cfRule type="cellIs" dxfId="454" priority="755" operator="equal">
      <formula>"RED"</formula>
    </cfRule>
  </conditionalFormatting>
  <conditionalFormatting sqref="M32">
    <cfRule type="cellIs" dxfId="453" priority="756" operator="equal">
      <formula>"GREEN"</formula>
    </cfRule>
  </conditionalFormatting>
  <conditionalFormatting sqref="M33">
    <cfRule type="cellIs" dxfId="452" priority="757" operator="equal">
      <formula>"AMBER"</formula>
    </cfRule>
  </conditionalFormatting>
  <conditionalFormatting sqref="M33">
    <cfRule type="cellIs" dxfId="451" priority="758" operator="equal">
      <formula>"RED"</formula>
    </cfRule>
  </conditionalFormatting>
  <conditionalFormatting sqref="M33">
    <cfRule type="cellIs" dxfId="450" priority="759" operator="equal">
      <formula>"GREEN"</formula>
    </cfRule>
  </conditionalFormatting>
  <conditionalFormatting sqref="M34">
    <cfRule type="cellIs" dxfId="449" priority="760" operator="equal">
      <formula>"AMBER"</formula>
    </cfRule>
  </conditionalFormatting>
  <conditionalFormatting sqref="M34">
    <cfRule type="cellIs" dxfId="448" priority="761" operator="equal">
      <formula>"RED"</formula>
    </cfRule>
  </conditionalFormatting>
  <conditionalFormatting sqref="M34">
    <cfRule type="cellIs" dxfId="447" priority="762" operator="equal">
      <formula>"GREEN"</formula>
    </cfRule>
  </conditionalFormatting>
  <conditionalFormatting sqref="N15">
    <cfRule type="cellIs" dxfId="446" priority="763" operator="equal">
      <formula>"AMBER"</formula>
    </cfRule>
  </conditionalFormatting>
  <conditionalFormatting sqref="N15">
    <cfRule type="cellIs" dxfId="445" priority="764" operator="equal">
      <formula>"RED"</formula>
    </cfRule>
  </conditionalFormatting>
  <conditionalFormatting sqref="N15">
    <cfRule type="cellIs" dxfId="444" priority="765" operator="equal">
      <formula>"GREEN"</formula>
    </cfRule>
  </conditionalFormatting>
  <conditionalFormatting sqref="N16">
    <cfRule type="cellIs" dxfId="443" priority="766" operator="equal">
      <formula>"AMBER"</formula>
    </cfRule>
  </conditionalFormatting>
  <conditionalFormatting sqref="N16">
    <cfRule type="cellIs" dxfId="442" priority="767" operator="equal">
      <formula>"RED"</formula>
    </cfRule>
  </conditionalFormatting>
  <conditionalFormatting sqref="N16">
    <cfRule type="cellIs" dxfId="441" priority="768" operator="equal">
      <formula>"GREEN"</formula>
    </cfRule>
  </conditionalFormatting>
  <conditionalFormatting sqref="N17">
    <cfRule type="cellIs" dxfId="440" priority="769" operator="equal">
      <formula>"AMBER"</formula>
    </cfRule>
  </conditionalFormatting>
  <conditionalFormatting sqref="N17">
    <cfRule type="cellIs" dxfId="439" priority="770" operator="equal">
      <formula>"RED"</formula>
    </cfRule>
  </conditionalFormatting>
  <conditionalFormatting sqref="N17">
    <cfRule type="cellIs" dxfId="438" priority="771" operator="equal">
      <formula>"GREEN"</formula>
    </cfRule>
  </conditionalFormatting>
  <conditionalFormatting sqref="N18">
    <cfRule type="cellIs" dxfId="437" priority="772" operator="equal">
      <formula>"AMBER"</formula>
    </cfRule>
  </conditionalFormatting>
  <conditionalFormatting sqref="N18">
    <cfRule type="cellIs" dxfId="436" priority="773" operator="equal">
      <formula>"RED"</formula>
    </cfRule>
  </conditionalFormatting>
  <conditionalFormatting sqref="N18">
    <cfRule type="cellIs" dxfId="435" priority="774" operator="equal">
      <formula>"GREEN"</formula>
    </cfRule>
  </conditionalFormatting>
  <conditionalFormatting sqref="N19">
    <cfRule type="cellIs" dxfId="434" priority="775" operator="equal">
      <formula>"AMBER"</formula>
    </cfRule>
  </conditionalFormatting>
  <conditionalFormatting sqref="N19">
    <cfRule type="cellIs" dxfId="433" priority="776" operator="equal">
      <formula>"RED"</formula>
    </cfRule>
  </conditionalFormatting>
  <conditionalFormatting sqref="N19">
    <cfRule type="cellIs" dxfId="432" priority="777" operator="equal">
      <formula>"GREEN"</formula>
    </cfRule>
  </conditionalFormatting>
  <conditionalFormatting sqref="N20">
    <cfRule type="cellIs" dxfId="431" priority="778" operator="equal">
      <formula>"AMBER"</formula>
    </cfRule>
  </conditionalFormatting>
  <conditionalFormatting sqref="N20">
    <cfRule type="cellIs" dxfId="430" priority="779" operator="equal">
      <formula>"RED"</formula>
    </cfRule>
  </conditionalFormatting>
  <conditionalFormatting sqref="N20">
    <cfRule type="cellIs" dxfId="429" priority="780" operator="equal">
      <formula>"GREEN"</formula>
    </cfRule>
  </conditionalFormatting>
  <conditionalFormatting sqref="N21">
    <cfRule type="cellIs" dxfId="428" priority="781" operator="equal">
      <formula>"AMBER"</formula>
    </cfRule>
  </conditionalFormatting>
  <conditionalFormatting sqref="N21">
    <cfRule type="cellIs" dxfId="427" priority="782" operator="equal">
      <formula>"RED"</formula>
    </cfRule>
  </conditionalFormatting>
  <conditionalFormatting sqref="N21">
    <cfRule type="cellIs" dxfId="426" priority="783" operator="equal">
      <formula>"GREEN"</formula>
    </cfRule>
  </conditionalFormatting>
  <conditionalFormatting sqref="N22">
    <cfRule type="cellIs" dxfId="425" priority="784" operator="equal">
      <formula>"AMBER"</formula>
    </cfRule>
  </conditionalFormatting>
  <conditionalFormatting sqref="N22">
    <cfRule type="cellIs" dxfId="424" priority="785" operator="equal">
      <formula>"RED"</formula>
    </cfRule>
  </conditionalFormatting>
  <conditionalFormatting sqref="N22">
    <cfRule type="cellIs" dxfId="423" priority="786" operator="equal">
      <formula>"GREEN"</formula>
    </cfRule>
  </conditionalFormatting>
  <conditionalFormatting sqref="N23">
    <cfRule type="cellIs" dxfId="422" priority="787" operator="equal">
      <formula>"AMBER"</formula>
    </cfRule>
  </conditionalFormatting>
  <conditionalFormatting sqref="N23">
    <cfRule type="cellIs" dxfId="421" priority="788" operator="equal">
      <formula>"RED"</formula>
    </cfRule>
  </conditionalFormatting>
  <conditionalFormatting sqref="N23">
    <cfRule type="cellIs" dxfId="420" priority="789" operator="equal">
      <formula>"GREEN"</formula>
    </cfRule>
  </conditionalFormatting>
  <conditionalFormatting sqref="N24">
    <cfRule type="cellIs" dxfId="419" priority="790" operator="equal">
      <formula>"AMBER"</formula>
    </cfRule>
  </conditionalFormatting>
  <conditionalFormatting sqref="N24">
    <cfRule type="cellIs" dxfId="418" priority="791" operator="equal">
      <formula>"RED"</formula>
    </cfRule>
  </conditionalFormatting>
  <conditionalFormatting sqref="N24">
    <cfRule type="cellIs" dxfId="417" priority="792" operator="equal">
      <formula>"GREEN"</formula>
    </cfRule>
  </conditionalFormatting>
  <conditionalFormatting sqref="N25">
    <cfRule type="cellIs" dxfId="416" priority="793" operator="equal">
      <formula>"AMBER"</formula>
    </cfRule>
  </conditionalFormatting>
  <conditionalFormatting sqref="N25">
    <cfRule type="cellIs" dxfId="415" priority="794" operator="equal">
      <formula>"RED"</formula>
    </cfRule>
  </conditionalFormatting>
  <conditionalFormatting sqref="N25">
    <cfRule type="cellIs" dxfId="414" priority="795" operator="equal">
      <formula>"GREEN"</formula>
    </cfRule>
  </conditionalFormatting>
  <conditionalFormatting sqref="N26">
    <cfRule type="cellIs" dxfId="413" priority="796" operator="equal">
      <formula>"AMBER"</formula>
    </cfRule>
  </conditionalFormatting>
  <conditionalFormatting sqref="N26">
    <cfRule type="cellIs" dxfId="412" priority="797" operator="equal">
      <formula>"RED"</formula>
    </cfRule>
  </conditionalFormatting>
  <conditionalFormatting sqref="N26">
    <cfRule type="cellIs" dxfId="411" priority="798" operator="equal">
      <formula>"GREEN"</formula>
    </cfRule>
  </conditionalFormatting>
  <conditionalFormatting sqref="N27">
    <cfRule type="cellIs" dxfId="410" priority="799" operator="equal">
      <formula>"AMBER"</formula>
    </cfRule>
  </conditionalFormatting>
  <conditionalFormatting sqref="N27">
    <cfRule type="cellIs" dxfId="409" priority="800" operator="equal">
      <formula>"RED"</formula>
    </cfRule>
  </conditionalFormatting>
  <conditionalFormatting sqref="N27">
    <cfRule type="cellIs" dxfId="408" priority="801" operator="equal">
      <formula>"GREEN"</formula>
    </cfRule>
  </conditionalFormatting>
  <conditionalFormatting sqref="N28">
    <cfRule type="cellIs" dxfId="407" priority="802" operator="equal">
      <formula>"AMBER"</formula>
    </cfRule>
  </conditionalFormatting>
  <conditionalFormatting sqref="N28">
    <cfRule type="cellIs" dxfId="406" priority="803" operator="equal">
      <formula>"RED"</formula>
    </cfRule>
  </conditionalFormatting>
  <conditionalFormatting sqref="N28">
    <cfRule type="cellIs" dxfId="405" priority="804" operator="equal">
      <formula>"GREEN"</formula>
    </cfRule>
  </conditionalFormatting>
  <conditionalFormatting sqref="N29">
    <cfRule type="cellIs" dxfId="404" priority="805" operator="equal">
      <formula>"AMBER"</formula>
    </cfRule>
  </conditionalFormatting>
  <conditionalFormatting sqref="N29">
    <cfRule type="cellIs" dxfId="403" priority="806" operator="equal">
      <formula>"RED"</formula>
    </cfRule>
  </conditionalFormatting>
  <conditionalFormatting sqref="N29">
    <cfRule type="cellIs" dxfId="402" priority="807" operator="equal">
      <formula>"GREEN"</formula>
    </cfRule>
  </conditionalFormatting>
  <conditionalFormatting sqref="N30">
    <cfRule type="cellIs" dxfId="401" priority="808" operator="equal">
      <formula>"AMBER"</formula>
    </cfRule>
  </conditionalFormatting>
  <conditionalFormatting sqref="N30">
    <cfRule type="cellIs" dxfId="400" priority="809" operator="equal">
      <formula>"RED"</formula>
    </cfRule>
  </conditionalFormatting>
  <conditionalFormatting sqref="N30">
    <cfRule type="cellIs" dxfId="399" priority="810" operator="equal">
      <formula>"GREEN"</formula>
    </cfRule>
  </conditionalFormatting>
  <conditionalFormatting sqref="N31">
    <cfRule type="cellIs" dxfId="398" priority="811" operator="equal">
      <formula>"AMBER"</formula>
    </cfRule>
  </conditionalFormatting>
  <conditionalFormatting sqref="N31">
    <cfRule type="cellIs" dxfId="397" priority="812" operator="equal">
      <formula>"RED"</formula>
    </cfRule>
  </conditionalFormatting>
  <conditionalFormatting sqref="N31">
    <cfRule type="cellIs" dxfId="396" priority="813" operator="equal">
      <formula>"GREEN"</formula>
    </cfRule>
  </conditionalFormatting>
  <conditionalFormatting sqref="N32">
    <cfRule type="cellIs" dxfId="395" priority="814" operator="equal">
      <formula>"AMBER"</formula>
    </cfRule>
  </conditionalFormatting>
  <conditionalFormatting sqref="N32">
    <cfRule type="cellIs" dxfId="394" priority="815" operator="equal">
      <formula>"RED"</formula>
    </cfRule>
  </conditionalFormatting>
  <conditionalFormatting sqref="N32">
    <cfRule type="cellIs" dxfId="393" priority="816" operator="equal">
      <formula>"GREEN"</formula>
    </cfRule>
  </conditionalFormatting>
  <conditionalFormatting sqref="N33">
    <cfRule type="cellIs" dxfId="392" priority="817" operator="equal">
      <formula>"AMBER"</formula>
    </cfRule>
  </conditionalFormatting>
  <conditionalFormatting sqref="N33">
    <cfRule type="cellIs" dxfId="391" priority="818" operator="equal">
      <formula>"RED"</formula>
    </cfRule>
  </conditionalFormatting>
  <conditionalFormatting sqref="N33">
    <cfRule type="cellIs" dxfId="390" priority="819" operator="equal">
      <formula>"GREEN"</formula>
    </cfRule>
  </conditionalFormatting>
  <conditionalFormatting sqref="N34">
    <cfRule type="cellIs" dxfId="389" priority="820" operator="equal">
      <formula>"AMBER"</formula>
    </cfRule>
  </conditionalFormatting>
  <conditionalFormatting sqref="N34">
    <cfRule type="cellIs" dxfId="388" priority="821" operator="equal">
      <formula>"RED"</formula>
    </cfRule>
  </conditionalFormatting>
  <conditionalFormatting sqref="N34">
    <cfRule type="cellIs" dxfId="387" priority="822" operator="equal">
      <formula>"GREEN"</formula>
    </cfRule>
  </conditionalFormatting>
  <dataValidations count="36">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19">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0">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1">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2">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3">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4">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5">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6">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7">
      <formula1>-1000</formula1>
      <formula2>1000</formula2>
    </dataValidation>
    <dataValidation type="whole" allowBlank="1" showInputMessage="1" showErrorMessage="1" promptTitle="Dollars impact" prompt="No. of whole dollars impact on the whole project. Use - (minus) if the project will cost less." sqref="E19">
      <formula1>-1000000</formula1>
      <formula2>1000000</formula2>
    </dataValidation>
    <dataValidation type="whole" allowBlank="1" showInputMessage="1" showErrorMessage="1" promptTitle="Dollars impact" prompt="No. of whole dollars impact on the whole project. Use - (minus) if the project will cost less." sqref="E20">
      <formula1>-1000000</formula1>
      <formula2>1000000</formula2>
    </dataValidation>
    <dataValidation type="whole" allowBlank="1" showInputMessage="1" showErrorMessage="1" promptTitle="Dollars impact" prompt="No. of whole dollars impact on the whole project. Use - (minus) if the project will cost less." sqref="E21">
      <formula1>-1000000</formula1>
      <formula2>1000000</formula2>
    </dataValidation>
    <dataValidation type="whole" allowBlank="1" showInputMessage="1" showErrorMessage="1" promptTitle="Dollars impact" prompt="No. of whole dollars impact on the whole project. Use - (minus) if the project will cost less." sqref="E22">
      <formula1>-1000000</formula1>
      <formula2>1000000</formula2>
    </dataValidation>
    <dataValidation type="whole" allowBlank="1" showInputMessage="1" showErrorMessage="1" promptTitle="Dollars impact" prompt="No. of whole dollars impact on the whole project. Use - (minus) if the project will cost less." sqref="E23">
      <formula1>-1000000</formula1>
      <formula2>1000000</formula2>
    </dataValidation>
    <dataValidation type="whole" allowBlank="1" showInputMessage="1" showErrorMessage="1" promptTitle="Dollars impact" prompt="No. of whole dollars impact on the whole project. Use - (minus) if the project will cost less." sqref="E24">
      <formula1>-1000000</formula1>
      <formula2>1000000</formula2>
    </dataValidation>
    <dataValidation type="whole" allowBlank="1" showInputMessage="1" showErrorMessage="1" promptTitle="Dollars impact" prompt="No. of whole dollars impact on the whole project. Use - (minus) if the project will cost less." sqref="E25">
      <formula1>-1000000</formula1>
      <formula2>1000000</formula2>
    </dataValidation>
    <dataValidation type="whole" allowBlank="1" showInputMessage="1" showErrorMessage="1" promptTitle="Dollars impact" prompt="No. of whole dollars impact on the whole project. Use - (minus) if the project will cost less." sqref="E26">
      <formula1>-1000000</formula1>
      <formula2>1000000</formula2>
    </dataValidation>
    <dataValidation type="whole" allowBlank="1" showInputMessage="1" showErrorMessage="1" promptTitle="Dollars impact" prompt="No. of whole dollars impact on the whole project. Use - (minus) if the project will cost less." sqref="E27">
      <formula1>-1000000</formula1>
      <formula2>1000000</formula2>
    </dataValidation>
    <dataValidation type="date" allowBlank="1" showInputMessage="1" showErrorMessage="1" sqref="F19">
      <formula1>EarliestDate</formula1>
      <formula2>LatestDate</formula2>
    </dataValidation>
    <dataValidation type="date" allowBlank="1" showInputMessage="1" showErrorMessage="1" sqref="F20">
      <formula1>EarliestDate</formula1>
      <formula2>LatestDate</formula2>
    </dataValidation>
    <dataValidation type="date" allowBlank="1" showInputMessage="1" showErrorMessage="1" sqref="F21">
      <formula1>EarliestDate</formula1>
      <formula2>LatestDate</formula2>
    </dataValidation>
    <dataValidation type="date" allowBlank="1" showInputMessage="1" showErrorMessage="1" sqref="F22">
      <formula1>EarliestDate</formula1>
      <formula2>LatestDate</formula2>
    </dataValidation>
    <dataValidation type="date" allowBlank="1" showInputMessage="1" showErrorMessage="1" sqref="F23">
      <formula1>EarliestDate</formula1>
      <formula2>LatestDate</formula2>
    </dataValidation>
    <dataValidation type="date" allowBlank="1" showInputMessage="1" showErrorMessage="1" sqref="F24">
      <formula1>EarliestDate</formula1>
      <formula2>LatestDate</formula2>
    </dataValidation>
    <dataValidation type="date" allowBlank="1" showInputMessage="1" showErrorMessage="1" sqref="F25">
      <formula1>EarliestDate</formula1>
      <formula2>LatestDate</formula2>
    </dataValidation>
    <dataValidation type="date" allowBlank="1" showInputMessage="1" showErrorMessage="1" sqref="F26">
      <formula1>EarliestDate</formula1>
      <formula2>LatestDate</formula2>
    </dataValidation>
    <dataValidation type="date" allowBlank="1" showInputMessage="1" showErrorMessage="1" sqref="F27">
      <formula1>EarliestDate</formula1>
      <formula2>LatestDate</formula2>
    </dataValidation>
    <dataValidation type="date" allowBlank="1" showInputMessage="1" showErrorMessage="1" sqref="I19">
      <formula1>EarliestDate</formula1>
      <formula2>LatestDate</formula2>
    </dataValidation>
    <dataValidation type="date" allowBlank="1" showInputMessage="1" showErrorMessage="1" sqref="I20">
      <formula1>EarliestDate</formula1>
      <formula2>LatestDate</formula2>
    </dataValidation>
    <dataValidation type="date" allowBlank="1" showInputMessage="1" showErrorMessage="1" sqref="I21">
      <formula1>EarliestDate</formula1>
      <formula2>LatestDate</formula2>
    </dataValidation>
    <dataValidation type="date" allowBlank="1" showInputMessage="1" showErrorMessage="1" sqref="I22">
      <formula1>EarliestDate</formula1>
      <formula2>LatestDate</formula2>
    </dataValidation>
    <dataValidation type="date" allowBlank="1" showInputMessage="1" showErrorMessage="1" sqref="I23">
      <formula1>EarliestDate</formula1>
      <formula2>LatestDate</formula2>
    </dataValidation>
    <dataValidation type="date" allowBlank="1" showInputMessage="1" showErrorMessage="1" sqref="I24">
      <formula1>EarliestDate</formula1>
      <formula2>LatestDate</formula2>
    </dataValidation>
    <dataValidation type="date" allowBlank="1" showInputMessage="1" showErrorMessage="1" sqref="I25">
      <formula1>EarliestDate</formula1>
      <formula2>LatestDate</formula2>
    </dataValidation>
    <dataValidation type="date" allowBlank="1" showInputMessage="1" showErrorMessage="1" sqref="I26">
      <formula1>EarliestDate</formula1>
      <formula2>LatestDate</formula2>
    </dataValidation>
    <dataValidation type="date" allowBlank="1" showInputMessage="1" showErrorMessage="1" sqref="I27">
      <formula1>EarliestDate</formula1>
      <formula2>LatestDate</formula2>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32" location="Legend!A1" display="See Legend"/>
  </hyperlinks>
  <pageMargins left="0.75" right="0.75" top="1" bottom="1" header="0.5" footer="0.5"/>
  <pageSetup paperSize="9" orientation="landscape"/>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O60"/>
  <sheetViews>
    <sheetView showGridLines="0" workbookViewId="0">
      <selection activeCell="F20" sqref="F20"/>
    </sheetView>
  </sheetViews>
  <sheetFormatPr baseColWidth="10" defaultColWidth="10.83203125" defaultRowHeight="14" x14ac:dyDescent="0"/>
  <cols>
    <col min="1" max="1" width="14" style="65" customWidth="1"/>
    <col min="2" max="2" width="30.5" style="65" customWidth="1"/>
    <col min="3" max="3" width="32.83203125" style="65" customWidth="1"/>
    <col min="4" max="4" width="11.83203125" style="65" customWidth="1"/>
    <col min="5" max="5" width="15.33203125" style="65" customWidth="1"/>
    <col min="6" max="6" width="31.5" style="65" customWidth="1"/>
    <col min="7" max="7" width="15.33203125" style="65" hidden="1" customWidth="1"/>
    <col min="8" max="8" width="10.83203125" style="65"/>
  </cols>
  <sheetData>
    <row r="1" spans="1:15">
      <c r="A1" s="60" t="s">
        <v>0</v>
      </c>
      <c r="B1" s="199" t="str">
        <f>OVERALLLIGHT</f>
        <v>AMBER</v>
      </c>
    </row>
    <row r="2" spans="1:15">
      <c r="A2" s="61" t="s">
        <v>1</v>
      </c>
      <c r="B2" s="200" t="str">
        <f>MILESTONELIGHT</f>
        <v>RED</v>
      </c>
    </row>
    <row r="3" spans="1:15">
      <c r="A3" s="61" t="s">
        <v>2</v>
      </c>
      <c r="B3" s="200" t="str">
        <f>ISSUELIGHT</f>
        <v>GREEN</v>
      </c>
    </row>
    <row r="4" spans="1:15">
      <c r="A4" s="61" t="s">
        <v>3</v>
      </c>
      <c r="B4" s="200" t="str">
        <f>RISKLIGHT</f>
        <v>GREEN</v>
      </c>
    </row>
    <row r="5" spans="1:15">
      <c r="A5" s="61" t="s">
        <v>4</v>
      </c>
      <c r="B5" s="200" t="str">
        <f>CHANGELIGHT</f>
        <v>RED</v>
      </c>
    </row>
    <row r="6" spans="1:15">
      <c r="A6" s="61" t="s">
        <v>5</v>
      </c>
      <c r="B6" s="201" t="str">
        <f>DEPENDENCYLIGHT</f>
        <v/>
      </c>
    </row>
    <row r="7" spans="1:15">
      <c r="A7" s="61" t="s">
        <v>6</v>
      </c>
      <c r="B7" s="201" t="str">
        <f>MEASURELIGHT</f>
        <v/>
      </c>
    </row>
    <row r="8" spans="1:15" ht="15" customHeight="1">
      <c r="A8" s="61" t="s">
        <v>7</v>
      </c>
      <c r="B8" s="200" t="str">
        <f>COMMUNICATIONLIGHT</f>
        <v>AMBER</v>
      </c>
      <c r="D8" s="102"/>
    </row>
    <row r="9" spans="1:15" ht="15" customHeight="1">
      <c r="A9" s="61" t="s">
        <v>8</v>
      </c>
      <c r="B9" s="202" t="str">
        <f>FINANCELIGHT</f>
        <v>GREEN</v>
      </c>
      <c r="D9" s="102"/>
    </row>
    <row r="10" spans="1:15">
      <c r="A10" s="72"/>
      <c r="B10" s="203"/>
      <c r="O10" s="71"/>
    </row>
    <row r="11" spans="1:15" ht="16" customHeight="1">
      <c r="A11" s="72"/>
      <c r="B11" s="204" t="str">
        <f>ProjNo</f>
        <v>RT029</v>
      </c>
      <c r="C11" s="205" t="str">
        <f>ProjName</f>
        <v>Cloud Based Bioinformatics Tools</v>
      </c>
      <c r="O11" s="71"/>
    </row>
    <row r="12" spans="1:15" ht="16" customHeight="1">
      <c r="A12" s="72"/>
      <c r="B12" s="206" t="s">
        <v>42</v>
      </c>
      <c r="C12" s="207">
        <f>ReportFrom</f>
        <v>41365</v>
      </c>
      <c r="D12" s="208"/>
      <c r="O12" s="71"/>
    </row>
    <row r="13" spans="1:15" ht="16" customHeight="1">
      <c r="A13" s="72"/>
      <c r="B13" s="209" t="s">
        <v>43</v>
      </c>
      <c r="C13" s="210">
        <f>LastDateReport</f>
        <v>41455</v>
      </c>
      <c r="D13" s="208"/>
      <c r="O13" s="71"/>
    </row>
    <row r="14" spans="1:15" ht="6" customHeight="1">
      <c r="A14" s="72"/>
      <c r="B14" s="211"/>
      <c r="C14" s="212"/>
      <c r="D14" s="208"/>
      <c r="O14" s="71"/>
    </row>
    <row r="15" spans="1:15" ht="19" customHeight="1">
      <c r="B15" s="94" t="s">
        <v>151</v>
      </c>
      <c r="C15" s="94"/>
      <c r="D15" s="94"/>
      <c r="E15" s="94"/>
      <c r="F15" s="94"/>
    </row>
    <row r="16" spans="1:15" ht="16" customHeight="1">
      <c r="B16" s="477" t="s">
        <v>152</v>
      </c>
      <c r="C16" s="477"/>
      <c r="D16" s="477"/>
      <c r="E16" s="477"/>
      <c r="F16" s="91"/>
    </row>
    <row r="17" spans="1:7" ht="16" customHeight="1">
      <c r="B17" s="478"/>
      <c r="C17" s="478"/>
      <c r="D17" s="478"/>
      <c r="E17" s="478"/>
      <c r="F17" s="213"/>
    </row>
    <row r="18" spans="1:7" ht="44" customHeight="1">
      <c r="B18" s="227" t="s">
        <v>153</v>
      </c>
      <c r="C18" s="227" t="s">
        <v>154</v>
      </c>
      <c r="D18" s="227" t="s">
        <v>155</v>
      </c>
      <c r="E18" s="227" t="s">
        <v>156</v>
      </c>
      <c r="F18" s="227" t="s">
        <v>33</v>
      </c>
      <c r="G18" s="214" t="s">
        <v>157</v>
      </c>
    </row>
    <row r="19" spans="1:7" ht="42" customHeight="1">
      <c r="A19" s="109" t="s">
        <v>48</v>
      </c>
      <c r="B19" s="281" t="s">
        <v>158</v>
      </c>
      <c r="C19" s="281" t="s">
        <v>159</v>
      </c>
      <c r="D19" s="282">
        <v>41000</v>
      </c>
      <c r="E19" s="281" t="s">
        <v>160</v>
      </c>
      <c r="F19" s="461" t="s">
        <v>390</v>
      </c>
      <c r="G19" s="96"/>
    </row>
    <row r="20" spans="1:7" ht="44" customHeight="1">
      <c r="B20" s="281" t="s">
        <v>161</v>
      </c>
      <c r="C20" s="281" t="s">
        <v>162</v>
      </c>
      <c r="D20" s="282">
        <v>41122</v>
      </c>
      <c r="E20" s="281" t="s">
        <v>163</v>
      </c>
      <c r="F20" s="461"/>
      <c r="G20" s="96"/>
    </row>
    <row r="21" spans="1:7" ht="44" customHeight="1">
      <c r="B21" s="281" t="s">
        <v>164</v>
      </c>
      <c r="C21" s="281" t="s">
        <v>165</v>
      </c>
      <c r="D21" s="282"/>
      <c r="E21" s="281" t="s">
        <v>166</v>
      </c>
      <c r="F21" s="461" t="s">
        <v>167</v>
      </c>
      <c r="G21" s="96"/>
    </row>
    <row r="22" spans="1:7" ht="44" customHeight="1">
      <c r="B22" s="281" t="s">
        <v>168</v>
      </c>
      <c r="C22" s="281" t="s">
        <v>169</v>
      </c>
      <c r="D22" s="282">
        <v>41122</v>
      </c>
      <c r="E22" s="281" t="s">
        <v>163</v>
      </c>
      <c r="F22" s="461" t="s">
        <v>170</v>
      </c>
      <c r="G22" s="96"/>
    </row>
    <row r="23" spans="1:7" ht="42" customHeight="1">
      <c r="B23" s="281" t="s">
        <v>171</v>
      </c>
      <c r="C23" s="281" t="s">
        <v>172</v>
      </c>
      <c r="D23" s="282">
        <v>41091</v>
      </c>
      <c r="E23" s="281" t="s">
        <v>163</v>
      </c>
      <c r="F23" s="461" t="s">
        <v>173</v>
      </c>
      <c r="G23" s="96"/>
    </row>
    <row r="24" spans="1:7" ht="44" customHeight="1">
      <c r="B24" s="281"/>
      <c r="C24" s="281"/>
      <c r="D24" s="282"/>
      <c r="E24" s="281"/>
      <c r="F24" s="281"/>
      <c r="G24" s="96" t="str">
        <f>IF(B24&gt;0,"New Dependency","")</f>
        <v/>
      </c>
    </row>
    <row r="25" spans="1:7" ht="44" customHeight="1">
      <c r="B25" s="281"/>
      <c r="C25" s="281"/>
      <c r="D25" s="282"/>
      <c r="E25" s="281"/>
      <c r="F25" s="281"/>
      <c r="G25" s="96" t="str">
        <f>IF(B25&gt;0,"New Dependency","")</f>
        <v/>
      </c>
    </row>
    <row r="26" spans="1:7" ht="44" customHeight="1">
      <c r="B26" s="281"/>
      <c r="C26" s="281"/>
      <c r="D26" s="282"/>
      <c r="E26" s="281"/>
      <c r="F26" s="281"/>
      <c r="G26" s="96" t="str">
        <f>IF(B26&gt;0,"New Dependency","")</f>
        <v/>
      </c>
    </row>
    <row r="27" spans="1:7" ht="44" customHeight="1">
      <c r="B27" s="281"/>
      <c r="C27" s="281"/>
      <c r="D27" s="282"/>
      <c r="E27" s="281"/>
      <c r="F27" s="281"/>
      <c r="G27" s="96" t="str">
        <f>IF(B27&gt;0,"New Dependency","")</f>
        <v/>
      </c>
    </row>
    <row r="28" spans="1:7" ht="44" customHeight="1">
      <c r="B28" s="281"/>
      <c r="C28" s="281"/>
      <c r="D28" s="281"/>
      <c r="E28" s="281"/>
      <c r="F28" s="281"/>
      <c r="G28" s="96" t="str">
        <f>IF(B28&gt;0,"New Dependency","")</f>
        <v/>
      </c>
    </row>
    <row r="29" spans="1:7">
      <c r="B29" s="100"/>
      <c r="C29" s="100"/>
      <c r="D29" s="100"/>
      <c r="E29" s="100"/>
      <c r="F29" s="100"/>
    </row>
    <row r="30" spans="1:7" ht="14" customHeight="1">
      <c r="B30" s="475" t="s">
        <v>28</v>
      </c>
      <c r="C30" s="475"/>
      <c r="D30" s="475"/>
      <c r="E30" s="475"/>
    </row>
    <row r="42" spans="3:3">
      <c r="C42" s="72"/>
    </row>
    <row r="43" spans="3:3">
      <c r="C43" s="215"/>
    </row>
    <row r="44" spans="3:3">
      <c r="C44" s="72"/>
    </row>
    <row r="45" spans="3:3">
      <c r="C45" s="72"/>
    </row>
    <row r="46" spans="3:3">
      <c r="C46" s="72"/>
    </row>
    <row r="47" spans="3:3">
      <c r="C47" s="72"/>
    </row>
    <row r="48" spans="3:3">
      <c r="C48" s="72"/>
    </row>
    <row r="49" spans="2:3">
      <c r="C49" s="72"/>
    </row>
    <row r="50" spans="2:3">
      <c r="C50" s="72"/>
    </row>
    <row r="52" spans="2:3">
      <c r="B52" s="72"/>
    </row>
    <row r="53" spans="2:3">
      <c r="B53" s="72"/>
    </row>
    <row r="54" spans="2:3">
      <c r="B54" s="72"/>
    </row>
    <row r="55" spans="2:3">
      <c r="B55" s="72"/>
    </row>
    <row r="56" spans="2:3">
      <c r="B56" s="72"/>
    </row>
    <row r="57" spans="2:3">
      <c r="B57" s="72"/>
    </row>
    <row r="58" spans="2:3">
      <c r="B58" s="72"/>
    </row>
    <row r="59" spans="2:3">
      <c r="B59" s="72"/>
    </row>
    <row r="60" spans="2:3">
      <c r="B60" s="72"/>
    </row>
  </sheetData>
  <sheetProtection sheet="1" formatColumns="0" selectLockedCells="1"/>
  <mergeCells count="3">
    <mergeCell ref="B16:E16"/>
    <mergeCell ref="B17:E17"/>
    <mergeCell ref="B30:E30"/>
  </mergeCells>
  <conditionalFormatting sqref="B1">
    <cfRule type="cellIs" dxfId="386" priority="1" operator="equal">
      <formula>"AMBER"</formula>
    </cfRule>
  </conditionalFormatting>
  <conditionalFormatting sqref="B1">
    <cfRule type="cellIs" dxfId="385" priority="2" operator="equal">
      <formula>"RED"</formula>
    </cfRule>
  </conditionalFormatting>
  <conditionalFormatting sqref="B1">
    <cfRule type="cellIs" dxfId="384" priority="3" operator="equal">
      <formula>"GREEN"</formula>
    </cfRule>
  </conditionalFormatting>
  <conditionalFormatting sqref="B2">
    <cfRule type="cellIs" dxfId="383" priority="4" operator="equal">
      <formula>"AMBER"</formula>
    </cfRule>
  </conditionalFormatting>
  <conditionalFormatting sqref="B2">
    <cfRule type="cellIs" dxfId="382" priority="5" operator="equal">
      <formula>"RED"</formula>
    </cfRule>
  </conditionalFormatting>
  <conditionalFormatting sqref="B2">
    <cfRule type="cellIs" dxfId="381" priority="6" operator="equal">
      <formula>"GREEN"</formula>
    </cfRule>
  </conditionalFormatting>
  <conditionalFormatting sqref="B3">
    <cfRule type="cellIs" dxfId="380" priority="7" operator="equal">
      <formula>"AMBER"</formula>
    </cfRule>
  </conditionalFormatting>
  <conditionalFormatting sqref="B3">
    <cfRule type="cellIs" dxfId="379" priority="8" operator="equal">
      <formula>"RED"</formula>
    </cfRule>
  </conditionalFormatting>
  <conditionalFormatting sqref="B3">
    <cfRule type="cellIs" dxfId="378" priority="9" operator="equal">
      <formula>"GREEN"</formula>
    </cfRule>
  </conditionalFormatting>
  <conditionalFormatting sqref="B4">
    <cfRule type="cellIs" dxfId="377" priority="10" operator="equal">
      <formula>"AMBER"</formula>
    </cfRule>
  </conditionalFormatting>
  <conditionalFormatting sqref="B4">
    <cfRule type="cellIs" dxfId="376" priority="11" operator="equal">
      <formula>"RED"</formula>
    </cfRule>
  </conditionalFormatting>
  <conditionalFormatting sqref="B4">
    <cfRule type="cellIs" dxfId="375" priority="12" operator="equal">
      <formula>"GREEN"</formula>
    </cfRule>
  </conditionalFormatting>
  <conditionalFormatting sqref="B5">
    <cfRule type="cellIs" dxfId="374" priority="13" operator="equal">
      <formula>"AMBER"</formula>
    </cfRule>
  </conditionalFormatting>
  <conditionalFormatting sqref="B5">
    <cfRule type="cellIs" dxfId="373" priority="14" operator="equal">
      <formula>"RED"</formula>
    </cfRule>
  </conditionalFormatting>
  <conditionalFormatting sqref="B5">
    <cfRule type="cellIs" dxfId="372" priority="15" operator="equal">
      <formula>"GREEN"</formula>
    </cfRule>
  </conditionalFormatting>
  <conditionalFormatting sqref="B6">
    <cfRule type="cellIs" dxfId="371" priority="16" operator="equal">
      <formula>"AMBER"</formula>
    </cfRule>
  </conditionalFormatting>
  <conditionalFormatting sqref="B6">
    <cfRule type="cellIs" dxfId="370" priority="17" operator="equal">
      <formula>"RED"</formula>
    </cfRule>
  </conditionalFormatting>
  <conditionalFormatting sqref="B6">
    <cfRule type="cellIs" dxfId="369" priority="18" operator="equal">
      <formula>"GREEN"</formula>
    </cfRule>
  </conditionalFormatting>
  <conditionalFormatting sqref="B7">
    <cfRule type="cellIs" dxfId="368" priority="19" operator="equal">
      <formula>"AMBER"</formula>
    </cfRule>
  </conditionalFormatting>
  <conditionalFormatting sqref="B7">
    <cfRule type="cellIs" dxfId="367" priority="20" operator="equal">
      <formula>"RED"</formula>
    </cfRule>
  </conditionalFormatting>
  <conditionalFormatting sqref="B7">
    <cfRule type="cellIs" dxfId="366" priority="21" operator="equal">
      <formula>"GREEN"</formula>
    </cfRule>
  </conditionalFormatting>
  <conditionalFormatting sqref="B8">
    <cfRule type="cellIs" dxfId="365" priority="22" operator="equal">
      <formula>"AMBER"</formula>
    </cfRule>
  </conditionalFormatting>
  <conditionalFormatting sqref="B8">
    <cfRule type="cellIs" dxfId="364" priority="23" operator="equal">
      <formula>"RED"</formula>
    </cfRule>
  </conditionalFormatting>
  <conditionalFormatting sqref="B8">
    <cfRule type="cellIs" dxfId="363" priority="24" operator="equal">
      <formula>"GREEN"</formula>
    </cfRule>
  </conditionalFormatting>
  <conditionalFormatting sqref="B9">
    <cfRule type="cellIs" dxfId="362" priority="25" operator="equal">
      <formula>"AMBER"</formula>
    </cfRule>
  </conditionalFormatting>
  <conditionalFormatting sqref="B9">
    <cfRule type="cellIs" dxfId="361" priority="26" operator="equal">
      <formula>"RED"</formula>
    </cfRule>
  </conditionalFormatting>
  <conditionalFormatting sqref="B9">
    <cfRule type="cellIs" dxfId="360" priority="27" operator="equal">
      <formula>"GREEN"</formula>
    </cfRule>
  </conditionalFormatting>
  <dataValidations count="10">
    <dataValidation type="date" allowBlank="1" showInputMessage="1" showErrorMessage="1" sqref="D19">
      <formula1>EarliestDate</formula1>
      <formula2>LatestDate</formula2>
    </dataValidation>
    <dataValidation type="date" allowBlank="1" showInputMessage="1" showErrorMessage="1" sqref="D20">
      <formula1>EarliestDate</formula1>
      <formula2>LatestDate</formula2>
    </dataValidation>
    <dataValidation type="date" allowBlank="1" showInputMessage="1" showErrorMessage="1" sqref="D21">
      <formula1>EarliestDate</formula1>
      <formula2>LatestDate</formula2>
    </dataValidation>
    <dataValidation type="date" allowBlank="1" showInputMessage="1" showErrorMessage="1" sqref="D22">
      <formula1>EarliestDate</formula1>
      <formula2>LatestDate</formula2>
    </dataValidation>
    <dataValidation type="date" allowBlank="1" showInputMessage="1" showErrorMessage="1" sqref="D23">
      <formula1>EarliestDate</formula1>
      <formula2>LatestDate</formula2>
    </dataValidation>
    <dataValidation type="date" allowBlank="1" showInputMessage="1" showErrorMessage="1" sqref="D24">
      <formula1>EarliestDate</formula1>
      <formula2>LatestDate</formula2>
    </dataValidation>
    <dataValidation type="date" allowBlank="1" showInputMessage="1" showErrorMessage="1" sqref="D25">
      <formula1>EarliestDate</formula1>
      <formula2>LatestDate</formula2>
    </dataValidation>
    <dataValidation type="date" allowBlank="1" showInputMessage="1" showErrorMessage="1" sqref="D26">
      <formula1>EarliestDate</formula1>
      <formula2>LatestDate</formula2>
    </dataValidation>
    <dataValidation type="date" allowBlank="1" showInputMessage="1" showErrorMessage="1" sqref="D27">
      <formula1>EarliestDate</formula1>
      <formula2>LatestDate</formula2>
    </dataValidation>
    <dataValidation type="date" allowBlank="1" showInputMessage="1" showErrorMessage="1" sqref="D28">
      <formula1>EarliestDate</formula1>
      <formula2>LatestDate</formula2>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30" location="Legend!A1" display="See Legend"/>
  </hyperlinks>
  <pageMargins left="0.75" right="0.75" top="1" bottom="1" header="0.5" footer="0.5"/>
  <pageSetup paperSize="9" orientation="landscape"/>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R50"/>
  <sheetViews>
    <sheetView showGridLines="0" topLeftCell="A17" workbookViewId="0">
      <selection activeCell="R28" sqref="R26:R28"/>
    </sheetView>
  </sheetViews>
  <sheetFormatPr baseColWidth="10" defaultColWidth="11.5" defaultRowHeight="14" x14ac:dyDescent="0"/>
  <cols>
    <col min="1" max="1" width="14" style="4" customWidth="1"/>
    <col min="2" max="2" width="11.6640625" customWidth="1"/>
    <col min="3" max="3" width="39.1640625" style="4" customWidth="1"/>
    <col min="4" max="4" width="15.5" style="5" customWidth="1"/>
    <col min="5" max="6" width="16.33203125" style="5" customWidth="1"/>
    <col min="7" max="7" width="10.33203125" style="5" customWidth="1"/>
    <col min="8" max="8" width="10.33203125" customWidth="1"/>
    <col min="9" max="9" width="10.33203125" style="5" customWidth="1"/>
    <col min="10" max="10" width="10.33203125" customWidth="1"/>
    <col min="11" max="11" width="10.33203125" style="5" customWidth="1"/>
    <col min="12" max="12" width="10.33203125" customWidth="1"/>
  </cols>
  <sheetData>
    <row r="1" spans="1:18" s="4" customFormat="1">
      <c r="A1" s="60" t="s">
        <v>0</v>
      </c>
      <c r="B1" s="38" t="str">
        <f>OVERALLLIGHT</f>
        <v>AMBER</v>
      </c>
      <c r="D1" s="5"/>
      <c r="E1" s="5"/>
      <c r="F1" s="5"/>
      <c r="G1" s="5"/>
      <c r="I1" s="5"/>
      <c r="K1" s="5"/>
    </row>
    <row r="2" spans="1:18" s="4" customFormat="1">
      <c r="A2" s="61" t="s">
        <v>1</v>
      </c>
      <c r="B2" s="39" t="str">
        <f>MILESTONELIGHT</f>
        <v>RED</v>
      </c>
      <c r="D2" s="5"/>
      <c r="E2" s="5"/>
      <c r="F2" s="5"/>
      <c r="G2" s="5"/>
      <c r="I2" s="5"/>
      <c r="K2" s="5"/>
    </row>
    <row r="3" spans="1:18" s="4" customFormat="1">
      <c r="A3" s="61" t="s">
        <v>2</v>
      </c>
      <c r="B3" s="39" t="str">
        <f>ISSUELIGHT</f>
        <v>GREEN</v>
      </c>
      <c r="D3" s="5"/>
      <c r="E3" s="5"/>
      <c r="F3" s="5"/>
      <c r="G3" s="5"/>
      <c r="I3" s="5"/>
      <c r="K3" s="5"/>
    </row>
    <row r="4" spans="1:18" s="4" customFormat="1">
      <c r="A4" s="61" t="s">
        <v>3</v>
      </c>
      <c r="B4" s="39" t="str">
        <f>RISKLIGHT</f>
        <v>GREEN</v>
      </c>
      <c r="D4" s="5"/>
      <c r="E4" s="5"/>
      <c r="F4" s="5"/>
      <c r="G4" s="5"/>
      <c r="I4" s="5"/>
      <c r="K4" s="5"/>
    </row>
    <row r="5" spans="1:18" s="4" customFormat="1">
      <c r="A5" s="61" t="s">
        <v>4</v>
      </c>
      <c r="B5" s="39" t="str">
        <f>CHANGELIGHT</f>
        <v>RED</v>
      </c>
      <c r="D5" s="5"/>
      <c r="E5" s="5"/>
      <c r="F5" s="5"/>
      <c r="G5" s="5"/>
      <c r="I5" s="5"/>
      <c r="K5" s="5"/>
    </row>
    <row r="6" spans="1:18" s="4" customFormat="1">
      <c r="A6" s="61" t="s">
        <v>5</v>
      </c>
      <c r="B6" s="40" t="str">
        <f>DEPENDENCYLIGHT</f>
        <v/>
      </c>
      <c r="D6" s="5"/>
      <c r="E6" s="5"/>
      <c r="F6" s="5"/>
      <c r="G6" s="5"/>
      <c r="I6" s="5"/>
      <c r="K6" s="5"/>
    </row>
    <row r="7" spans="1:18" s="4" customFormat="1">
      <c r="A7" s="61" t="s">
        <v>6</v>
      </c>
      <c r="B7" s="40" t="str">
        <f>MEASURELIGHT</f>
        <v/>
      </c>
      <c r="D7" s="5"/>
      <c r="E7" s="5"/>
      <c r="F7" s="5"/>
      <c r="G7" s="5"/>
      <c r="I7" s="5"/>
      <c r="K7" s="5"/>
    </row>
    <row r="8" spans="1:18" s="4" customFormat="1" ht="15" customHeight="1">
      <c r="A8" s="61" t="s">
        <v>7</v>
      </c>
      <c r="B8" s="39" t="str">
        <f>COMMUNICATIONLIGHT</f>
        <v>AMBER</v>
      </c>
      <c r="D8" s="5"/>
      <c r="E8" s="5"/>
      <c r="F8" s="5"/>
      <c r="G8" s="5"/>
      <c r="H8" s="16"/>
      <c r="I8" s="16"/>
      <c r="K8" s="5"/>
    </row>
    <row r="9" spans="1:18" s="4" customFormat="1" ht="15" customHeight="1">
      <c r="A9" s="61" t="s">
        <v>8</v>
      </c>
      <c r="B9" s="41" t="str">
        <f>FINANCELIGHT</f>
        <v>GREEN</v>
      </c>
      <c r="D9" s="5"/>
      <c r="E9" s="5"/>
      <c r="F9" s="5"/>
      <c r="G9" s="5"/>
      <c r="H9" s="16"/>
      <c r="I9" s="16"/>
      <c r="K9" s="5"/>
    </row>
    <row r="10" spans="1:18" s="5" customFormat="1">
      <c r="A10" s="61"/>
      <c r="B10" s="132"/>
      <c r="R10" s="10"/>
    </row>
    <row r="11" spans="1:18" s="5" customFormat="1" ht="28" customHeight="1">
      <c r="A11" s="21" t="s">
        <v>48</v>
      </c>
      <c r="B11" s="130" t="str">
        <f>ProjNo</f>
        <v>RT029</v>
      </c>
      <c r="C11" s="131" t="str">
        <f>ProjName</f>
        <v>Cloud Based Bioinformatics Tools</v>
      </c>
      <c r="D11" s="126"/>
      <c r="E11" s="126"/>
      <c r="F11" s="126"/>
      <c r="G11" s="126"/>
      <c r="R11" s="10"/>
    </row>
    <row r="12" spans="1:18" s="5" customFormat="1" ht="16" customHeight="1">
      <c r="A12" s="61"/>
      <c r="B12" s="128" t="s">
        <v>42</v>
      </c>
      <c r="C12" s="133">
        <f>ReportFrom</f>
        <v>41365</v>
      </c>
      <c r="D12" s="133"/>
      <c r="E12" s="133"/>
      <c r="F12" s="133"/>
      <c r="G12" s="133"/>
      <c r="H12" s="125"/>
      <c r="I12" s="125"/>
      <c r="R12" s="10"/>
    </row>
    <row r="13" spans="1:18" s="5" customFormat="1" ht="16" customHeight="1">
      <c r="A13" s="61"/>
      <c r="B13" s="129" t="s">
        <v>43</v>
      </c>
      <c r="C13" s="134">
        <f>LastDateReport</f>
        <v>41455</v>
      </c>
      <c r="D13" s="133"/>
      <c r="E13" s="133"/>
      <c r="F13" s="133"/>
      <c r="G13" s="133"/>
      <c r="H13" s="125"/>
      <c r="I13" s="125"/>
      <c r="R13" s="10"/>
    </row>
    <row r="14" spans="1:18" s="5" customFormat="1" ht="6" customHeight="1">
      <c r="A14" s="61"/>
      <c r="B14" s="126"/>
      <c r="C14" s="127"/>
      <c r="D14" s="127"/>
      <c r="E14" s="127"/>
      <c r="F14" s="127"/>
      <c r="G14" s="127"/>
      <c r="H14" s="125"/>
      <c r="I14" s="125"/>
      <c r="R14" s="10"/>
    </row>
    <row r="15" spans="1:18" ht="19" customHeight="1">
      <c r="B15" s="12" t="s">
        <v>174</v>
      </c>
      <c r="C15" s="12"/>
      <c r="D15" s="12"/>
      <c r="E15" s="12"/>
      <c r="F15" s="12"/>
      <c r="G15" s="12"/>
      <c r="H15" s="30"/>
      <c r="I15" s="30"/>
    </row>
    <row r="16" spans="1:18" ht="16" customHeight="1">
      <c r="B16" s="477" t="s">
        <v>175</v>
      </c>
      <c r="C16" s="477"/>
      <c r="D16" s="477"/>
      <c r="E16" s="477"/>
      <c r="F16" s="477"/>
      <c r="G16" s="477"/>
      <c r="H16" s="477"/>
      <c r="I16" s="124"/>
    </row>
    <row r="17" spans="2:18" s="4" customFormat="1" ht="15" customHeight="1">
      <c r="B17" s="137"/>
      <c r="C17" s="137"/>
      <c r="D17" s="137"/>
      <c r="E17" s="137"/>
      <c r="F17" s="137"/>
      <c r="G17" s="137"/>
      <c r="H17" s="138"/>
      <c r="I17" s="138"/>
      <c r="K17" s="5"/>
    </row>
    <row r="18" spans="2:18" s="5" customFormat="1" ht="34" customHeight="1">
      <c r="B18" s="137"/>
      <c r="C18" s="137"/>
      <c r="D18" s="137"/>
      <c r="E18" s="137"/>
      <c r="F18" s="137"/>
      <c r="G18" s="481" t="s">
        <v>176</v>
      </c>
      <c r="H18" s="482"/>
      <c r="I18" s="481" t="s">
        <v>177</v>
      </c>
      <c r="J18" s="482"/>
      <c r="K18" s="481" t="s">
        <v>178</v>
      </c>
      <c r="L18" s="482"/>
      <c r="M18" s="479" t="s">
        <v>179</v>
      </c>
      <c r="N18" s="480"/>
      <c r="O18" s="479" t="s">
        <v>180</v>
      </c>
      <c r="P18" s="480"/>
      <c r="Q18" s="479" t="s">
        <v>181</v>
      </c>
      <c r="R18" s="480"/>
    </row>
    <row r="19" spans="2:18" ht="32" customHeight="1">
      <c r="B19" s="139" t="s">
        <v>182</v>
      </c>
      <c r="C19" s="140" t="s">
        <v>183</v>
      </c>
      <c r="D19" s="140" t="s">
        <v>184</v>
      </c>
      <c r="E19" s="142" t="s">
        <v>185</v>
      </c>
      <c r="F19" s="217" t="s">
        <v>186</v>
      </c>
      <c r="G19" s="216" t="s">
        <v>187</v>
      </c>
      <c r="H19" s="144" t="s">
        <v>188</v>
      </c>
      <c r="I19" s="143" t="s">
        <v>187</v>
      </c>
      <c r="J19" s="144" t="s">
        <v>188</v>
      </c>
      <c r="K19" s="143" t="s">
        <v>187</v>
      </c>
      <c r="L19" s="144" t="s">
        <v>188</v>
      </c>
      <c r="M19" s="143" t="s">
        <v>187</v>
      </c>
      <c r="N19" s="144" t="s">
        <v>188</v>
      </c>
      <c r="O19" s="143" t="s">
        <v>187</v>
      </c>
      <c r="P19" s="144" t="s">
        <v>188</v>
      </c>
      <c r="Q19" s="143" t="s">
        <v>187</v>
      </c>
      <c r="R19" s="144" t="s">
        <v>188</v>
      </c>
    </row>
    <row r="20" spans="2:18" s="4" customFormat="1" ht="28" customHeight="1">
      <c r="B20" s="283">
        <v>1</v>
      </c>
      <c r="C20" s="283" t="s">
        <v>66</v>
      </c>
      <c r="D20" s="284">
        <v>41044</v>
      </c>
      <c r="E20" s="285">
        <v>41044</v>
      </c>
      <c r="F20" s="286" t="s">
        <v>189</v>
      </c>
      <c r="G20" s="287">
        <v>15</v>
      </c>
      <c r="H20" s="146">
        <v>35</v>
      </c>
      <c r="I20" s="145" t="s">
        <v>190</v>
      </c>
      <c r="J20" s="147" t="s">
        <v>386</v>
      </c>
      <c r="K20" s="145"/>
      <c r="L20" s="147"/>
      <c r="M20" s="145"/>
      <c r="N20" s="146"/>
      <c r="O20" s="145">
        <v>1</v>
      </c>
      <c r="P20" s="147">
        <v>25</v>
      </c>
      <c r="Q20" s="145">
        <v>32500</v>
      </c>
      <c r="R20" s="147">
        <v>45000</v>
      </c>
    </row>
    <row r="21" spans="2:18" ht="28" customHeight="1">
      <c r="B21" s="283">
        <v>2</v>
      </c>
      <c r="C21" s="288" t="s">
        <v>70</v>
      </c>
      <c r="D21" s="284">
        <v>41075</v>
      </c>
      <c r="E21" s="285">
        <v>41136</v>
      </c>
      <c r="F21" s="286" t="s">
        <v>191</v>
      </c>
      <c r="G21" s="287">
        <v>0</v>
      </c>
      <c r="H21" s="146">
        <v>35</v>
      </c>
      <c r="I21" s="145" t="s">
        <v>190</v>
      </c>
      <c r="J21" s="148" t="s">
        <v>386</v>
      </c>
      <c r="K21" s="145"/>
      <c r="L21" s="147"/>
      <c r="M21" s="145"/>
      <c r="N21" s="146"/>
      <c r="O21" s="145"/>
      <c r="P21" s="147"/>
      <c r="Q21" s="145"/>
      <c r="R21" s="147"/>
    </row>
    <row r="22" spans="2:18" ht="28" customHeight="1">
      <c r="B22" s="283">
        <v>3</v>
      </c>
      <c r="C22" s="283" t="s">
        <v>76</v>
      </c>
      <c r="D22" s="284">
        <v>41136</v>
      </c>
      <c r="E22" s="285">
        <v>41167</v>
      </c>
      <c r="F22" s="286" t="s">
        <v>192</v>
      </c>
      <c r="G22" s="287">
        <v>0</v>
      </c>
      <c r="H22" s="148">
        <v>4</v>
      </c>
      <c r="I22" s="145" t="s">
        <v>190</v>
      </c>
      <c r="J22" s="148" t="s">
        <v>386</v>
      </c>
      <c r="K22" s="145"/>
      <c r="L22" s="147"/>
      <c r="M22" s="145"/>
      <c r="N22" s="148"/>
      <c r="O22" s="145"/>
      <c r="P22" s="147"/>
      <c r="Q22" s="145"/>
      <c r="R22" s="147"/>
    </row>
    <row r="23" spans="2:18" ht="28" customHeight="1">
      <c r="B23" s="283">
        <v>4</v>
      </c>
      <c r="C23" s="283" t="s">
        <v>79</v>
      </c>
      <c r="D23" s="284">
        <v>41136</v>
      </c>
      <c r="E23" s="285">
        <v>41167</v>
      </c>
      <c r="F23" s="286" t="s">
        <v>193</v>
      </c>
      <c r="G23" s="287">
        <v>9</v>
      </c>
      <c r="H23" s="147">
        <v>35</v>
      </c>
      <c r="I23" s="145" t="s">
        <v>190</v>
      </c>
      <c r="J23" s="148" t="s">
        <v>386</v>
      </c>
      <c r="K23" s="145"/>
      <c r="L23" s="147">
        <v>4</v>
      </c>
      <c r="M23" s="145">
        <v>6</v>
      </c>
      <c r="N23" s="147">
        <v>32290</v>
      </c>
      <c r="O23" s="145">
        <v>2</v>
      </c>
      <c r="P23" s="147">
        <v>29</v>
      </c>
      <c r="Q23" s="145"/>
      <c r="R23" s="147"/>
    </row>
    <row r="24" spans="2:18" ht="28" customHeight="1">
      <c r="B24" s="283">
        <v>5</v>
      </c>
      <c r="C24" s="283" t="s">
        <v>85</v>
      </c>
      <c r="D24" s="284">
        <v>41182</v>
      </c>
      <c r="E24" s="285">
        <v>41212</v>
      </c>
      <c r="F24" s="286" t="s">
        <v>194</v>
      </c>
      <c r="G24" s="287"/>
      <c r="H24" s="147">
        <v>35</v>
      </c>
      <c r="I24" s="145"/>
      <c r="J24" s="148" t="s">
        <v>386</v>
      </c>
      <c r="K24" s="145"/>
      <c r="L24" s="147"/>
      <c r="M24" s="145"/>
      <c r="N24" s="147"/>
      <c r="O24" s="145"/>
      <c r="P24" s="147"/>
      <c r="Q24" s="145"/>
      <c r="R24" s="147"/>
    </row>
    <row r="25" spans="2:18" ht="28" customHeight="1">
      <c r="B25" s="283">
        <v>6</v>
      </c>
      <c r="C25" s="283" t="s">
        <v>87</v>
      </c>
      <c r="D25" s="284">
        <v>41197</v>
      </c>
      <c r="E25" s="285">
        <v>41228</v>
      </c>
      <c r="F25" s="286" t="s">
        <v>195</v>
      </c>
      <c r="G25" s="287"/>
      <c r="H25" s="147"/>
      <c r="I25" s="145"/>
      <c r="J25" s="148"/>
      <c r="K25" s="145"/>
      <c r="L25" s="147"/>
      <c r="M25" s="145"/>
      <c r="N25" s="147"/>
      <c r="O25" s="145"/>
      <c r="P25" s="147"/>
      <c r="Q25" s="145"/>
      <c r="R25" s="147"/>
    </row>
    <row r="26" spans="2:18" ht="28" customHeight="1">
      <c r="B26" s="283">
        <v>7</v>
      </c>
      <c r="C26" s="283" t="s">
        <v>91</v>
      </c>
      <c r="D26" s="284">
        <v>41258</v>
      </c>
      <c r="E26" s="285">
        <v>41304</v>
      </c>
      <c r="F26" s="286" t="s">
        <v>196</v>
      </c>
      <c r="G26" s="287"/>
      <c r="H26" s="147">
        <v>35</v>
      </c>
      <c r="I26" s="145"/>
      <c r="J26" s="148" t="s">
        <v>386</v>
      </c>
      <c r="K26" s="145"/>
      <c r="L26" s="147"/>
      <c r="M26" s="145"/>
      <c r="N26" s="147"/>
      <c r="O26" s="145"/>
      <c r="P26" s="147"/>
      <c r="Q26" s="145"/>
      <c r="R26" s="147"/>
    </row>
    <row r="27" spans="2:18" ht="28" customHeight="1">
      <c r="B27" s="283">
        <v>8</v>
      </c>
      <c r="C27" s="283" t="s">
        <v>93</v>
      </c>
      <c r="D27" s="284">
        <v>41258</v>
      </c>
      <c r="E27" s="285">
        <v>41304</v>
      </c>
      <c r="F27" s="286" t="s">
        <v>197</v>
      </c>
      <c r="G27" s="287"/>
      <c r="H27" s="147">
        <v>35</v>
      </c>
      <c r="I27" s="145" t="s">
        <v>190</v>
      </c>
      <c r="J27" s="148" t="s">
        <v>386</v>
      </c>
      <c r="K27" s="145"/>
      <c r="L27" s="147"/>
      <c r="M27" s="145"/>
      <c r="N27" s="147"/>
      <c r="O27" s="145"/>
      <c r="P27" s="147"/>
      <c r="Q27" s="145"/>
      <c r="R27" s="147"/>
    </row>
    <row r="28" spans="2:18" ht="28" customHeight="1">
      <c r="B28" s="283">
        <v>9</v>
      </c>
      <c r="C28" s="283" t="s">
        <v>95</v>
      </c>
      <c r="D28" s="284">
        <v>41333</v>
      </c>
      <c r="E28" s="285">
        <v>41363</v>
      </c>
      <c r="F28" s="286" t="s">
        <v>198</v>
      </c>
      <c r="G28" s="287"/>
      <c r="H28" s="147"/>
      <c r="I28" s="145"/>
      <c r="J28" s="147"/>
      <c r="K28" s="145"/>
      <c r="L28" s="147"/>
      <c r="M28" s="145"/>
      <c r="N28" s="147"/>
      <c r="O28" s="145"/>
      <c r="P28" s="147"/>
      <c r="Q28" s="145"/>
      <c r="R28" s="147"/>
    </row>
    <row r="29" spans="2:18" ht="28" customHeight="1">
      <c r="B29" s="283"/>
      <c r="C29" s="283"/>
      <c r="D29" s="284"/>
      <c r="E29" s="285"/>
      <c r="F29" s="286"/>
      <c r="G29" s="287"/>
      <c r="H29" s="147"/>
      <c r="I29" s="145"/>
      <c r="J29" s="147"/>
      <c r="K29" s="145"/>
      <c r="L29" s="147"/>
      <c r="M29" s="145"/>
      <c r="N29" s="147"/>
      <c r="O29" s="145"/>
      <c r="P29" s="147"/>
      <c r="Q29" s="145"/>
      <c r="R29" s="147"/>
    </row>
    <row r="30" spans="2:18" ht="28" customHeight="1">
      <c r="B30" s="283"/>
      <c r="C30" s="283"/>
      <c r="D30" s="284"/>
      <c r="E30" s="285"/>
      <c r="F30" s="286"/>
      <c r="G30" s="287"/>
      <c r="H30" s="147"/>
      <c r="I30" s="145"/>
      <c r="J30" s="147"/>
      <c r="K30" s="145"/>
      <c r="L30" s="147"/>
      <c r="M30" s="145"/>
      <c r="N30" s="147"/>
      <c r="O30" s="145"/>
      <c r="P30" s="147"/>
      <c r="Q30" s="145"/>
      <c r="R30" s="147"/>
    </row>
    <row r="31" spans="2:18" ht="28" customHeight="1">
      <c r="B31" s="283"/>
      <c r="C31" s="283"/>
      <c r="D31" s="284"/>
      <c r="E31" s="285"/>
      <c r="F31" s="286"/>
      <c r="G31" s="287"/>
      <c r="H31" s="147"/>
      <c r="I31" s="145"/>
      <c r="J31" s="147"/>
      <c r="K31" s="145"/>
      <c r="L31" s="147"/>
      <c r="M31" s="145"/>
      <c r="N31" s="147"/>
      <c r="O31" s="145"/>
      <c r="P31" s="147"/>
      <c r="Q31" s="145"/>
      <c r="R31" s="147"/>
    </row>
    <row r="32" spans="2:18" ht="28" customHeight="1">
      <c r="B32" s="283"/>
      <c r="C32" s="283"/>
      <c r="D32" s="284"/>
      <c r="E32" s="285"/>
      <c r="F32" s="286"/>
      <c r="G32" s="287"/>
      <c r="H32" s="147"/>
      <c r="I32" s="145"/>
      <c r="J32" s="147"/>
      <c r="K32" s="145"/>
      <c r="L32" s="147"/>
      <c r="M32" s="145"/>
      <c r="N32" s="147"/>
      <c r="O32" s="145"/>
      <c r="P32" s="147"/>
      <c r="Q32" s="145"/>
      <c r="R32" s="147"/>
    </row>
    <row r="33" spans="2:18" ht="28" customHeight="1">
      <c r="B33" s="283"/>
      <c r="C33" s="283"/>
      <c r="D33" s="284"/>
      <c r="E33" s="285"/>
      <c r="F33" s="286"/>
      <c r="G33" s="289"/>
      <c r="H33" s="150"/>
      <c r="I33" s="149"/>
      <c r="J33" s="150"/>
      <c r="K33" s="149"/>
      <c r="L33" s="150"/>
      <c r="M33" s="149"/>
      <c r="N33" s="150"/>
      <c r="O33" s="149"/>
      <c r="P33" s="150"/>
      <c r="Q33" s="149"/>
      <c r="R33" s="150"/>
    </row>
    <row r="34" spans="2:18" ht="15" customHeight="1"/>
    <row r="35" spans="2:18" ht="46" customHeight="1">
      <c r="C35" s="158" t="s">
        <v>199</v>
      </c>
      <c r="D35" s="159"/>
    </row>
    <row r="36" spans="2:18">
      <c r="B36" s="17"/>
    </row>
    <row r="37" spans="2:18">
      <c r="B37" s="18" t="s">
        <v>200</v>
      </c>
    </row>
    <row r="38" spans="2:18" ht="14" customHeight="1">
      <c r="B38" s="475" t="s">
        <v>28</v>
      </c>
      <c r="C38" s="475"/>
      <c r="D38" s="475"/>
      <c r="E38" s="475"/>
    </row>
    <row r="39" spans="2:18">
      <c r="B39" s="17"/>
    </row>
    <row r="40" spans="2:18">
      <c r="B40" s="17"/>
      <c r="C40" s="460" t="s">
        <v>201</v>
      </c>
    </row>
    <row r="41" spans="2:18">
      <c r="C41" s="460" t="s">
        <v>202</v>
      </c>
    </row>
    <row r="42" spans="2:18">
      <c r="C42" s="460" t="s">
        <v>203</v>
      </c>
    </row>
    <row r="43" spans="2:18">
      <c r="C43" s="460" t="s">
        <v>204</v>
      </c>
    </row>
    <row r="44" spans="2:18">
      <c r="C44" s="460" t="s">
        <v>205</v>
      </c>
      <c r="O44" s="4"/>
      <c r="P44" s="5"/>
      <c r="Q44" s="4"/>
      <c r="R44" s="4"/>
    </row>
    <row r="45" spans="2:18" ht="15" customHeight="1">
      <c r="C45" s="460" t="s">
        <v>206</v>
      </c>
      <c r="P45" s="5"/>
    </row>
    <row r="46" spans="2:18" ht="15" customHeight="1">
      <c r="Q46" s="32" t="str">
        <f>IF(P46&gt;0,"DATA ENTERED","")</f>
        <v/>
      </c>
    </row>
    <row r="50" spans="18:18">
      <c r="R50" s="66"/>
    </row>
  </sheetData>
  <sheetProtection sheet="1" formatColumns="0" selectLockedCells="1"/>
  <mergeCells count="8">
    <mergeCell ref="B38:E38"/>
    <mergeCell ref="B16:H16"/>
    <mergeCell ref="O18:P18"/>
    <mergeCell ref="Q18:R18"/>
    <mergeCell ref="G18:H18"/>
    <mergeCell ref="I18:J18"/>
    <mergeCell ref="K18:L18"/>
    <mergeCell ref="M18:N18"/>
  </mergeCells>
  <conditionalFormatting sqref="B1">
    <cfRule type="cellIs" dxfId="359" priority="1" operator="equal">
      <formula>"AMBER"</formula>
    </cfRule>
  </conditionalFormatting>
  <conditionalFormatting sqref="B1">
    <cfRule type="cellIs" dxfId="358" priority="2" operator="equal">
      <formula>"RED"</formula>
    </cfRule>
  </conditionalFormatting>
  <conditionalFormatting sqref="B1">
    <cfRule type="cellIs" dxfId="357" priority="3" operator="equal">
      <formula>"GREEN"</formula>
    </cfRule>
  </conditionalFormatting>
  <conditionalFormatting sqref="B2">
    <cfRule type="cellIs" dxfId="356" priority="4" operator="equal">
      <formula>"AMBER"</formula>
    </cfRule>
  </conditionalFormatting>
  <conditionalFormatting sqref="B2">
    <cfRule type="cellIs" dxfId="355" priority="5" operator="equal">
      <formula>"RED"</formula>
    </cfRule>
  </conditionalFormatting>
  <conditionalFormatting sqref="B2">
    <cfRule type="cellIs" dxfId="354" priority="6" operator="equal">
      <formula>"GREEN"</formula>
    </cfRule>
  </conditionalFormatting>
  <conditionalFormatting sqref="B3">
    <cfRule type="cellIs" dxfId="353" priority="7" operator="equal">
      <formula>"AMBER"</formula>
    </cfRule>
  </conditionalFormatting>
  <conditionalFormatting sqref="B3">
    <cfRule type="cellIs" dxfId="352" priority="8" operator="equal">
      <formula>"RED"</formula>
    </cfRule>
  </conditionalFormatting>
  <conditionalFormatting sqref="B3">
    <cfRule type="cellIs" dxfId="351" priority="9" operator="equal">
      <formula>"GREEN"</formula>
    </cfRule>
  </conditionalFormatting>
  <conditionalFormatting sqref="B4">
    <cfRule type="cellIs" dxfId="350" priority="10" operator="equal">
      <formula>"AMBER"</formula>
    </cfRule>
  </conditionalFormatting>
  <conditionalFormatting sqref="B4">
    <cfRule type="cellIs" dxfId="349" priority="11" operator="equal">
      <formula>"RED"</formula>
    </cfRule>
  </conditionalFormatting>
  <conditionalFormatting sqref="B4">
    <cfRule type="cellIs" dxfId="348" priority="12" operator="equal">
      <formula>"GREEN"</formula>
    </cfRule>
  </conditionalFormatting>
  <conditionalFormatting sqref="B5">
    <cfRule type="cellIs" dxfId="347" priority="13" operator="equal">
      <formula>"AMBER"</formula>
    </cfRule>
  </conditionalFormatting>
  <conditionalFormatting sqref="B5">
    <cfRule type="cellIs" dxfId="346" priority="14" operator="equal">
      <formula>"RED"</formula>
    </cfRule>
  </conditionalFormatting>
  <conditionalFormatting sqref="B5">
    <cfRule type="cellIs" dxfId="345" priority="15" operator="equal">
      <formula>"GREEN"</formula>
    </cfRule>
  </conditionalFormatting>
  <conditionalFormatting sqref="B6">
    <cfRule type="cellIs" dxfId="344" priority="16" operator="equal">
      <formula>"AMBER"</formula>
    </cfRule>
  </conditionalFormatting>
  <conditionalFormatting sqref="B6">
    <cfRule type="cellIs" dxfId="343" priority="17" operator="equal">
      <formula>"RED"</formula>
    </cfRule>
  </conditionalFormatting>
  <conditionalFormatting sqref="B6">
    <cfRule type="cellIs" dxfId="342" priority="18" operator="equal">
      <formula>"GREEN"</formula>
    </cfRule>
  </conditionalFormatting>
  <conditionalFormatting sqref="B7">
    <cfRule type="cellIs" dxfId="341" priority="19" operator="equal">
      <formula>"AMBER"</formula>
    </cfRule>
  </conditionalFormatting>
  <conditionalFormatting sqref="B7">
    <cfRule type="cellIs" dxfId="340" priority="20" operator="equal">
      <formula>"RED"</formula>
    </cfRule>
  </conditionalFormatting>
  <conditionalFormatting sqref="B7">
    <cfRule type="cellIs" dxfId="339" priority="21" operator="equal">
      <formula>"GREEN"</formula>
    </cfRule>
  </conditionalFormatting>
  <conditionalFormatting sqref="B8">
    <cfRule type="cellIs" dxfId="338" priority="22" operator="equal">
      <formula>"AMBER"</formula>
    </cfRule>
  </conditionalFormatting>
  <conditionalFormatting sqref="B8">
    <cfRule type="cellIs" dxfId="337" priority="23" operator="equal">
      <formula>"RED"</formula>
    </cfRule>
  </conditionalFormatting>
  <conditionalFormatting sqref="B8">
    <cfRule type="cellIs" dxfId="336" priority="24" operator="equal">
      <formula>"GREEN"</formula>
    </cfRule>
  </conditionalFormatting>
  <conditionalFormatting sqref="B9">
    <cfRule type="cellIs" dxfId="335" priority="25" operator="equal">
      <formula>"AMBER"</formula>
    </cfRule>
  </conditionalFormatting>
  <conditionalFormatting sqref="B9">
    <cfRule type="cellIs" dxfId="334" priority="26" operator="equal">
      <formula>"RED"</formula>
    </cfRule>
  </conditionalFormatting>
  <conditionalFormatting sqref="B9">
    <cfRule type="cellIs" dxfId="333" priority="27" operator="equal">
      <formula>"GREEN"</formula>
    </cfRule>
  </conditionalFormatting>
  <dataValidations count="1">
    <dataValidation type="whole" allowBlank="1" showInputMessage="1" showErrorMessage="1" errorTitle="Whole numbers only" error="Enter integer values of the number of service levels (from your agreement) in exception. This will only be required from production assets." promptTitle="Input whole numbers" prompt="Leave blank unless an item is in production and at least one service level is not being met as agreed in the contract." sqref="D35">
      <formula1>0</formula1>
      <formula2>50</formula2>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38" location="Legend!A1" display="See Legend"/>
  </hyperlinks>
  <pageMargins left="0.75" right="0.75" top="1" bottom="1" header="0.5" footer="0.5"/>
  <pageSetup paperSize="9" scale="56" orientation="landscape"/>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CFFCC"/>
    <pageSetUpPr fitToPage="1"/>
  </sheetPr>
  <dimension ref="A1:O55"/>
  <sheetViews>
    <sheetView showGridLines="0" workbookViewId="0">
      <selection activeCell="D19" sqref="D19"/>
    </sheetView>
  </sheetViews>
  <sheetFormatPr baseColWidth="10" defaultColWidth="11.5" defaultRowHeight="14" x14ac:dyDescent="0"/>
  <cols>
    <col min="1" max="1" width="14" style="4" customWidth="1"/>
    <col min="2" max="2" width="61.33203125" customWidth="1"/>
    <col min="3" max="3" width="27.1640625" customWidth="1"/>
    <col min="4" max="4" width="12.33203125" style="5" customWidth="1"/>
    <col min="5" max="5" width="43.5" customWidth="1"/>
    <col min="6" max="6" width="6.6640625" style="65" customWidth="1"/>
    <col min="7" max="7" width="16.6640625" hidden="1" customWidth="1"/>
    <col min="8" max="8" width="10.83203125" hidden="1" customWidth="1"/>
  </cols>
  <sheetData>
    <row r="1" spans="1:15" s="4" customFormat="1">
      <c r="A1" s="60" t="s">
        <v>0</v>
      </c>
      <c r="B1" s="38" t="str">
        <f>OVERALLLIGHT</f>
        <v>AMBER</v>
      </c>
      <c r="D1" s="5"/>
      <c r="F1" s="65"/>
    </row>
    <row r="2" spans="1:15" s="4" customFormat="1">
      <c r="A2" s="61" t="s">
        <v>1</v>
      </c>
      <c r="B2" s="39" t="str">
        <f>MILESTONELIGHT</f>
        <v>RED</v>
      </c>
      <c r="D2" s="5"/>
      <c r="F2" s="65"/>
    </row>
    <row r="3" spans="1:15" s="4" customFormat="1">
      <c r="A3" s="61" t="s">
        <v>2</v>
      </c>
      <c r="B3" s="39" t="str">
        <f>ISSUELIGHT</f>
        <v>GREEN</v>
      </c>
      <c r="D3" s="5"/>
      <c r="F3" s="65"/>
    </row>
    <row r="4" spans="1:15" s="4" customFormat="1">
      <c r="A4" s="61" t="s">
        <v>3</v>
      </c>
      <c r="B4" s="39" t="str">
        <f>RISKLIGHT</f>
        <v>GREEN</v>
      </c>
      <c r="D4" s="5"/>
      <c r="F4" s="65"/>
    </row>
    <row r="5" spans="1:15" s="4" customFormat="1">
      <c r="A5" s="61" t="s">
        <v>4</v>
      </c>
      <c r="B5" s="39" t="str">
        <f>CHANGELIGHT</f>
        <v>RED</v>
      </c>
      <c r="D5" s="5"/>
      <c r="F5" s="65"/>
    </row>
    <row r="6" spans="1:15" s="4" customFormat="1">
      <c r="A6" s="61" t="s">
        <v>5</v>
      </c>
      <c r="B6" s="40" t="str">
        <f>DEPENDENCYLIGHT</f>
        <v/>
      </c>
      <c r="D6" s="5"/>
      <c r="F6" s="65"/>
    </row>
    <row r="7" spans="1:15" s="4" customFormat="1">
      <c r="A7" s="61" t="s">
        <v>6</v>
      </c>
      <c r="B7" s="40" t="str">
        <f>MEASURELIGHT</f>
        <v/>
      </c>
      <c r="D7" s="5"/>
      <c r="F7" s="65"/>
    </row>
    <row r="8" spans="1:15" s="4" customFormat="1" ht="15" customHeight="1">
      <c r="A8" s="61" t="s">
        <v>7</v>
      </c>
      <c r="B8" s="39" t="str">
        <f>COMMUNICATIONLIGHT</f>
        <v>AMBER</v>
      </c>
      <c r="D8" s="5"/>
      <c r="E8" s="16"/>
      <c r="F8" s="102"/>
    </row>
    <row r="9" spans="1:15" s="4" customFormat="1" ht="15" customHeight="1">
      <c r="A9" s="61" t="s">
        <v>8</v>
      </c>
      <c r="B9" s="41" t="str">
        <f>FINANCELIGHT</f>
        <v>GREEN</v>
      </c>
      <c r="D9" s="5"/>
      <c r="E9" s="16"/>
      <c r="F9" s="102"/>
    </row>
    <row r="10" spans="1:15" s="5" customFormat="1">
      <c r="A10" s="72"/>
      <c r="B10" s="132"/>
      <c r="O10" s="10"/>
    </row>
    <row r="11" spans="1:15" s="5" customFormat="1" ht="16" customHeight="1">
      <c r="A11" s="72"/>
      <c r="B11" s="130" t="str">
        <f>ProjNo</f>
        <v>RT029</v>
      </c>
      <c r="C11" s="131" t="str">
        <f>ProjName</f>
        <v>Cloud Based Bioinformatics Tools</v>
      </c>
      <c r="D11" s="126"/>
      <c r="O11" s="10"/>
    </row>
    <row r="12" spans="1:15" s="5" customFormat="1" ht="16" customHeight="1">
      <c r="A12" s="72"/>
      <c r="B12" s="128" t="s">
        <v>42</v>
      </c>
      <c r="C12" s="133">
        <f>ReportFrom</f>
        <v>41365</v>
      </c>
      <c r="D12" s="133"/>
      <c r="E12" s="125"/>
      <c r="O12" s="10"/>
    </row>
    <row r="13" spans="1:15" s="5" customFormat="1" ht="16" customHeight="1">
      <c r="A13" s="72"/>
      <c r="B13" s="129" t="s">
        <v>43</v>
      </c>
      <c r="C13" s="134">
        <f>LastDateReport</f>
        <v>41455</v>
      </c>
      <c r="D13" s="133"/>
      <c r="E13" s="125"/>
      <c r="O13" s="10"/>
    </row>
    <row r="14" spans="1:15" s="5" customFormat="1" ht="6" customHeight="1">
      <c r="A14" s="72"/>
      <c r="B14" s="126"/>
      <c r="C14" s="127"/>
      <c r="D14" s="127"/>
      <c r="E14" s="125"/>
      <c r="O14" s="10"/>
    </row>
    <row r="15" spans="1:15" ht="19" customHeight="1">
      <c r="A15" s="65"/>
      <c r="B15" s="12" t="s">
        <v>207</v>
      </c>
      <c r="C15" s="12"/>
      <c r="D15" s="12"/>
      <c r="E15" s="12" t="str">
        <f>COMMUNICATIONLIGHT</f>
        <v>AMBER</v>
      </c>
      <c r="F15" s="94"/>
    </row>
    <row r="16" spans="1:15" s="5" customFormat="1" ht="20" customHeight="1">
      <c r="A16" s="65"/>
      <c r="B16" s="12"/>
      <c r="C16" s="12"/>
      <c r="D16" s="12"/>
      <c r="E16" s="12"/>
      <c r="F16" s="94"/>
    </row>
    <row r="17" spans="1:7" ht="15" customHeight="1">
      <c r="A17" s="65"/>
      <c r="B17" s="53" t="s">
        <v>208</v>
      </c>
      <c r="C17" s="54" t="s">
        <v>209</v>
      </c>
      <c r="D17" s="218" t="s">
        <v>210</v>
      </c>
      <c r="E17" s="55" t="s">
        <v>211</v>
      </c>
      <c r="F17" s="103"/>
      <c r="G17" s="56" t="s">
        <v>212</v>
      </c>
    </row>
    <row r="18" spans="1:7" ht="28" customHeight="1">
      <c r="A18" s="109" t="s">
        <v>48</v>
      </c>
      <c r="B18" s="290" t="s">
        <v>381</v>
      </c>
      <c r="C18" s="296" t="s">
        <v>213</v>
      </c>
      <c r="D18" s="275" t="s">
        <v>217</v>
      </c>
      <c r="E18" s="299" t="s">
        <v>380</v>
      </c>
      <c r="F18" s="101"/>
      <c r="G18" s="57" t="str">
        <f t="shared" ref="G18:G27" si="0">IF(B18&gt;0,"THIS PERIOD 1","")</f>
        <v>THIS PERIOD 1</v>
      </c>
    </row>
    <row r="19" spans="1:7" ht="28" customHeight="1">
      <c r="A19" s="65"/>
      <c r="B19" s="290" t="s">
        <v>215</v>
      </c>
      <c r="C19" s="296" t="s">
        <v>216</v>
      </c>
      <c r="D19" s="275" t="s">
        <v>214</v>
      </c>
      <c r="E19" s="298"/>
      <c r="F19" s="101"/>
      <c r="G19" s="57" t="str">
        <f t="shared" si="0"/>
        <v>THIS PERIOD 1</v>
      </c>
    </row>
    <row r="20" spans="1:7" s="5" customFormat="1" ht="28" customHeight="1">
      <c r="A20" s="65"/>
      <c r="B20" s="290" t="s">
        <v>382</v>
      </c>
      <c r="C20" s="296" t="s">
        <v>285</v>
      </c>
      <c r="D20" s="275" t="s">
        <v>217</v>
      </c>
      <c r="E20" s="298"/>
      <c r="F20" s="101"/>
      <c r="G20" s="57" t="str">
        <f t="shared" si="0"/>
        <v>THIS PERIOD 1</v>
      </c>
    </row>
    <row r="21" spans="1:7" s="5" customFormat="1" ht="28" customHeight="1">
      <c r="B21" s="290" t="s">
        <v>383</v>
      </c>
      <c r="C21" s="296" t="s">
        <v>213</v>
      </c>
      <c r="D21" s="275" t="s">
        <v>217</v>
      </c>
      <c r="E21" s="299" t="s">
        <v>384</v>
      </c>
      <c r="F21" s="101"/>
      <c r="G21" s="57" t="str">
        <f t="shared" si="0"/>
        <v>THIS PERIOD 1</v>
      </c>
    </row>
    <row r="22" spans="1:7" s="5" customFormat="1" ht="28" customHeight="1">
      <c r="B22" s="308" t="s">
        <v>385</v>
      </c>
      <c r="C22" s="461" t="s">
        <v>213</v>
      </c>
      <c r="D22" s="275" t="s">
        <v>217</v>
      </c>
      <c r="E22" s="298"/>
      <c r="F22" s="101"/>
      <c r="G22" s="57" t="str">
        <f t="shared" si="0"/>
        <v>THIS PERIOD 1</v>
      </c>
    </row>
    <row r="23" spans="1:7" s="5" customFormat="1" ht="28" customHeight="1">
      <c r="B23" s="290"/>
      <c r="C23" s="296"/>
      <c r="D23" s="275" t="s">
        <v>217</v>
      </c>
      <c r="E23" s="298"/>
      <c r="F23" s="101"/>
      <c r="G23" s="57" t="str">
        <f t="shared" si="0"/>
        <v/>
      </c>
    </row>
    <row r="24" spans="1:7" ht="28" customHeight="1">
      <c r="B24" s="290"/>
      <c r="C24" s="296"/>
      <c r="D24" s="275" t="s">
        <v>217</v>
      </c>
      <c r="E24" s="298"/>
      <c r="F24" s="101"/>
      <c r="G24" s="57" t="str">
        <f t="shared" si="0"/>
        <v/>
      </c>
    </row>
    <row r="25" spans="1:7" ht="28" customHeight="1">
      <c r="B25" s="290"/>
      <c r="C25" s="296"/>
      <c r="D25" s="275" t="s">
        <v>217</v>
      </c>
      <c r="E25" s="298"/>
      <c r="F25" s="101"/>
      <c r="G25" s="57" t="str">
        <f t="shared" si="0"/>
        <v/>
      </c>
    </row>
    <row r="26" spans="1:7" ht="28" customHeight="1">
      <c r="B26" s="291"/>
      <c r="C26" s="297"/>
      <c r="D26" s="275" t="s">
        <v>217</v>
      </c>
      <c r="E26" s="299"/>
      <c r="F26" s="70"/>
      <c r="G26" s="57" t="str">
        <f t="shared" si="0"/>
        <v/>
      </c>
    </row>
    <row r="27" spans="1:7" s="4" customFormat="1" ht="28" customHeight="1">
      <c r="B27" s="291"/>
      <c r="C27" s="297"/>
      <c r="D27" s="275" t="s">
        <v>217</v>
      </c>
      <c r="E27" s="299"/>
      <c r="F27" s="70"/>
      <c r="G27" s="57" t="str">
        <f t="shared" si="0"/>
        <v/>
      </c>
    </row>
    <row r="28" spans="1:7" ht="27" customHeight="1">
      <c r="B28" s="121" t="s">
        <v>218</v>
      </c>
      <c r="C28" s="25" t="s">
        <v>209</v>
      </c>
      <c r="D28" s="219"/>
      <c r="E28" s="122" t="s">
        <v>211</v>
      </c>
      <c r="F28" s="103"/>
      <c r="G28" s="58"/>
    </row>
    <row r="29" spans="1:7" ht="28" customHeight="1">
      <c r="B29" s="292"/>
      <c r="C29" s="293"/>
      <c r="D29" s="220"/>
      <c r="E29" s="300"/>
      <c r="F29" s="101"/>
      <c r="G29" s="57" t="str">
        <f t="shared" ref="G29:G38" si="1">IF(B29&gt;0,"PLANNED 1","")</f>
        <v/>
      </c>
    </row>
    <row r="30" spans="1:7" s="5" customFormat="1" ht="28" customHeight="1">
      <c r="B30" s="292"/>
      <c r="C30" s="293"/>
      <c r="D30" s="221"/>
      <c r="E30" s="300"/>
      <c r="F30" s="101"/>
      <c r="G30" s="57" t="str">
        <f t="shared" si="1"/>
        <v/>
      </c>
    </row>
    <row r="31" spans="1:7" s="5" customFormat="1" ht="28" customHeight="1">
      <c r="B31" s="292"/>
      <c r="C31" s="293"/>
      <c r="D31" s="221"/>
      <c r="E31" s="300"/>
      <c r="F31" s="101"/>
      <c r="G31" s="57" t="str">
        <f t="shared" si="1"/>
        <v/>
      </c>
    </row>
    <row r="32" spans="1:7" s="5" customFormat="1" ht="28" customHeight="1">
      <c r="B32" s="292"/>
      <c r="C32" s="293"/>
      <c r="D32" s="221"/>
      <c r="E32" s="300"/>
      <c r="F32" s="101"/>
      <c r="G32" s="57" t="str">
        <f t="shared" si="1"/>
        <v/>
      </c>
    </row>
    <row r="33" spans="2:8" s="5" customFormat="1" ht="28" customHeight="1">
      <c r="B33" s="292"/>
      <c r="C33" s="293"/>
      <c r="D33" s="221"/>
      <c r="E33" s="300"/>
      <c r="F33" s="101"/>
      <c r="G33" s="57" t="str">
        <f t="shared" si="1"/>
        <v/>
      </c>
    </row>
    <row r="34" spans="2:8" s="5" customFormat="1" ht="28" customHeight="1">
      <c r="B34" s="292"/>
      <c r="C34" s="293"/>
      <c r="D34" s="221"/>
      <c r="E34" s="300"/>
      <c r="F34" s="101"/>
      <c r="G34" s="57" t="str">
        <f t="shared" si="1"/>
        <v/>
      </c>
    </row>
    <row r="35" spans="2:8" s="5" customFormat="1" ht="28" customHeight="1">
      <c r="B35" s="292"/>
      <c r="C35" s="293"/>
      <c r="D35" s="221"/>
      <c r="E35" s="300"/>
      <c r="F35" s="101"/>
      <c r="G35" s="57" t="str">
        <f t="shared" si="1"/>
        <v/>
      </c>
    </row>
    <row r="36" spans="2:8" s="5" customFormat="1" ht="28" customHeight="1">
      <c r="B36" s="292"/>
      <c r="C36" s="293"/>
      <c r="D36" s="221"/>
      <c r="E36" s="300"/>
      <c r="F36" s="101"/>
      <c r="G36" s="57" t="str">
        <f t="shared" si="1"/>
        <v/>
      </c>
    </row>
    <row r="37" spans="2:8" ht="28" customHeight="1">
      <c r="B37" s="292"/>
      <c r="C37" s="293"/>
      <c r="D37" s="221"/>
      <c r="E37" s="300"/>
      <c r="F37" s="101"/>
      <c r="G37" s="57" t="str">
        <f t="shared" si="1"/>
        <v/>
      </c>
    </row>
    <row r="38" spans="2:8" ht="28" customHeight="1">
      <c r="B38" s="294"/>
      <c r="C38" s="295"/>
      <c r="D38" s="222"/>
      <c r="E38" s="301"/>
      <c r="F38" s="101"/>
      <c r="G38" s="57" t="str">
        <f t="shared" si="1"/>
        <v/>
      </c>
    </row>
    <row r="41" spans="2:8" ht="14" customHeight="1">
      <c r="B41" s="475" t="s">
        <v>28</v>
      </c>
      <c r="C41" s="475"/>
      <c r="D41" s="475"/>
      <c r="E41" s="475"/>
      <c r="G41">
        <f>COUNTIF(G18:G27,"THIS PERIOD 1")</f>
        <v>5</v>
      </c>
    </row>
    <row r="42" spans="2:8" ht="15" customHeight="1">
      <c r="G42">
        <f>COUNTIF(G29:G38,"PLANNED 1")</f>
        <v>0</v>
      </c>
    </row>
    <row r="43" spans="2:8" ht="15" customHeight="1">
      <c r="H43" s="32" t="str">
        <f>IF(G41&lt;1,"RED",IF(G42&lt;1,"AMBER","GREEN"))</f>
        <v>AMBER</v>
      </c>
    </row>
    <row r="51" spans="2:2">
      <c r="B51" s="17"/>
    </row>
    <row r="52" spans="2:2">
      <c r="B52" s="18"/>
    </row>
    <row r="53" spans="2:2">
      <c r="B53" s="17"/>
    </row>
    <row r="54" spans="2:2">
      <c r="B54" s="17"/>
    </row>
    <row r="55" spans="2:2">
      <c r="B55" s="17"/>
    </row>
  </sheetData>
  <sheetProtection sheet="1" formatColumns="0" selectLockedCells="1"/>
  <mergeCells count="1">
    <mergeCell ref="B41:E41"/>
  </mergeCells>
  <conditionalFormatting sqref="B1">
    <cfRule type="cellIs" dxfId="332" priority="1" operator="equal">
      <formula>"AMBER"</formula>
    </cfRule>
  </conditionalFormatting>
  <conditionalFormatting sqref="B1">
    <cfRule type="cellIs" dxfId="331" priority="2" operator="equal">
      <formula>"RED"</formula>
    </cfRule>
  </conditionalFormatting>
  <conditionalFormatting sqref="B1">
    <cfRule type="cellIs" dxfId="330" priority="3" operator="equal">
      <formula>"GREEN"</formula>
    </cfRule>
  </conditionalFormatting>
  <conditionalFormatting sqref="B2">
    <cfRule type="cellIs" dxfId="329" priority="4" operator="equal">
      <formula>"AMBER"</formula>
    </cfRule>
  </conditionalFormatting>
  <conditionalFormatting sqref="B2">
    <cfRule type="cellIs" dxfId="328" priority="5" operator="equal">
      <formula>"RED"</formula>
    </cfRule>
  </conditionalFormatting>
  <conditionalFormatting sqref="B2">
    <cfRule type="cellIs" dxfId="327" priority="6" operator="equal">
      <formula>"GREEN"</formula>
    </cfRule>
  </conditionalFormatting>
  <conditionalFormatting sqref="B3">
    <cfRule type="cellIs" dxfId="326" priority="7" operator="equal">
      <formula>"AMBER"</formula>
    </cfRule>
  </conditionalFormatting>
  <conditionalFormatting sqref="B3">
    <cfRule type="cellIs" dxfId="325" priority="8" operator="equal">
      <formula>"RED"</formula>
    </cfRule>
  </conditionalFormatting>
  <conditionalFormatting sqref="B3">
    <cfRule type="cellIs" dxfId="324" priority="9" operator="equal">
      <formula>"GREEN"</formula>
    </cfRule>
  </conditionalFormatting>
  <conditionalFormatting sqref="B4">
    <cfRule type="cellIs" dxfId="323" priority="10" operator="equal">
      <formula>"AMBER"</formula>
    </cfRule>
  </conditionalFormatting>
  <conditionalFormatting sqref="B4">
    <cfRule type="cellIs" dxfId="322" priority="11" operator="equal">
      <formula>"RED"</formula>
    </cfRule>
  </conditionalFormatting>
  <conditionalFormatting sqref="B4">
    <cfRule type="cellIs" dxfId="321" priority="12" operator="equal">
      <formula>"GREEN"</formula>
    </cfRule>
  </conditionalFormatting>
  <conditionalFormatting sqref="B5">
    <cfRule type="cellIs" dxfId="320" priority="13" operator="equal">
      <formula>"AMBER"</formula>
    </cfRule>
  </conditionalFormatting>
  <conditionalFormatting sqref="B5">
    <cfRule type="cellIs" dxfId="319" priority="14" operator="equal">
      <formula>"RED"</formula>
    </cfRule>
  </conditionalFormatting>
  <conditionalFormatting sqref="B5">
    <cfRule type="cellIs" dxfId="318" priority="15" operator="equal">
      <formula>"GREEN"</formula>
    </cfRule>
  </conditionalFormatting>
  <conditionalFormatting sqref="B6">
    <cfRule type="cellIs" dxfId="317" priority="16" operator="equal">
      <formula>"AMBER"</formula>
    </cfRule>
  </conditionalFormatting>
  <conditionalFormatting sqref="B6">
    <cfRule type="cellIs" dxfId="316" priority="17" operator="equal">
      <formula>"RED"</formula>
    </cfRule>
  </conditionalFormatting>
  <conditionalFormatting sqref="B6">
    <cfRule type="cellIs" dxfId="315" priority="18" operator="equal">
      <formula>"GREEN"</formula>
    </cfRule>
  </conditionalFormatting>
  <conditionalFormatting sqref="B7">
    <cfRule type="cellIs" dxfId="314" priority="19" operator="equal">
      <formula>"AMBER"</formula>
    </cfRule>
  </conditionalFormatting>
  <conditionalFormatting sqref="B7">
    <cfRule type="cellIs" dxfId="313" priority="20" operator="equal">
      <formula>"RED"</formula>
    </cfRule>
  </conditionalFormatting>
  <conditionalFormatting sqref="B7">
    <cfRule type="cellIs" dxfId="312" priority="21" operator="equal">
      <formula>"GREEN"</formula>
    </cfRule>
  </conditionalFormatting>
  <conditionalFormatting sqref="B8">
    <cfRule type="cellIs" dxfId="311" priority="22" operator="equal">
      <formula>"AMBER"</formula>
    </cfRule>
  </conditionalFormatting>
  <conditionalFormatting sqref="B8">
    <cfRule type="cellIs" dxfId="310" priority="23" operator="equal">
      <formula>"RED"</formula>
    </cfRule>
  </conditionalFormatting>
  <conditionalFormatting sqref="B8">
    <cfRule type="cellIs" dxfId="309" priority="24" operator="equal">
      <formula>"GREEN"</formula>
    </cfRule>
  </conditionalFormatting>
  <conditionalFormatting sqref="B9">
    <cfRule type="cellIs" dxfId="308" priority="25" operator="equal">
      <formula>"AMBER"</formula>
    </cfRule>
  </conditionalFormatting>
  <conditionalFormatting sqref="B9">
    <cfRule type="cellIs" dxfId="307" priority="26" operator="equal">
      <formula>"RED"</formula>
    </cfRule>
  </conditionalFormatting>
  <conditionalFormatting sqref="B9">
    <cfRule type="cellIs" dxfId="306" priority="27" operator="equal">
      <formula>"GREEN"</formula>
    </cfRule>
  </conditionalFormatting>
  <conditionalFormatting sqref="E15">
    <cfRule type="cellIs" dxfId="305" priority="28" operator="equal">
      <formula>"AMBER"</formula>
    </cfRule>
  </conditionalFormatting>
  <conditionalFormatting sqref="E15">
    <cfRule type="cellIs" dxfId="304" priority="29" operator="equal">
      <formula>"RED"</formula>
    </cfRule>
  </conditionalFormatting>
  <conditionalFormatting sqref="E15">
    <cfRule type="cellIs" dxfId="303" priority="30" operator="equal">
      <formula>"GREEN"</formula>
    </cfRule>
  </conditionalFormatting>
  <conditionalFormatting sqref="D18">
    <cfRule type="cellIs" dxfId="302" priority="31" operator="notEqual">
      <formula>"Yes"</formula>
    </cfRule>
  </conditionalFormatting>
  <conditionalFormatting sqref="D19">
    <cfRule type="cellIs" dxfId="301" priority="32" operator="notEqual">
      <formula>"Yes"</formula>
    </cfRule>
  </conditionalFormatting>
  <conditionalFormatting sqref="D20">
    <cfRule type="cellIs" dxfId="300" priority="33" operator="notEqual">
      <formula>"Yes"</formula>
    </cfRule>
  </conditionalFormatting>
  <conditionalFormatting sqref="D21">
    <cfRule type="cellIs" dxfId="299" priority="34" operator="notEqual">
      <formula>"Yes"</formula>
    </cfRule>
  </conditionalFormatting>
  <conditionalFormatting sqref="D22">
    <cfRule type="cellIs" dxfId="298" priority="35" operator="notEqual">
      <formula>"Yes"</formula>
    </cfRule>
  </conditionalFormatting>
  <conditionalFormatting sqref="D23">
    <cfRule type="cellIs" dxfId="297" priority="36" operator="notEqual">
      <formula>"Yes"</formula>
    </cfRule>
  </conditionalFormatting>
  <conditionalFormatting sqref="D24">
    <cfRule type="cellIs" dxfId="296" priority="37" operator="notEqual">
      <formula>"Yes"</formula>
    </cfRule>
  </conditionalFormatting>
  <conditionalFormatting sqref="D25">
    <cfRule type="cellIs" dxfId="295" priority="38" operator="notEqual">
      <formula>"Yes"</formula>
    </cfRule>
  </conditionalFormatting>
  <conditionalFormatting sqref="D26">
    <cfRule type="cellIs" dxfId="294" priority="39" operator="notEqual">
      <formula>"Yes"</formula>
    </cfRule>
  </conditionalFormatting>
  <conditionalFormatting sqref="D27">
    <cfRule type="cellIs" dxfId="293" priority="40" operator="notEqual">
      <formula>"Yes"</formula>
    </cfRule>
  </conditionalFormatting>
  <dataValidations count="44">
    <dataValidation type="list" allowBlank="1" showInputMessage="1" showErrorMessage="1" sqref="C29">
      <formula1>CommsType</formula1>
    </dataValidation>
    <dataValidation type="list" allowBlank="1" showInputMessage="1" showErrorMessage="1" sqref="C30">
      <formula1>CommsType</formula1>
    </dataValidation>
    <dataValidation type="list" allowBlank="1" showInputMessage="1" showErrorMessage="1" sqref="C31">
      <formula1>CommsType</formula1>
    </dataValidation>
    <dataValidation type="list" allowBlank="1" showInputMessage="1" showErrorMessage="1" sqref="C32">
      <formula1>CommsType</formula1>
    </dataValidation>
    <dataValidation type="list" allowBlank="1" showInputMessage="1" showErrorMessage="1" sqref="C33">
      <formula1>CommsType</formula1>
    </dataValidation>
    <dataValidation type="list" allowBlank="1" showInputMessage="1" showErrorMessage="1" sqref="C34">
      <formula1>CommsType</formula1>
    </dataValidation>
    <dataValidation type="list" allowBlank="1" showInputMessage="1" showErrorMessage="1" sqref="C35">
      <formula1>CommsType</formula1>
    </dataValidation>
    <dataValidation type="list" allowBlank="1" showInputMessage="1" showErrorMessage="1" sqref="C36">
      <formula1>CommsType</formula1>
    </dataValidation>
    <dataValidation type="list" allowBlank="1" showInputMessage="1" showErrorMessage="1" sqref="C37">
      <formula1>CommsType</formula1>
    </dataValidation>
    <dataValidation type="list" allowBlank="1" showInputMessage="1" showErrorMessage="1" sqref="C38">
      <formula1>CommsType</formula1>
    </dataValidation>
    <dataValidation type="list" allowBlank="1" showInputMessage="1" showErrorMessage="1" sqref="C39">
      <formula1>CommsType</formula1>
    </dataValidation>
    <dataValidation type="list" allowBlank="1" showInputMessage="1" showErrorMessage="1" sqref="C40">
      <formula1>CommsType</formula1>
    </dataValidation>
    <dataValidation type="list" allowBlank="1" showInputMessage="1" showErrorMessage="1" sqref="D29">
      <formula1>CommsType</formula1>
    </dataValidation>
    <dataValidation type="list" allowBlank="1" showInputMessage="1" showErrorMessage="1" sqref="D30">
      <formula1>CommsType</formula1>
    </dataValidation>
    <dataValidation type="list" allowBlank="1" showInputMessage="1" showErrorMessage="1" sqref="D31">
      <formula1>CommsType</formula1>
    </dataValidation>
    <dataValidation type="list" allowBlank="1" showInputMessage="1" showErrorMessage="1" sqref="D32">
      <formula1>CommsType</formula1>
    </dataValidation>
    <dataValidation type="list" allowBlank="1" showInputMessage="1" showErrorMessage="1" sqref="D33">
      <formula1>CommsType</formula1>
    </dataValidation>
    <dataValidation type="list" allowBlank="1" showInputMessage="1" showErrorMessage="1" sqref="D34">
      <formula1>CommsType</formula1>
    </dataValidation>
    <dataValidation type="list" allowBlank="1" showInputMessage="1" showErrorMessage="1" sqref="D35">
      <formula1>CommsType</formula1>
    </dataValidation>
    <dataValidation type="list" allowBlank="1" showInputMessage="1" showErrorMessage="1" sqref="D36">
      <formula1>CommsType</formula1>
    </dataValidation>
    <dataValidation type="list" allowBlank="1" showInputMessage="1" showErrorMessage="1" sqref="D37">
      <formula1>CommsType</formula1>
    </dataValidation>
    <dataValidation type="list" allowBlank="1" showInputMessage="1" showErrorMessage="1" sqref="D38">
      <formula1>CommsType</formula1>
    </dataValidation>
    <dataValidation type="list" allowBlank="1" showInputMessage="1" showErrorMessage="1" sqref="D39">
      <formula1>CommsType</formula1>
    </dataValidation>
    <dataValidation type="list" allowBlank="1" showInputMessage="1" showErrorMessage="1" sqref="D40">
      <formula1>CommsType</formula1>
    </dataValidation>
    <dataValidation type="list" allowBlank="1" showInputMessage="1" showErrorMessage="1" sqref="C18">
      <formula1>CommsType</formula1>
    </dataValidation>
    <dataValidation type="list" allowBlank="1" showInputMessage="1" showErrorMessage="1" sqref="C19">
      <formula1>CommsType</formula1>
    </dataValidation>
    <dataValidation type="list" allowBlank="1" showInputMessage="1" showErrorMessage="1" sqref="C20">
      <formula1>CommsType</formula1>
    </dataValidation>
    <dataValidation type="list" allowBlank="1" showInputMessage="1" showErrorMessage="1" sqref="C21">
      <formula1>CommsType</formula1>
    </dataValidation>
    <dataValidation type="list" allowBlank="1" showInputMessage="1" showErrorMessage="1" sqref="C22">
      <formula1>CommsType</formula1>
    </dataValidation>
    <dataValidation type="list" allowBlank="1" showInputMessage="1" showErrorMessage="1" sqref="C23">
      <formula1>CommsType</formula1>
    </dataValidation>
    <dataValidation type="list" allowBlank="1" showInputMessage="1" showErrorMessage="1" sqref="C24">
      <formula1>CommsType</formula1>
    </dataValidation>
    <dataValidation type="list" allowBlank="1" showInputMessage="1" showErrorMessage="1" sqref="C25">
      <formula1>CommsType</formula1>
    </dataValidation>
    <dataValidation type="list" allowBlank="1" showInputMessage="1" showErrorMessage="1" sqref="C26">
      <formula1>CommsType</formula1>
    </dataValidation>
    <dataValidation type="list" allowBlank="1" showInputMessage="1" showErrorMessage="1" sqref="C27">
      <formula1>CommsType</formula1>
    </dataValidation>
    <dataValidation type="list" showInputMessage="1" showErrorMessage="1" sqref="D18">
      <formula1>YesNo</formula1>
    </dataValidation>
    <dataValidation type="list" showInputMessage="1" showErrorMessage="1" sqref="D19">
      <formula1>YesNo</formula1>
    </dataValidation>
    <dataValidation type="list" showInputMessage="1" showErrorMessage="1" sqref="D20">
      <formula1>YesNo</formula1>
    </dataValidation>
    <dataValidation type="list" showInputMessage="1" showErrorMessage="1" sqref="D21">
      <formula1>YesNo</formula1>
    </dataValidation>
    <dataValidation type="list" showInputMessage="1" showErrorMessage="1" sqref="D22">
      <formula1>YesNo</formula1>
    </dataValidation>
    <dataValidation type="list" showInputMessage="1" showErrorMessage="1" sqref="D23">
      <formula1>YesNo</formula1>
    </dataValidation>
    <dataValidation type="list" showInputMessage="1" showErrorMessage="1" sqref="D24">
      <formula1>YesNo</formula1>
    </dataValidation>
    <dataValidation type="list" showInputMessage="1" showErrorMessage="1" sqref="D25">
      <formula1>YesNo</formula1>
    </dataValidation>
    <dataValidation type="list" showInputMessage="1" showErrorMessage="1" sqref="D26">
      <formula1>YesNo</formula1>
    </dataValidation>
    <dataValidation type="list" showInputMessage="1" showErrorMessage="1" sqref="D27">
      <formula1>YesNo</formula1>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41" location="Legend!A1" display="See Legend"/>
  </hyperlinks>
  <pageMargins left="0.75" right="0.75" top="1" bottom="1" header="0.5" footer="0.5"/>
  <pageSetup paperSize="9" scale="66" orientation="landscape"/>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CFFCC"/>
    <pageSetUpPr fitToPage="1"/>
  </sheetPr>
  <dimension ref="A1:AE38"/>
  <sheetViews>
    <sheetView showGridLines="0" workbookViewId="0">
      <selection activeCell="H15" sqref="H15"/>
    </sheetView>
  </sheetViews>
  <sheetFormatPr baseColWidth="10" defaultColWidth="11.5" defaultRowHeight="14" x14ac:dyDescent="0"/>
  <cols>
    <col min="1" max="1" width="14" style="4" customWidth="1"/>
    <col min="2" max="2" width="28.1640625" customWidth="1"/>
    <col min="3" max="3" width="18.6640625" customWidth="1"/>
    <col min="4" max="4" width="15.33203125" customWidth="1"/>
    <col min="5" max="5" width="15.1640625" customWidth="1"/>
    <col min="6" max="6" width="15.1640625" style="5" customWidth="1"/>
    <col min="7" max="7" width="17.1640625" customWidth="1"/>
    <col min="8" max="8" width="15" customWidth="1"/>
    <col min="9" max="9" width="15" style="5" customWidth="1"/>
    <col min="11" max="11" width="10.83203125" style="5" customWidth="1"/>
    <col min="12" max="18" width="10.83203125" hidden="1" customWidth="1"/>
    <col min="19" max="19" width="10.83203125" customWidth="1"/>
    <col min="20" max="25" width="16.33203125" customWidth="1"/>
    <col min="27" max="31" width="0" hidden="1" customWidth="1"/>
  </cols>
  <sheetData>
    <row r="1" spans="1:18" s="4" customFormat="1">
      <c r="A1" s="60" t="s">
        <v>0</v>
      </c>
      <c r="B1" s="38" t="str">
        <f>OVERALLLIGHT</f>
        <v>AMBER</v>
      </c>
      <c r="F1" s="5"/>
      <c r="I1" s="5"/>
      <c r="K1" s="5"/>
    </row>
    <row r="2" spans="1:18" s="4" customFormat="1">
      <c r="A2" s="61" t="s">
        <v>1</v>
      </c>
      <c r="B2" s="39" t="str">
        <f>MILESTONELIGHT</f>
        <v>RED</v>
      </c>
      <c r="F2" s="5"/>
      <c r="I2" s="5"/>
      <c r="K2" s="5"/>
    </row>
    <row r="3" spans="1:18" s="4" customFormat="1">
      <c r="A3" s="61" t="s">
        <v>2</v>
      </c>
      <c r="B3" s="39" t="str">
        <f>ISSUELIGHT</f>
        <v>GREEN</v>
      </c>
      <c r="F3" s="5"/>
      <c r="I3" s="5"/>
      <c r="K3" s="5"/>
    </row>
    <row r="4" spans="1:18" s="4" customFormat="1">
      <c r="A4" s="61" t="s">
        <v>3</v>
      </c>
      <c r="B4" s="39" t="str">
        <f>RISKLIGHT</f>
        <v>GREEN</v>
      </c>
      <c r="F4" s="5"/>
      <c r="I4" s="5"/>
      <c r="K4" s="5"/>
    </row>
    <row r="5" spans="1:18" s="4" customFormat="1">
      <c r="A5" s="61" t="s">
        <v>4</v>
      </c>
      <c r="B5" s="39" t="str">
        <f>CHANGELIGHT</f>
        <v>RED</v>
      </c>
      <c r="F5" s="5"/>
      <c r="I5" s="5"/>
      <c r="K5" s="5"/>
    </row>
    <row r="6" spans="1:18" s="4" customFormat="1">
      <c r="A6" s="61" t="s">
        <v>5</v>
      </c>
      <c r="B6" s="40" t="str">
        <f>DEPENDENCYLIGHT</f>
        <v/>
      </c>
      <c r="F6" s="5"/>
      <c r="I6" s="5"/>
      <c r="K6" s="5"/>
    </row>
    <row r="7" spans="1:18" s="4" customFormat="1">
      <c r="A7" s="61" t="s">
        <v>6</v>
      </c>
      <c r="B7" s="40" t="str">
        <f>MEASURELIGHT</f>
        <v/>
      </c>
      <c r="F7" s="5"/>
      <c r="I7" s="5"/>
      <c r="K7" s="5"/>
    </row>
    <row r="8" spans="1:18" s="4" customFormat="1" ht="15" customHeight="1">
      <c r="A8" s="61" t="s">
        <v>7</v>
      </c>
      <c r="B8" s="39" t="str">
        <f>COMMUNICATIONLIGHT</f>
        <v>AMBER</v>
      </c>
      <c r="D8" s="16"/>
      <c r="F8" s="5"/>
      <c r="I8" s="5"/>
      <c r="K8" s="5"/>
    </row>
    <row r="9" spans="1:18" s="4" customFormat="1" ht="15" customHeight="1">
      <c r="A9" s="61" t="s">
        <v>8</v>
      </c>
      <c r="B9" s="41" t="str">
        <f>FINANCELIGHT</f>
        <v>GREEN</v>
      </c>
      <c r="D9" s="16"/>
      <c r="F9" s="5"/>
      <c r="I9" s="5"/>
      <c r="K9" s="5"/>
    </row>
    <row r="10" spans="1:18" s="5" customFormat="1">
      <c r="A10" s="61"/>
      <c r="B10" s="132"/>
      <c r="P10" s="10"/>
    </row>
    <row r="11" spans="1:18" s="5" customFormat="1" ht="16" customHeight="1">
      <c r="A11" s="61"/>
      <c r="B11" s="130" t="str">
        <f>ProjNo</f>
        <v>RT029</v>
      </c>
      <c r="C11" s="131" t="str">
        <f>ProjName</f>
        <v>Cloud Based Bioinformatics Tools</v>
      </c>
      <c r="P11" s="10"/>
    </row>
    <row r="12" spans="1:18" s="5" customFormat="1" ht="16" customHeight="1">
      <c r="A12" s="61"/>
      <c r="B12" s="128" t="s">
        <v>42</v>
      </c>
      <c r="C12" s="133">
        <f>ReportFrom</f>
        <v>41365</v>
      </c>
      <c r="D12" s="125"/>
      <c r="P12" s="10"/>
    </row>
    <row r="13" spans="1:18" s="5" customFormat="1" ht="16" customHeight="1">
      <c r="A13" s="61"/>
      <c r="B13" s="129" t="s">
        <v>43</v>
      </c>
      <c r="C13" s="134">
        <f>LastDateReport</f>
        <v>41455</v>
      </c>
      <c r="D13" s="125"/>
      <c r="P13" s="10"/>
    </row>
    <row r="14" spans="1:18" s="5" customFormat="1" ht="6" customHeight="1">
      <c r="A14" s="61"/>
      <c r="B14" s="126"/>
      <c r="C14" s="127"/>
      <c r="D14" s="125"/>
      <c r="P14" s="10"/>
    </row>
    <row r="15" spans="1:18" ht="19" customHeight="1">
      <c r="B15" s="12" t="s">
        <v>219</v>
      </c>
      <c r="C15" s="12"/>
      <c r="D15" s="12"/>
      <c r="G15" s="12" t="s">
        <v>45</v>
      </c>
      <c r="H15" s="12" t="str">
        <f>FINANCELIGHT</f>
        <v>GREEN</v>
      </c>
      <c r="I15" s="12"/>
      <c r="K15" s="12"/>
    </row>
    <row r="16" spans="1:18" s="5" customFormat="1" ht="19" customHeight="1">
      <c r="B16" s="22" t="s">
        <v>220</v>
      </c>
      <c r="C16" s="12"/>
      <c r="D16" s="12"/>
      <c r="E16" s="12"/>
      <c r="F16" s="12"/>
      <c r="G16" s="12"/>
      <c r="H16" s="12"/>
      <c r="I16" s="12"/>
      <c r="J16" s="12"/>
      <c r="K16" s="12"/>
      <c r="L16" s="489" t="s">
        <v>221</v>
      </c>
      <c r="M16" s="489"/>
      <c r="N16" s="489"/>
      <c r="O16" s="489"/>
      <c r="P16" s="489"/>
      <c r="Q16" s="489"/>
      <c r="R16" s="489"/>
    </row>
    <row r="17" spans="1:31" ht="16" customHeight="1">
      <c r="A17" s="65"/>
      <c r="B17" s="65"/>
      <c r="C17" s="104"/>
      <c r="D17" s="104"/>
      <c r="E17" s="104"/>
      <c r="F17" s="104"/>
      <c r="G17" s="104"/>
      <c r="H17" s="104"/>
      <c r="I17" s="104"/>
      <c r="J17" s="104"/>
      <c r="K17" s="105"/>
      <c r="L17" s="489"/>
      <c r="M17" s="489"/>
      <c r="N17" s="489"/>
      <c r="O17" s="489"/>
      <c r="P17" s="489"/>
      <c r="Q17" s="489"/>
      <c r="R17" s="489"/>
      <c r="S17" s="65"/>
      <c r="T17" s="65"/>
      <c r="U17" s="65"/>
      <c r="V17" s="65"/>
      <c r="AA17" s="489" t="s">
        <v>222</v>
      </c>
      <c r="AB17" s="489"/>
      <c r="AC17" s="489"/>
      <c r="AD17" s="489"/>
      <c r="AE17" s="489"/>
    </row>
    <row r="18" spans="1:31" ht="15" customHeight="1">
      <c r="A18" s="65"/>
      <c r="B18" s="106"/>
      <c r="C18" s="106"/>
      <c r="D18" s="65"/>
      <c r="E18" s="65"/>
      <c r="F18" s="65"/>
      <c r="G18" s="65"/>
      <c r="H18" s="65"/>
      <c r="I18" s="65"/>
      <c r="J18" s="68"/>
      <c r="K18" s="107"/>
      <c r="L18" s="83" t="s">
        <v>223</v>
      </c>
      <c r="M18" s="83" t="s">
        <v>224</v>
      </c>
      <c r="N18" s="83" t="s">
        <v>225</v>
      </c>
      <c r="O18" s="83" t="s">
        <v>226</v>
      </c>
      <c r="P18" s="83" t="s">
        <v>227</v>
      </c>
      <c r="Q18" s="83" t="s">
        <v>228</v>
      </c>
      <c r="R18" s="83" t="s">
        <v>229</v>
      </c>
      <c r="S18" s="65"/>
      <c r="T18" s="65"/>
      <c r="U18" s="65"/>
      <c r="V18" s="65"/>
      <c r="AA18" s="489"/>
      <c r="AB18" s="489"/>
      <c r="AC18" s="489"/>
      <c r="AD18" s="489"/>
      <c r="AE18" s="489"/>
    </row>
    <row r="19" spans="1:31" s="4" customFormat="1" ht="15" customHeight="1">
      <c r="A19" s="65"/>
      <c r="B19" s="106"/>
      <c r="C19" s="106"/>
      <c r="D19" s="486" t="s">
        <v>230</v>
      </c>
      <c r="E19" s="487"/>
      <c r="F19" s="488"/>
      <c r="G19" s="486" t="s">
        <v>231</v>
      </c>
      <c r="H19" s="487"/>
      <c r="I19" s="488"/>
      <c r="J19" s="68"/>
      <c r="K19" s="107"/>
      <c r="L19" s="83"/>
      <c r="M19" s="83"/>
      <c r="N19" s="83"/>
      <c r="O19" s="83"/>
      <c r="P19" s="83"/>
      <c r="Q19" s="83"/>
      <c r="R19" s="83"/>
      <c r="S19" s="65"/>
      <c r="T19" s="486" t="s">
        <v>232</v>
      </c>
      <c r="U19" s="487"/>
      <c r="V19" s="488"/>
      <c r="W19" s="486" t="s">
        <v>233</v>
      </c>
      <c r="X19" s="487"/>
      <c r="Y19" s="488"/>
      <c r="AA19" s="1" t="s">
        <v>234</v>
      </c>
      <c r="AB19" s="1" t="s">
        <v>224</v>
      </c>
      <c r="AC19" s="1" t="s">
        <v>235</v>
      </c>
      <c r="AD19" s="1" t="s">
        <v>236</v>
      </c>
      <c r="AE19" s="1" t="s">
        <v>104</v>
      </c>
    </row>
    <row r="20" spans="1:31" ht="15" customHeight="1">
      <c r="A20" s="65"/>
      <c r="B20" s="106"/>
      <c r="C20" s="106"/>
      <c r="D20" s="167" t="s">
        <v>237</v>
      </c>
      <c r="E20" s="168" t="s">
        <v>238</v>
      </c>
      <c r="F20" s="169" t="s">
        <v>239</v>
      </c>
      <c r="G20" s="167" t="s">
        <v>237</v>
      </c>
      <c r="H20" s="168" t="s">
        <v>238</v>
      </c>
      <c r="I20" s="169" t="s">
        <v>239</v>
      </c>
      <c r="J20" s="62"/>
      <c r="K20" s="108"/>
      <c r="L20" s="83"/>
      <c r="M20" s="83"/>
      <c r="N20" s="83"/>
      <c r="O20" s="83"/>
      <c r="P20" s="83"/>
      <c r="Q20" s="83"/>
      <c r="R20" s="83"/>
      <c r="S20" s="65"/>
      <c r="T20" s="256" t="s">
        <v>237</v>
      </c>
      <c r="U20" s="257" t="s">
        <v>240</v>
      </c>
      <c r="V20" s="258" t="s">
        <v>35</v>
      </c>
      <c r="W20" s="256" t="s">
        <v>237</v>
      </c>
      <c r="X20" s="257" t="s">
        <v>240</v>
      </c>
      <c r="Y20" s="258" t="s">
        <v>35</v>
      </c>
      <c r="AA20" s="1"/>
      <c r="AB20" s="1"/>
      <c r="AC20" s="1"/>
      <c r="AD20" s="1"/>
      <c r="AE20" s="1"/>
    </row>
    <row r="21" spans="1:31" ht="28" customHeight="1">
      <c r="A21" s="109" t="s">
        <v>48</v>
      </c>
      <c r="B21" s="110" t="s">
        <v>241</v>
      </c>
      <c r="C21" s="163"/>
      <c r="D21" s="174">
        <v>0</v>
      </c>
      <c r="E21" s="175">
        <v>0</v>
      </c>
      <c r="F21" s="176">
        <v>0</v>
      </c>
      <c r="G21" s="172"/>
      <c r="H21" s="166"/>
      <c r="I21" s="173"/>
      <c r="J21" s="100"/>
      <c r="K21" s="111"/>
      <c r="L21" s="83"/>
      <c r="M21" s="83"/>
      <c r="N21" s="83"/>
      <c r="O21" s="83"/>
      <c r="P21" s="83"/>
      <c r="Q21" s="83"/>
      <c r="R21" s="83"/>
      <c r="S21" s="65"/>
      <c r="T21" s="259"/>
      <c r="U21" s="260"/>
      <c r="V21" s="261"/>
      <c r="W21" s="259"/>
      <c r="X21" s="262"/>
      <c r="Y21" s="263"/>
      <c r="AA21" s="1"/>
      <c r="AB21" s="1"/>
      <c r="AC21" s="1"/>
      <c r="AD21" s="1"/>
      <c r="AE21" s="1"/>
    </row>
    <row r="22" spans="1:31" ht="28" customHeight="1">
      <c r="A22" s="65"/>
      <c r="B22" s="112" t="s">
        <v>242</v>
      </c>
      <c r="C22" s="164"/>
      <c r="D22" s="174">
        <v>0</v>
      </c>
      <c r="E22" s="175">
        <v>0</v>
      </c>
      <c r="F22" s="176">
        <v>0</v>
      </c>
      <c r="G22" s="172"/>
      <c r="H22" s="166"/>
      <c r="I22" s="173"/>
      <c r="J22" s="100"/>
      <c r="K22" s="111"/>
      <c r="L22" s="83"/>
      <c r="M22" s="83"/>
      <c r="N22" s="83"/>
      <c r="O22" s="83"/>
      <c r="P22" s="83"/>
      <c r="Q22" s="83"/>
      <c r="R22" s="83"/>
      <c r="S22" s="65"/>
      <c r="T22" s="259"/>
      <c r="U22" s="260"/>
      <c r="V22" s="261"/>
      <c r="W22" s="259"/>
      <c r="X22" s="262"/>
      <c r="Y22" s="263"/>
      <c r="AA22" s="1"/>
      <c r="AB22" s="1"/>
      <c r="AC22" s="1"/>
      <c r="AD22" s="1"/>
      <c r="AE22" s="1"/>
    </row>
    <row r="23" spans="1:31" ht="28" customHeight="1">
      <c r="A23" s="65"/>
      <c r="B23" s="112" t="s">
        <v>243</v>
      </c>
      <c r="C23" s="164"/>
      <c r="D23" s="174">
        <v>0</v>
      </c>
      <c r="E23" s="175">
        <v>0</v>
      </c>
      <c r="F23" s="176">
        <v>0</v>
      </c>
      <c r="G23" s="172"/>
      <c r="H23" s="166"/>
      <c r="I23" s="173"/>
      <c r="J23" s="100"/>
      <c r="K23" s="111"/>
      <c r="L23" s="83"/>
      <c r="M23" s="83"/>
      <c r="N23" s="83"/>
      <c r="O23" s="83"/>
      <c r="P23" s="83"/>
      <c r="Q23" s="83"/>
      <c r="R23" s="83"/>
      <c r="S23" s="65"/>
      <c r="T23" s="259"/>
      <c r="U23" s="260"/>
      <c r="V23" s="261"/>
      <c r="W23" s="259"/>
      <c r="X23" s="262"/>
      <c r="Y23" s="263"/>
      <c r="AA23" s="1"/>
      <c r="AB23" s="1"/>
      <c r="AC23" s="1"/>
      <c r="AD23" s="1"/>
      <c r="AE23" s="1"/>
    </row>
    <row r="24" spans="1:31" ht="28" customHeight="1">
      <c r="A24" s="65"/>
      <c r="B24" s="113" t="s">
        <v>35</v>
      </c>
      <c r="C24" s="165"/>
      <c r="D24" s="170">
        <f t="shared" ref="D24:I24" si="0">SUM(D21:D23)</f>
        <v>0</v>
      </c>
      <c r="E24" s="171">
        <f t="shared" si="0"/>
        <v>0</v>
      </c>
      <c r="F24" s="171">
        <f t="shared" si="0"/>
        <v>0</v>
      </c>
      <c r="G24" s="170">
        <f t="shared" si="0"/>
        <v>0</v>
      </c>
      <c r="H24" s="171">
        <f t="shared" si="0"/>
        <v>0</v>
      </c>
      <c r="I24" s="114">
        <f t="shared" si="0"/>
        <v>0</v>
      </c>
      <c r="J24" s="115"/>
      <c r="K24" s="115"/>
      <c r="L24" s="116" t="str">
        <f>IF(ISERROR((G24/D24-1)),"",(G24/D24-1))</f>
        <v/>
      </c>
      <c r="M24" s="83" t="str">
        <f>IF(ISERROR(IF(ABS(L24)&lt;0.1,"GREEN",IF(ABS(L24)&lt;0.2,"AMBER","RED"))),"",IF(ABS(L24)&lt;0.1,"GREEN",IF(ABS(L24)&lt;0.2,"AMBER","RED")))</f>
        <v/>
      </c>
      <c r="N24" s="83" t="str">
        <f>IF(ISERROR((((H24+I24)/(E24+F24)-1))),"",(((H24+I24)/(E24+F24)-1)))</f>
        <v/>
      </c>
      <c r="O24" s="83" t="str">
        <f>IF(ISERROR(IF(ABS(N24)&lt;0.1,"GREEN",IF(ABS(N24)&lt;0.2,"AMBER","RED"))),"",IF(ABS(N24)&lt;0.1,"GREEN",IF(ABS(N24)&lt;0.2,"AMBER","RED")))</f>
        <v/>
      </c>
      <c r="P24" s="83" t="str">
        <f>IF(ISERROR(IF(M24="RED","RED",IF(O24="RED","RED",IF(M24="AMBER","AMBER",IF(O24="AMBER","AMBER","GREEN"))))),"",IF(M24="RED","RED",IF(O24="RED","RED",IF(M24="AMBER","AMBER",IF(O24="AMBER","AMBER","GREEN")))))</f>
        <v>GREEN</v>
      </c>
      <c r="Q24" s="83" t="str">
        <f>IF(ISERROR(L24*100),"",L24*100)</f>
        <v/>
      </c>
      <c r="R24" s="83" t="str">
        <f>IF(ISERROR(N24*100),"",N24*100)</f>
        <v/>
      </c>
      <c r="S24" s="65"/>
      <c r="T24" s="267">
        <v>260000</v>
      </c>
      <c r="U24" s="254">
        <v>135000</v>
      </c>
      <c r="V24" s="255">
        <f>T24+U24</f>
        <v>395000</v>
      </c>
      <c r="W24" s="264">
        <f>ActualCumulativeEIF+G24</f>
        <v>169000</v>
      </c>
      <c r="X24" s="265">
        <f>ActualCumulativeCo+H24+I24</f>
        <v>114000</v>
      </c>
      <c r="Y24" s="266">
        <f>W24+X24</f>
        <v>283000</v>
      </c>
      <c r="AA24" s="1">
        <f>IF(ISERROR((W24/T24-1)),"",(W24/T24-1))</f>
        <v>-0.35</v>
      </c>
      <c r="AB24" s="1" t="str">
        <f>IF(ISERROR(IF(ABS(AA24)&lt;0.1,"GREEN",IF(ABS(AA24)&lt;0.2,"AMBER","RED"))),"",IF(ABS(AA24)&lt;0.1,"GREEN",IF(ABS(AA24)&lt;0.2,"AMBER","RED")))</f>
        <v>RED</v>
      </c>
      <c r="AC24" s="1">
        <f>IF(ISERROR((((X24)/(U24)-1))),"",(((X24)/(U24)-1)))</f>
        <v>-0.15555555555555556</v>
      </c>
      <c r="AD24" s="1" t="str">
        <f>IF(ISERROR(IF(ABS(AC24)&lt;0.1,"GREEN",IF(ABS(AC24)&lt;0.2,"AMBER","RED"))),"",IF(ABS(AC24)&lt;0.1,"GREEN",IF(ABS(AC24)&lt;0.2,"AMBER","RED")))</f>
        <v>AMBER</v>
      </c>
      <c r="AE24" s="268" t="str">
        <f>IF(ISERROR(IF(AB24="RED","RED",IF(AD24="RED","RED",IF(AB24="AMBER","AMBER",IF(AD24="AMBER","AMBER","GREEN"))))),"",IF(AB24="RED","RED",IF(AD24="RED","RED",IF(AB24="AMBER","AMBER",IF(AD24="AMBER","AMBER","GREEN")))))</f>
        <v>RED</v>
      </c>
    </row>
    <row r="25" spans="1:31" ht="15" customHeight="1">
      <c r="A25" s="65"/>
      <c r="B25" s="117"/>
      <c r="C25" s="117"/>
      <c r="D25" s="106"/>
      <c r="E25" s="106"/>
      <c r="F25" s="106"/>
      <c r="G25" s="106"/>
      <c r="H25" s="106"/>
      <c r="I25" s="106"/>
      <c r="J25" s="106"/>
      <c r="K25" s="111"/>
      <c r="L25" s="65"/>
      <c r="M25" s="65"/>
      <c r="N25" s="65"/>
      <c r="O25" s="65"/>
      <c r="P25" s="65"/>
      <c r="Q25" s="65"/>
      <c r="R25" s="65"/>
      <c r="S25" s="65"/>
      <c r="T25" s="65"/>
      <c r="U25" s="65"/>
      <c r="V25" s="65"/>
    </row>
    <row r="26" spans="1:31" s="5" customFormat="1" ht="17" customHeight="1">
      <c r="A26" s="65"/>
      <c r="B26" s="230" t="s">
        <v>244</v>
      </c>
      <c r="C26" s="231"/>
      <c r="D26" s="232"/>
      <c r="E26" s="105"/>
      <c r="F26" s="105"/>
      <c r="G26" s="105"/>
      <c r="H26" s="105"/>
      <c r="I26" s="105"/>
      <c r="J26" s="105"/>
      <c r="K26" s="118"/>
      <c r="L26" s="65"/>
      <c r="M26" s="65"/>
      <c r="N26" s="65"/>
      <c r="O26" s="65"/>
      <c r="P26" s="65"/>
      <c r="Q26" s="65"/>
      <c r="R26" s="65"/>
      <c r="S26" s="65"/>
      <c r="T26" s="65"/>
      <c r="U26" s="65"/>
      <c r="V26" s="65"/>
    </row>
    <row r="27" spans="1:31" ht="16" customHeight="1">
      <c r="A27" s="65"/>
      <c r="B27" s="105"/>
      <c r="C27" s="105"/>
      <c r="D27" s="105"/>
      <c r="E27" s="105"/>
      <c r="F27" s="105"/>
      <c r="G27" s="105"/>
      <c r="H27" s="105"/>
      <c r="I27" s="105"/>
      <c r="J27" s="105"/>
      <c r="K27" s="118"/>
      <c r="L27" s="65"/>
      <c r="M27" s="65"/>
      <c r="N27" s="65"/>
      <c r="O27" s="65"/>
      <c r="P27" s="65"/>
      <c r="Q27" s="65"/>
      <c r="R27" s="65"/>
      <c r="S27" s="65"/>
      <c r="T27" s="65"/>
      <c r="U27" s="65"/>
      <c r="V27" s="65"/>
    </row>
    <row r="28" spans="1:31" ht="15" customHeight="1">
      <c r="A28" s="65"/>
      <c r="B28" s="69" t="s">
        <v>33</v>
      </c>
      <c r="C28" s="101"/>
      <c r="D28" s="101"/>
      <c r="E28" s="101"/>
      <c r="F28" s="101"/>
      <c r="G28" s="101"/>
      <c r="H28" s="101"/>
      <c r="I28" s="101"/>
      <c r="J28" s="101"/>
      <c r="K28" s="111"/>
      <c r="L28" s="65"/>
      <c r="M28" s="65"/>
      <c r="N28" s="65"/>
      <c r="O28" s="65"/>
      <c r="P28" s="65"/>
      <c r="Q28" s="65"/>
      <c r="R28" s="65"/>
      <c r="S28" s="65"/>
      <c r="T28" s="65"/>
      <c r="U28" s="65"/>
      <c r="V28" s="65"/>
    </row>
    <row r="29" spans="1:31" ht="66" customHeight="1">
      <c r="A29" s="65"/>
      <c r="B29" s="483"/>
      <c r="C29" s="484"/>
      <c r="D29" s="484"/>
      <c r="E29" s="484"/>
      <c r="F29" s="484"/>
      <c r="G29" s="484"/>
      <c r="H29" s="484"/>
      <c r="I29" s="485"/>
      <c r="J29" s="103"/>
      <c r="K29" s="103"/>
      <c r="L29" s="65"/>
      <c r="M29" s="65"/>
      <c r="N29" s="65"/>
      <c r="O29" s="65"/>
      <c r="P29" s="65"/>
      <c r="Q29" s="65"/>
      <c r="R29" s="65"/>
      <c r="S29" s="65"/>
      <c r="T29" s="65"/>
      <c r="U29" s="65"/>
      <c r="V29" s="65"/>
    </row>
    <row r="30" spans="1:31">
      <c r="A30" s="65"/>
      <c r="B30" s="119"/>
      <c r="C30" s="120"/>
      <c r="D30" s="120"/>
      <c r="E30" s="120"/>
      <c r="F30" s="120"/>
      <c r="G30" s="120"/>
      <c r="H30" s="101"/>
      <c r="I30" s="101"/>
      <c r="J30" s="101"/>
      <c r="K30" s="106"/>
      <c r="L30" s="65"/>
      <c r="M30" s="65"/>
      <c r="N30" s="65"/>
      <c r="O30" s="65"/>
      <c r="P30" s="65"/>
      <c r="Q30" s="65"/>
      <c r="R30" s="65"/>
      <c r="S30" s="65"/>
      <c r="T30" s="65"/>
      <c r="U30" s="65"/>
      <c r="V30" s="65"/>
    </row>
    <row r="31" spans="1:31">
      <c r="A31" s="65"/>
      <c r="B31" s="119"/>
      <c r="C31" s="120"/>
      <c r="D31" s="120"/>
      <c r="E31" s="120"/>
      <c r="F31" s="120"/>
      <c r="G31" s="120"/>
      <c r="H31" s="101"/>
      <c r="I31" s="101"/>
      <c r="J31" s="101"/>
      <c r="K31" s="106"/>
      <c r="L31" s="65"/>
      <c r="M31" s="65"/>
      <c r="N31" s="65"/>
      <c r="O31" s="65"/>
      <c r="P31" s="65"/>
      <c r="Q31" s="65"/>
      <c r="R31" s="65"/>
      <c r="S31" s="65"/>
      <c r="T31" s="65"/>
      <c r="U31" s="65"/>
      <c r="V31" s="65"/>
    </row>
    <row r="32" spans="1:31" ht="14" customHeight="1">
      <c r="A32" s="65"/>
      <c r="B32" s="475" t="s">
        <v>28</v>
      </c>
      <c r="C32" s="475"/>
      <c r="D32" s="475"/>
      <c r="E32" s="475"/>
      <c r="F32" s="120"/>
      <c r="G32" s="120"/>
      <c r="H32" s="101"/>
      <c r="I32" s="101"/>
      <c r="J32" s="101"/>
      <c r="K32" s="106"/>
      <c r="L32" s="65"/>
      <c r="M32" s="65"/>
      <c r="N32" s="65"/>
      <c r="O32" s="65"/>
      <c r="P32" s="65"/>
      <c r="Q32" s="65"/>
      <c r="R32" s="65"/>
      <c r="S32" s="65"/>
      <c r="T32" s="65"/>
      <c r="U32" s="65"/>
      <c r="V32" s="65"/>
    </row>
    <row r="33" spans="1:22">
      <c r="A33" s="65"/>
      <c r="B33" s="119"/>
      <c r="C33" s="120"/>
      <c r="D33" s="120"/>
      <c r="E33" s="120"/>
      <c r="F33" s="120"/>
      <c r="G33" s="120"/>
      <c r="H33" s="101"/>
      <c r="I33" s="101"/>
      <c r="J33" s="101"/>
      <c r="K33" s="106"/>
      <c r="L33" s="65"/>
      <c r="M33" s="65"/>
      <c r="N33" s="65"/>
      <c r="O33" s="65"/>
      <c r="P33" s="65"/>
      <c r="Q33" s="65"/>
      <c r="R33" s="65"/>
      <c r="S33" s="65"/>
      <c r="T33" s="65"/>
      <c r="U33" s="65"/>
      <c r="V33" s="65"/>
    </row>
    <row r="34" spans="1:22">
      <c r="A34" s="65"/>
      <c r="B34" s="62"/>
      <c r="C34" s="62"/>
      <c r="D34" s="62"/>
      <c r="E34" s="62"/>
      <c r="F34" s="62"/>
      <c r="G34" s="62"/>
      <c r="H34" s="62"/>
      <c r="I34" s="62"/>
      <c r="J34" s="62"/>
      <c r="K34" s="65"/>
      <c r="L34" s="65"/>
      <c r="M34" s="65"/>
      <c r="N34" s="65"/>
      <c r="O34" s="65"/>
      <c r="P34" s="65"/>
      <c r="Q34" s="65"/>
      <c r="R34" s="65"/>
      <c r="S34" s="65"/>
      <c r="T34" s="65"/>
      <c r="U34" s="65"/>
      <c r="V34" s="65"/>
    </row>
    <row r="35" spans="1:22">
      <c r="A35" s="65"/>
      <c r="B35" s="65"/>
      <c r="C35" s="65"/>
      <c r="D35" s="65"/>
      <c r="E35" s="65"/>
      <c r="F35" s="65"/>
      <c r="G35" s="65"/>
      <c r="H35" s="65"/>
      <c r="I35" s="65"/>
      <c r="J35" s="65"/>
      <c r="K35" s="65"/>
      <c r="L35" s="65"/>
      <c r="M35" s="65"/>
      <c r="N35" s="65"/>
      <c r="O35" s="65"/>
      <c r="P35" s="65"/>
      <c r="Q35" s="65"/>
      <c r="R35" s="65"/>
      <c r="S35" s="65"/>
      <c r="T35" s="65"/>
      <c r="U35" s="65"/>
      <c r="V35" s="65"/>
    </row>
    <row r="36" spans="1:22">
      <c r="A36" s="65"/>
      <c r="B36" s="65"/>
      <c r="C36" s="65"/>
      <c r="D36" s="65"/>
      <c r="E36" s="65"/>
      <c r="F36" s="65"/>
      <c r="G36" s="65"/>
      <c r="H36" s="65"/>
      <c r="I36" s="65"/>
      <c r="J36" s="65"/>
      <c r="K36" s="65"/>
      <c r="L36" s="65"/>
      <c r="M36" s="65"/>
      <c r="N36" s="65"/>
      <c r="O36" s="65"/>
      <c r="P36" s="65"/>
      <c r="Q36" s="65"/>
      <c r="R36" s="65"/>
      <c r="S36" s="65"/>
      <c r="T36" s="65"/>
      <c r="U36" s="65"/>
      <c r="V36" s="65"/>
    </row>
    <row r="37" spans="1:22">
      <c r="B37" s="5"/>
      <c r="C37" s="5"/>
      <c r="D37" s="5"/>
      <c r="E37" s="5"/>
      <c r="G37" s="5"/>
      <c r="H37" s="5"/>
      <c r="J37" s="5"/>
    </row>
    <row r="38" spans="1:22">
      <c r="B38" s="5"/>
      <c r="C38" s="5"/>
      <c r="D38" s="5"/>
      <c r="E38" s="5"/>
      <c r="G38" s="5"/>
      <c r="H38" s="5"/>
      <c r="J38" s="5"/>
    </row>
  </sheetData>
  <sheetProtection sheet="1" formatColumns="0" selectLockedCells="1"/>
  <mergeCells count="8">
    <mergeCell ref="B29:I29"/>
    <mergeCell ref="B32:E32"/>
    <mergeCell ref="T19:V19"/>
    <mergeCell ref="AA17:AE18"/>
    <mergeCell ref="L16:R17"/>
    <mergeCell ref="W19:Y19"/>
    <mergeCell ref="D19:F19"/>
    <mergeCell ref="G19:I19"/>
  </mergeCells>
  <conditionalFormatting sqref="B1">
    <cfRule type="cellIs" dxfId="292" priority="1" operator="equal">
      <formula>"AMBER"</formula>
    </cfRule>
  </conditionalFormatting>
  <conditionalFormatting sqref="B1">
    <cfRule type="cellIs" dxfId="291" priority="2" operator="equal">
      <formula>"RED"</formula>
    </cfRule>
  </conditionalFormatting>
  <conditionalFormatting sqref="B1">
    <cfRule type="cellIs" dxfId="290" priority="3" operator="equal">
      <formula>"GREEN"</formula>
    </cfRule>
  </conditionalFormatting>
  <conditionalFormatting sqref="B2">
    <cfRule type="cellIs" dxfId="289" priority="4" operator="equal">
      <formula>"AMBER"</formula>
    </cfRule>
  </conditionalFormatting>
  <conditionalFormatting sqref="B2">
    <cfRule type="cellIs" dxfId="288" priority="5" operator="equal">
      <formula>"RED"</formula>
    </cfRule>
  </conditionalFormatting>
  <conditionalFormatting sqref="B2">
    <cfRule type="cellIs" dxfId="287" priority="6" operator="equal">
      <formula>"GREEN"</formula>
    </cfRule>
  </conditionalFormatting>
  <conditionalFormatting sqref="B3">
    <cfRule type="cellIs" dxfId="286" priority="7" operator="equal">
      <formula>"AMBER"</formula>
    </cfRule>
  </conditionalFormatting>
  <conditionalFormatting sqref="B3">
    <cfRule type="cellIs" dxfId="285" priority="8" operator="equal">
      <formula>"RED"</formula>
    </cfRule>
  </conditionalFormatting>
  <conditionalFormatting sqref="B3">
    <cfRule type="cellIs" dxfId="284" priority="9" operator="equal">
      <formula>"GREEN"</formula>
    </cfRule>
  </conditionalFormatting>
  <conditionalFormatting sqref="B4">
    <cfRule type="cellIs" dxfId="283" priority="10" operator="equal">
      <formula>"AMBER"</formula>
    </cfRule>
  </conditionalFormatting>
  <conditionalFormatting sqref="B4">
    <cfRule type="cellIs" dxfId="282" priority="11" operator="equal">
      <formula>"RED"</formula>
    </cfRule>
  </conditionalFormatting>
  <conditionalFormatting sqref="B4">
    <cfRule type="cellIs" dxfId="281" priority="12" operator="equal">
      <formula>"GREEN"</formula>
    </cfRule>
  </conditionalFormatting>
  <conditionalFormatting sqref="B5">
    <cfRule type="cellIs" dxfId="280" priority="13" operator="equal">
      <formula>"AMBER"</formula>
    </cfRule>
  </conditionalFormatting>
  <conditionalFormatting sqref="B5">
    <cfRule type="cellIs" dxfId="279" priority="14" operator="equal">
      <formula>"RED"</formula>
    </cfRule>
  </conditionalFormatting>
  <conditionalFormatting sqref="B5">
    <cfRule type="cellIs" dxfId="278" priority="15" operator="equal">
      <formula>"GREEN"</formula>
    </cfRule>
  </conditionalFormatting>
  <conditionalFormatting sqref="B6">
    <cfRule type="cellIs" dxfId="277" priority="16" operator="equal">
      <formula>"AMBER"</formula>
    </cfRule>
  </conditionalFormatting>
  <conditionalFormatting sqref="B6">
    <cfRule type="cellIs" dxfId="276" priority="17" operator="equal">
      <formula>"RED"</formula>
    </cfRule>
  </conditionalFormatting>
  <conditionalFormatting sqref="B6">
    <cfRule type="cellIs" dxfId="275" priority="18" operator="equal">
      <formula>"GREEN"</formula>
    </cfRule>
  </conditionalFormatting>
  <conditionalFormatting sqref="B7">
    <cfRule type="cellIs" dxfId="274" priority="19" operator="equal">
      <formula>"AMBER"</formula>
    </cfRule>
  </conditionalFormatting>
  <conditionalFormatting sqref="B7">
    <cfRule type="cellIs" dxfId="273" priority="20" operator="equal">
      <formula>"RED"</formula>
    </cfRule>
  </conditionalFormatting>
  <conditionalFormatting sqref="B7">
    <cfRule type="cellIs" dxfId="272" priority="21" operator="equal">
      <formula>"GREEN"</formula>
    </cfRule>
  </conditionalFormatting>
  <conditionalFormatting sqref="B8">
    <cfRule type="cellIs" dxfId="271" priority="22" operator="equal">
      <formula>"AMBER"</formula>
    </cfRule>
  </conditionalFormatting>
  <conditionalFormatting sqref="B8">
    <cfRule type="cellIs" dxfId="270" priority="23" operator="equal">
      <formula>"RED"</formula>
    </cfRule>
  </conditionalFormatting>
  <conditionalFormatting sqref="B8">
    <cfRule type="cellIs" dxfId="269" priority="24" operator="equal">
      <formula>"GREEN"</formula>
    </cfRule>
  </conditionalFormatting>
  <conditionalFormatting sqref="B9">
    <cfRule type="cellIs" dxfId="268" priority="25" operator="equal">
      <formula>"AMBER"</formula>
    </cfRule>
  </conditionalFormatting>
  <conditionalFormatting sqref="B9">
    <cfRule type="cellIs" dxfId="267" priority="26" operator="equal">
      <formula>"RED"</formula>
    </cfRule>
  </conditionalFormatting>
  <conditionalFormatting sqref="B9">
    <cfRule type="cellIs" dxfId="266" priority="27" operator="equal">
      <formula>"GREEN"</formula>
    </cfRule>
  </conditionalFormatting>
  <conditionalFormatting sqref="H15">
    <cfRule type="cellIs" dxfId="265" priority="28" operator="equal">
      <formula>"AMBER"</formula>
    </cfRule>
  </conditionalFormatting>
  <conditionalFormatting sqref="H15">
    <cfRule type="cellIs" dxfId="264" priority="29" operator="equal">
      <formula>"RED"</formula>
    </cfRule>
  </conditionalFormatting>
  <conditionalFormatting sqref="H15">
    <cfRule type="cellIs" dxfId="263" priority="30" operator="equal">
      <formula>"GREEN"</formula>
    </cfRule>
  </conditionalFormatting>
  <dataValidations count="1">
    <dataValidation allowBlank="1" showInputMessage="1" showErrorMessage="1" promptTitle="Outstanding Commitments" prompt="Include the dollar amount of spend (usually equipment) that has been allocated (e.g. ordered) but not yet paid." sqref="D26"/>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32" location="Legend!A1" display="See Legend"/>
  </hyperlinks>
  <pageMargins left="0.75" right="0.75" top="1" bottom="1" header="0.5" footer="0.5"/>
  <pageSetup paperSize="9" scale="87" orientation="landscape"/>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1.Header</vt:lpstr>
      <vt:lpstr>2.Milestones</vt:lpstr>
      <vt:lpstr>3.Issues</vt:lpstr>
      <vt:lpstr>4.Risks</vt:lpstr>
      <vt:lpstr>5.Changes</vt:lpstr>
      <vt:lpstr>6.Dependencies</vt:lpstr>
      <vt:lpstr>7.Measures</vt:lpstr>
      <vt:lpstr>8.Communications</vt:lpstr>
      <vt:lpstr>9.Finance</vt:lpstr>
      <vt:lpstr>Legend</vt:lpstr>
      <vt:lpstr>Data- TO BE HIDDEN</vt:lpstr>
      <vt:lpstr>ReportInformation</vt:lpstr>
      <vt:lpstr>10.Assets</vt:lpstr>
      <vt:lpstr>Sheet1</vt:lpstr>
      <vt:lpstr>Finance 2</vt:lpstr>
    </vt:vector>
  </TitlesOfParts>
  <Company>The University Of Melbourne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 University Of Melbourne</dc:creator>
  <cp:lastModifiedBy>Raelene Endersby</cp:lastModifiedBy>
  <dcterms:created xsi:type="dcterms:W3CDTF">2012-03-07T21:58:04Z</dcterms:created>
  <dcterms:modified xsi:type="dcterms:W3CDTF">2013-07-14T09:26:45Z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eCTAR Report UUID">
    <vt:lpwstr>515e1907a8afd</vt:lpwstr>
  </property>
</Properties>
</file>