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55" windowWidth="20775" windowHeight="9405" firstSheet="2" activeTab="14"/>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25725"/>
</workbook>
</file>

<file path=xl/calcChain.xml><?xml version="1.0" encoding="utf-8"?>
<calcChain xmlns="http://schemas.openxmlformats.org/spreadsheetml/2006/main">
  <c r="H30" i="2"/>
  <c r="P56" i="15" l="1"/>
  <c r="L56"/>
  <c r="H56"/>
  <c r="N55"/>
  <c r="J55"/>
  <c r="R52"/>
  <c r="Q51"/>
  <c r="P51"/>
  <c r="M51"/>
  <c r="L51"/>
  <c r="I51"/>
  <c r="H51"/>
  <c r="E51"/>
  <c r="I49"/>
  <c r="R46"/>
  <c r="Q45"/>
  <c r="Q56" s="1"/>
  <c r="P45"/>
  <c r="P50" s="1"/>
  <c r="O45"/>
  <c r="O56" s="1"/>
  <c r="N45"/>
  <c r="N50" s="1"/>
  <c r="M45"/>
  <c r="M56" s="1"/>
  <c r="L45"/>
  <c r="L50" s="1"/>
  <c r="K45"/>
  <c r="K56" s="1"/>
  <c r="J45"/>
  <c r="J50" s="1"/>
  <c r="I45"/>
  <c r="I56" s="1"/>
  <c r="H45"/>
  <c r="H50" s="1"/>
  <c r="G45"/>
  <c r="G56" s="1"/>
  <c r="F45"/>
  <c r="F50" s="1"/>
  <c r="E45"/>
  <c r="I39"/>
  <c r="T27" s="1"/>
  <c r="T28" s="1"/>
  <c r="K38"/>
  <c r="J38"/>
  <c r="G38"/>
  <c r="F38"/>
  <c r="E38"/>
  <c r="D38"/>
  <c r="R51" s="1"/>
  <c r="M37"/>
  <c r="Q53" s="1"/>
  <c r="L37"/>
  <c r="Q55" s="1"/>
  <c r="H37"/>
  <c r="Q49" s="1"/>
  <c r="B37"/>
  <c r="P36"/>
  <c r="M36"/>
  <c r="P53" s="1"/>
  <c r="L36"/>
  <c r="Q36" s="1"/>
  <c r="I36"/>
  <c r="P47" s="1"/>
  <c r="H36"/>
  <c r="P49" s="1"/>
  <c r="B36"/>
  <c r="L35"/>
  <c r="O55" s="1"/>
  <c r="I35"/>
  <c r="P35" s="1"/>
  <c r="H35"/>
  <c r="O49" s="1"/>
  <c r="B35"/>
  <c r="M34"/>
  <c r="N53" s="1"/>
  <c r="L34"/>
  <c r="Q34" s="1"/>
  <c r="I34"/>
  <c r="N47" s="1"/>
  <c r="H34"/>
  <c r="N49" s="1"/>
  <c r="B34"/>
  <c r="M33"/>
  <c r="M53" s="1"/>
  <c r="L33"/>
  <c r="M55" s="1"/>
  <c r="H33"/>
  <c r="M49" s="1"/>
  <c r="B33"/>
  <c r="P32"/>
  <c r="M32"/>
  <c r="L53" s="1"/>
  <c r="L32"/>
  <c r="Q32" s="1"/>
  <c r="I32"/>
  <c r="L47" s="1"/>
  <c r="H32"/>
  <c r="L49" s="1"/>
  <c r="B32"/>
  <c r="L31"/>
  <c r="K55" s="1"/>
  <c r="I31"/>
  <c r="P31" s="1"/>
  <c r="H31"/>
  <c r="K49" s="1"/>
  <c r="B31"/>
  <c r="J53"/>
  <c r="L30"/>
  <c r="Q30" s="1"/>
  <c r="I30"/>
  <c r="J47" s="1"/>
  <c r="H30"/>
  <c r="J49" s="1"/>
  <c r="B30"/>
  <c r="P29"/>
  <c r="I53"/>
  <c r="L29"/>
  <c r="I55" s="1"/>
  <c r="U29"/>
  <c r="H29"/>
  <c r="N29" s="1"/>
  <c r="B29"/>
  <c r="S28"/>
  <c r="L28"/>
  <c r="H55" s="1"/>
  <c r="H28"/>
  <c r="H49" s="1"/>
  <c r="B28"/>
  <c r="L27"/>
  <c r="G55" s="1"/>
  <c r="P27"/>
  <c r="H27"/>
  <c r="G49" s="1"/>
  <c r="B27"/>
  <c r="L26"/>
  <c r="Q26" s="1"/>
  <c r="H26"/>
  <c r="B26"/>
  <c r="S25"/>
  <c r="L25"/>
  <c r="E55" s="1"/>
  <c r="H25"/>
  <c r="I25" s="1"/>
  <c r="T24"/>
  <c r="J20"/>
  <c r="F20"/>
  <c r="E20"/>
  <c r="D13"/>
  <c r="D12"/>
  <c r="D11"/>
  <c r="C11"/>
  <c r="C13" i="13"/>
  <c r="C12"/>
  <c r="C11"/>
  <c r="B11"/>
  <c r="Q10" i="12"/>
  <c r="P10"/>
  <c r="Q9"/>
  <c r="P9"/>
  <c r="Q8"/>
  <c r="P8"/>
  <c r="Q7"/>
  <c r="P7"/>
  <c r="Q6"/>
  <c r="P6"/>
  <c r="Q5"/>
  <c r="P5"/>
  <c r="Q4"/>
  <c r="P4"/>
  <c r="Q3"/>
  <c r="P3"/>
  <c r="Y2"/>
  <c r="X2"/>
  <c r="X3" s="1"/>
  <c r="X4" s="1"/>
  <c r="X5" s="1"/>
  <c r="X6" s="1"/>
  <c r="X7" s="1"/>
  <c r="X8" s="1"/>
  <c r="X9" s="1"/>
  <c r="X10" s="1"/>
  <c r="W2"/>
  <c r="S2"/>
  <c r="S3" s="1"/>
  <c r="S4" s="1"/>
  <c r="S5" s="1"/>
  <c r="S6" s="1"/>
  <c r="S7" s="1"/>
  <c r="S8" s="1"/>
  <c r="S9" s="1"/>
  <c r="S10" s="1"/>
  <c r="R2"/>
  <c r="R3" s="1"/>
  <c r="Q2"/>
  <c r="P2"/>
  <c r="V24" i="9"/>
  <c r="L24"/>
  <c r="Q24" s="1"/>
  <c r="I24"/>
  <c r="H24"/>
  <c r="G24"/>
  <c r="F24"/>
  <c r="E24"/>
  <c r="D24"/>
  <c r="C13"/>
  <c r="C12"/>
  <c r="C11"/>
  <c r="B11"/>
  <c r="G38" i="8"/>
  <c r="G37"/>
  <c r="G36"/>
  <c r="G35"/>
  <c r="G34"/>
  <c r="G33"/>
  <c r="G32"/>
  <c r="G31"/>
  <c r="G30"/>
  <c r="G29"/>
  <c r="G42" s="1"/>
  <c r="G27"/>
  <c r="G26"/>
  <c r="G25"/>
  <c r="G24"/>
  <c r="G23"/>
  <c r="G22"/>
  <c r="G21"/>
  <c r="G20"/>
  <c r="G19"/>
  <c r="G18"/>
  <c r="G41" s="1"/>
  <c r="C13"/>
  <c r="C12"/>
  <c r="C11"/>
  <c r="B11"/>
  <c r="Q46" i="7"/>
  <c r="C7" i="15" s="1"/>
  <c r="C13" i="7"/>
  <c r="C12"/>
  <c r="C11"/>
  <c r="B11"/>
  <c r="B7"/>
  <c r="G28" i="6"/>
  <c r="G27"/>
  <c r="G26"/>
  <c r="G25"/>
  <c r="G24"/>
  <c r="B6" i="8" s="1"/>
  <c r="C13" i="6"/>
  <c r="C12"/>
  <c r="C11"/>
  <c r="B11"/>
  <c r="B7"/>
  <c r="B29" i="5"/>
  <c r="N15" s="1"/>
  <c r="L27"/>
  <c r="M27" s="1"/>
  <c r="K27"/>
  <c r="H27"/>
  <c r="G27"/>
  <c r="L26"/>
  <c r="M26" s="1"/>
  <c r="K26"/>
  <c r="H26"/>
  <c r="G26"/>
  <c r="K25"/>
  <c r="H25"/>
  <c r="G25"/>
  <c r="L25" s="1"/>
  <c r="M25" s="1"/>
  <c r="K24"/>
  <c r="H24"/>
  <c r="G24"/>
  <c r="L24" s="1"/>
  <c r="M24" s="1"/>
  <c r="L23"/>
  <c r="M23" s="1"/>
  <c r="K23"/>
  <c r="H23"/>
  <c r="G23"/>
  <c r="L22"/>
  <c r="M22" s="1"/>
  <c r="K22"/>
  <c r="H22"/>
  <c r="G22"/>
  <c r="K21"/>
  <c r="H21"/>
  <c r="G21"/>
  <c r="L21" s="1"/>
  <c r="M21" s="1"/>
  <c r="K20"/>
  <c r="H20"/>
  <c r="G20"/>
  <c r="L20" s="1"/>
  <c r="M20" s="1"/>
  <c r="L19"/>
  <c r="M19" s="1"/>
  <c r="K19"/>
  <c r="K29" s="1"/>
  <c r="N16" s="1"/>
  <c r="H19"/>
  <c r="G19"/>
  <c r="G29" s="1"/>
  <c r="N17" s="1"/>
  <c r="D13"/>
  <c r="D12"/>
  <c r="D11"/>
  <c r="B11"/>
  <c r="B7"/>
  <c r="G25" i="4"/>
  <c r="B4" i="13" s="1"/>
  <c r="G23" i="4"/>
  <c r="G22"/>
  <c r="G21"/>
  <c r="G20"/>
  <c r="G19"/>
  <c r="C13"/>
  <c r="C12"/>
  <c r="C11"/>
  <c r="B11"/>
  <c r="B7"/>
  <c r="F29" i="3"/>
  <c r="D29" s="1"/>
  <c r="B29"/>
  <c r="K27"/>
  <c r="J26"/>
  <c r="K26" s="1"/>
  <c r="I26"/>
  <c r="H26"/>
  <c r="J25"/>
  <c r="K25" s="1"/>
  <c r="I25"/>
  <c r="H25"/>
  <c r="J24"/>
  <c r="K24" s="1"/>
  <c r="I24"/>
  <c r="H24"/>
  <c r="J23"/>
  <c r="K23" s="1"/>
  <c r="I23"/>
  <c r="H23"/>
  <c r="J22"/>
  <c r="K22" s="1"/>
  <c r="I22"/>
  <c r="H22"/>
  <c r="J21"/>
  <c r="K21" s="1"/>
  <c r="I21"/>
  <c r="H21"/>
  <c r="J20"/>
  <c r="K20" s="1"/>
  <c r="I20"/>
  <c r="H20"/>
  <c r="J19"/>
  <c r="K19" s="1"/>
  <c r="I19"/>
  <c r="C29" s="1"/>
  <c r="H19"/>
  <c r="C13"/>
  <c r="C12"/>
  <c r="C11"/>
  <c r="B11"/>
  <c r="B7"/>
  <c r="B4"/>
  <c r="O36" i="2"/>
  <c r="P36" s="1"/>
  <c r="N36"/>
  <c r="I36"/>
  <c r="H36"/>
  <c r="O35"/>
  <c r="P35" s="1"/>
  <c r="H35"/>
  <c r="I35" s="1"/>
  <c r="H34"/>
  <c r="I34" s="1"/>
  <c r="I33"/>
  <c r="H33"/>
  <c r="O33" s="1"/>
  <c r="O32"/>
  <c r="P32" s="1"/>
  <c r="N32"/>
  <c r="I32"/>
  <c r="H32"/>
  <c r="O31"/>
  <c r="P31" s="1"/>
  <c r="H31"/>
  <c r="I31" s="1"/>
  <c r="I30"/>
  <c r="I29"/>
  <c r="H29"/>
  <c r="O29" s="1"/>
  <c r="H28"/>
  <c r="I28" s="1"/>
  <c r="H27"/>
  <c r="I27" s="1"/>
  <c r="H26"/>
  <c r="O26" s="1"/>
  <c r="O25"/>
  <c r="P25" s="1"/>
  <c r="I25"/>
  <c r="O24"/>
  <c r="P24" s="1"/>
  <c r="I24"/>
  <c r="O23"/>
  <c r="P23" s="1"/>
  <c r="I23"/>
  <c r="O22"/>
  <c r="P22" s="1"/>
  <c r="I22"/>
  <c r="O21"/>
  <c r="P21" s="1"/>
  <c r="I21"/>
  <c r="O20"/>
  <c r="P20" s="1"/>
  <c r="I20"/>
  <c r="O19"/>
  <c r="P19" s="1"/>
  <c r="I19"/>
  <c r="D13"/>
  <c r="D12"/>
  <c r="D11"/>
  <c r="B11"/>
  <c r="B7"/>
  <c r="B43" i="1"/>
  <c r="T40"/>
  <c r="T38"/>
  <c r="T41" s="1"/>
  <c r="I28"/>
  <c r="B7"/>
  <c r="B4"/>
  <c r="N19" i="2" l="1"/>
  <c r="N21"/>
  <c r="N22"/>
  <c r="N23"/>
  <c r="N24"/>
  <c r="K28" i="3"/>
  <c r="B3" i="8" s="1"/>
  <c r="M28" i="5"/>
  <c r="B5" i="6" s="1"/>
  <c r="N20" i="2"/>
  <c r="N25"/>
  <c r="O28"/>
  <c r="M25" i="15"/>
  <c r="E53" s="1"/>
  <c r="E49"/>
  <c r="E50" s="1"/>
  <c r="E47"/>
  <c r="H38"/>
  <c r="R50" s="1"/>
  <c r="M26"/>
  <c r="F53" s="1"/>
  <c r="F55"/>
  <c r="O27" i="2"/>
  <c r="P27" s="1"/>
  <c r="P26"/>
  <c r="N26"/>
  <c r="P29"/>
  <c r="N29"/>
  <c r="H43" i="8"/>
  <c r="P33" i="2"/>
  <c r="N33"/>
  <c r="C3" i="15"/>
  <c r="B3" i="7"/>
  <c r="I24" i="1"/>
  <c r="B3" i="6"/>
  <c r="B3" i="3"/>
  <c r="B3" i="1"/>
  <c r="B3" i="13"/>
  <c r="B3" i="10"/>
  <c r="B3" i="9"/>
  <c r="F15" i="3"/>
  <c r="B3" i="5"/>
  <c r="B3" i="4"/>
  <c r="B3" i="2"/>
  <c r="B5" i="8"/>
  <c r="C5" i="15"/>
  <c r="B5" i="5"/>
  <c r="B5" i="3"/>
  <c r="B5" i="13"/>
  <c r="I15" i="5"/>
  <c r="I26" i="1"/>
  <c r="R4" i="12"/>
  <c r="T3"/>
  <c r="E56" i="15"/>
  <c r="B6" i="6"/>
  <c r="C4" i="15"/>
  <c r="N28"/>
  <c r="U30"/>
  <c r="I27" i="1"/>
  <c r="B6" i="2"/>
  <c r="O30"/>
  <c r="N31"/>
  <c r="B6" i="1"/>
  <c r="B6" i="3"/>
  <c r="B6" i="4"/>
  <c r="E15"/>
  <c r="B6" i="5"/>
  <c r="B4" i="6"/>
  <c r="B6" i="7"/>
  <c r="B4" i="8"/>
  <c r="B7" i="9"/>
  <c r="N24"/>
  <c r="B7" i="10"/>
  <c r="W3" i="12"/>
  <c r="X11"/>
  <c r="X24" i="9" s="1"/>
  <c r="AC24" s="1"/>
  <c r="AD24" s="1"/>
  <c r="B7" i="13"/>
  <c r="C6" i="15"/>
  <c r="H20"/>
  <c r="P25"/>
  <c r="N27"/>
  <c r="Q28"/>
  <c r="P30"/>
  <c r="N31"/>
  <c r="U32"/>
  <c r="Q33"/>
  <c r="P34"/>
  <c r="N35"/>
  <c r="U36"/>
  <c r="Q37"/>
  <c r="G47"/>
  <c r="K47"/>
  <c r="O47"/>
  <c r="E48"/>
  <c r="I50"/>
  <c r="M50"/>
  <c r="Q50"/>
  <c r="G51"/>
  <c r="K51"/>
  <c r="O51"/>
  <c r="H53"/>
  <c r="L55"/>
  <c r="R55" s="1"/>
  <c r="P55"/>
  <c r="F56"/>
  <c r="J56"/>
  <c r="N56"/>
  <c r="B4" i="7"/>
  <c r="N33" i="15"/>
  <c r="U34"/>
  <c r="L38"/>
  <c r="O34" i="2"/>
  <c r="N35"/>
  <c r="I25" i="1"/>
  <c r="B4" i="2"/>
  <c r="I26"/>
  <c r="I38" s="1"/>
  <c r="B7" i="8"/>
  <c r="B6" i="9"/>
  <c r="M24"/>
  <c r="P24" s="1"/>
  <c r="B6" i="10"/>
  <c r="T2" i="12"/>
  <c r="B6" i="13"/>
  <c r="T25" i="15"/>
  <c r="I26"/>
  <c r="N26" s="1"/>
  <c r="H47"/>
  <c r="Q29"/>
  <c r="N30"/>
  <c r="I33"/>
  <c r="M47" s="1"/>
  <c r="N34"/>
  <c r="M35"/>
  <c r="I37"/>
  <c r="Q47" s="1"/>
  <c r="F49"/>
  <c r="F51"/>
  <c r="J51"/>
  <c r="N51"/>
  <c r="E54"/>
  <c r="B4" i="4"/>
  <c r="B4" i="5"/>
  <c r="N37" i="15"/>
  <c r="I47"/>
  <c r="G50"/>
  <c r="K50"/>
  <c r="O50"/>
  <c r="B4" i="9"/>
  <c r="B4" i="10"/>
  <c r="Q25" i="15"/>
  <c r="T26"/>
  <c r="N32"/>
  <c r="U33"/>
  <c r="N36"/>
  <c r="U37"/>
  <c r="G20" l="1"/>
  <c r="F54"/>
  <c r="B5" i="2"/>
  <c r="B5" i="1"/>
  <c r="B5" i="7"/>
  <c r="B5" i="10"/>
  <c r="B5" i="9"/>
  <c r="B5" i="4"/>
  <c r="P28" i="2"/>
  <c r="N28"/>
  <c r="R49" i="15"/>
  <c r="U25"/>
  <c r="N25"/>
  <c r="N27" i="2"/>
  <c r="F47" i="15"/>
  <c r="R47" s="1"/>
  <c r="U26"/>
  <c r="N34" i="2"/>
  <c r="P34"/>
  <c r="P30"/>
  <c r="P37" s="1"/>
  <c r="N30"/>
  <c r="P28" i="15"/>
  <c r="I38"/>
  <c r="O53"/>
  <c r="U35"/>
  <c r="Q31"/>
  <c r="K53"/>
  <c r="U31"/>
  <c r="W4" i="12"/>
  <c r="Y3"/>
  <c r="R5"/>
  <c r="T4"/>
  <c r="B8" i="13"/>
  <c r="B8" i="10"/>
  <c r="B8" i="9"/>
  <c r="B8" i="7"/>
  <c r="B8" i="4"/>
  <c r="B8" i="2"/>
  <c r="I29" i="1"/>
  <c r="C8" i="15"/>
  <c r="E15" i="8"/>
  <c r="B8"/>
  <c r="B8" i="6"/>
  <c r="B8" i="5"/>
  <c r="B8" i="3"/>
  <c r="B8" i="1"/>
  <c r="P37" i="15"/>
  <c r="P33"/>
  <c r="P26"/>
  <c r="P38" s="1"/>
  <c r="U28"/>
  <c r="Q27"/>
  <c r="G53"/>
  <c r="R53" s="1"/>
  <c r="U27"/>
  <c r="M38"/>
  <c r="Q35"/>
  <c r="K20"/>
  <c r="L20" s="1"/>
  <c r="R56"/>
  <c r="R54"/>
  <c r="O24" i="9"/>
  <c r="R24"/>
  <c r="Q38" i="15" l="1"/>
  <c r="F48"/>
  <c r="G48" s="1"/>
  <c r="H48" s="1"/>
  <c r="I48" s="1"/>
  <c r="J48" s="1"/>
  <c r="K48" s="1"/>
  <c r="L48" s="1"/>
  <c r="M48" s="1"/>
  <c r="N48" s="1"/>
  <c r="O48" s="1"/>
  <c r="P48" s="1"/>
  <c r="Q48" s="1"/>
  <c r="R48" s="1"/>
  <c r="R6" i="12"/>
  <c r="T5"/>
  <c r="T23" i="15"/>
  <c r="T29" s="1"/>
  <c r="I20"/>
  <c r="F41"/>
  <c r="B2" i="13"/>
  <c r="B2" i="10"/>
  <c r="B2" i="9"/>
  <c r="J15" i="2"/>
  <c r="I23" i="1"/>
  <c r="B2" i="8"/>
  <c r="C2" i="15"/>
  <c r="B2" i="7"/>
  <c r="B2" i="5"/>
  <c r="B2" i="4"/>
  <c r="B2" i="3"/>
  <c r="B2" i="1"/>
  <c r="B2" i="2"/>
  <c r="B2" i="6"/>
  <c r="G54" i="15"/>
  <c r="H54" s="1"/>
  <c r="I54" s="1"/>
  <c r="J54" s="1"/>
  <c r="K54" s="1"/>
  <c r="L54" s="1"/>
  <c r="M54" s="1"/>
  <c r="N54" s="1"/>
  <c r="O54" s="1"/>
  <c r="P54" s="1"/>
  <c r="Q54" s="1"/>
  <c r="Y4" i="12"/>
  <c r="W5"/>
  <c r="R7" l="1"/>
  <c r="T6"/>
  <c r="W6"/>
  <c r="Y5"/>
  <c r="W33" i="1"/>
  <c r="U33"/>
  <c r="V33"/>
  <c r="B9" i="8"/>
  <c r="B9" i="6"/>
  <c r="B9" i="10"/>
  <c r="C9" i="15"/>
  <c r="H15" i="9"/>
  <c r="B9" i="7"/>
  <c r="B9" i="5"/>
  <c r="B9" i="4"/>
  <c r="B9" i="3"/>
  <c r="B9" i="1"/>
  <c r="J15" i="15"/>
  <c r="B9" i="2"/>
  <c r="I30" i="1"/>
  <c r="B9" i="13"/>
  <c r="B9" i="9"/>
  <c r="V34" i="1" l="1"/>
  <c r="V35" s="1"/>
  <c r="U34"/>
  <c r="U35" s="1"/>
  <c r="AE32" s="1"/>
  <c r="W34"/>
  <c r="W35" s="1"/>
  <c r="R8" i="12"/>
  <c r="T7"/>
  <c r="W7"/>
  <c r="Y6"/>
  <c r="B1" i="8" l="1"/>
  <c r="B1" i="6"/>
  <c r="C1" i="15"/>
  <c r="B1" i="7"/>
  <c r="B1" i="5"/>
  <c r="B1" i="4"/>
  <c r="B1" i="3"/>
  <c r="B1" i="1"/>
  <c r="I31"/>
  <c r="B1" i="10"/>
  <c r="B1" i="2"/>
  <c r="M12" i="1"/>
  <c r="B1" i="13"/>
  <c r="B1" i="9"/>
  <c r="W8" i="12"/>
  <c r="Y7"/>
  <c r="R9"/>
  <c r="T8"/>
  <c r="R10" l="1"/>
  <c r="T10" s="1"/>
  <c r="T9"/>
  <c r="W9"/>
  <c r="Y8"/>
  <c r="W10" l="1"/>
  <c r="Y9"/>
  <c r="Y10" l="1"/>
  <c r="W11"/>
  <c r="Y11" l="1"/>
  <c r="W24" i="9"/>
  <c r="AA24" l="1"/>
  <c r="AB24" s="1"/>
  <c r="AE24" s="1"/>
  <c r="Y24"/>
</calcChain>
</file>

<file path=xl/comments1.xml><?xml version="1.0" encoding="utf-8"?>
<comments xmlns="http://schemas.openxmlformats.org/spreadsheetml/2006/main">
  <authors>
    <author>The University Of Melbourne</author>
  </authors>
  <commentList>
    <comment ref="Q11" authorId="0">
      <text>
        <r>
          <rPr>
            <b/>
            <sz val="9"/>
            <color rgb="FF000000"/>
            <rFont val="Calibri"/>
            <family val="2"/>
          </rPr>
          <t>The University Of Melbourne:</t>
        </r>
        <r>
          <rPr>
            <sz val="9"/>
            <color rgb="FF000000"/>
            <rFont val="Calibri"/>
            <family val="2"/>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family val="2"/>
          </rPr>
          <t>The University Of Melbourne:</t>
        </r>
        <r>
          <rPr>
            <sz val="9"/>
            <color rgb="FF000000"/>
            <rFont val="Calibri"/>
            <family val="2"/>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family val="2"/>
          </rPr>
          <t>The University Of Melbourne:</t>
        </r>
        <r>
          <rPr>
            <sz val="9"/>
            <color rgb="FF000000"/>
            <rFont val="Calibri"/>
            <family val="2"/>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<sst xmlns="http://schemas.openxmlformats.org/spreadsheetml/2006/main" count="656" uniqueCount="382">
  <si>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</si>
  <si>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</si>
  <si>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</si>
  <si>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</si>
  <si>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</si>
  <si>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</si>
  <si>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</si>
  <si>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</si>
  <si>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</si>
  <si>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</si>
  <si>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</si>
  <si>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</si>
  <si>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</si>
  <si>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</si>
  <si>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</si>
  <si>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</si>
  <si>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</si>
  <si>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</si>
  <si>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</si>
  <si>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</si>
  <si>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</si>
  <si>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</si>
  <si>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</si>
  <si>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</si>
  <si>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</si>
  <si>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</si>
  <si>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</si>
  <si>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</si>
  <si>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</si>
  <si>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</si>
  <si>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</si>
  <si>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</si>
  <si>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</si>
  <si>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</si>
  <si>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</si>
  <si>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</si>
  <si>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</si>
  <si>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</si>
  <si>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</si>
  <si>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</si>
  <si>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</si>
  <si>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</si>
  <si>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</si>
  <si>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</si>
  <si>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</si>
  <si>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</si>
  <si>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</si>
  <si>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</si>
  <si>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</si>
  <si>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</si>
  <si>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</si>
  <si>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</si>
  <si>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</si>
  <si>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</si>
  <si>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</si>
  <si>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</si>
  <si>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</si>
  <si>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</si>
  <si>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</si>
  <si>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</si>
  <si>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</si>
  <si>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</si>
  <si>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</si>
  <si>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</si>
  <si>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</si>
  <si>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</si>
  <si>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</si>
  <si>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</si>
  <si>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</si>
  <si>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</si>
  <si>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</si>
  <si>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</si>
  <si>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</si>
  <si>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</si>
  <si>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</si>
  <si>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</si>
  <si>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</si>
  <si>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</si>
  <si>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</si>
  <si>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</si>
  <si>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Funding Milestone 3</t>
  </si>
  <si>
    <t>Linked to Milestone 7 and 8</t>
  </si>
  <si>
    <t>Note that a change request has been completed to move this date out to the 31st of August.</t>
  </si>
  <si>
    <t>Implemented Data Extraction for Analysis Module (Linked to Funding Milestone 4)</t>
  </si>
  <si>
    <t>Data Extraction for Analysis Module</t>
  </si>
  <si>
    <t>Work is approximately 60% complete and on track for completion of first release in December 2012.</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</si>
  <si>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</si>
  <si>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</si>
  <si>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</si>
  <si>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</si>
  <si>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</si>
  <si>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</si>
  <si>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</si>
  <si>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</si>
  <si>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</si>
  <si>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</si>
  <si>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</si>
  <si>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</si>
  <si>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</si>
  <si>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</si>
  <si>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</si>
  <si>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</si>
  <si>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</si>
  <si>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</si>
  <si>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</si>
  <si>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</si>
  <si>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</si>
  <si>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</si>
  <si>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</si>
  <si>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family val="2"/>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</si>
  <si>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</si>
  <si>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</si>
  <si>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</si>
  <si>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</si>
  <si>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</si>
  <si>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</si>
  <si>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</si>
  <si>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</si>
  <si>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</si>
  <si>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</si>
  <si>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</si>
  <si>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</si>
  <si>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</si>
  <si>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family val="2"/>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</si>
  <si>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</si>
  <si>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</si>
  <si>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</si>
  <si>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</si>
  <si>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</si>
  <si>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</si>
  <si>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</si>
  <si>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Green</t>
  </si>
  <si>
    <t>Ongoing availability of partner organisation resources.</t>
  </si>
  <si>
    <t>Resourcing is not currently an issue.</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</si>
  <si>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</si>
  <si>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</si>
  <si>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</si>
  <si>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</si>
  <si>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</si>
  <si>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</si>
  <si>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</si>
  <si>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</si>
  <si>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</si>
  <si>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family val="2"/>
      </rPr>
      <t>No. (in Nectar register)</t>
    </r>
    <r>
      <rPr>
        <b/>
        <sz val="11"/>
        <color rgb="FF1F497D"/>
        <rFont val="Calibri"/>
        <family val="2"/>
      </rPr>
      <t xml:space="preserve">
</t>
    </r>
    <r>
      <rPr>
        <b/>
        <sz val="14"/>
        <color rgb="FF1F497D"/>
        <rFont val="Calibri"/>
        <family val="2"/>
      </rPr>
      <t>* Req'd Field</t>
    </r>
  </si>
  <si>
    <t>Change Title</t>
  </si>
  <si>
    <t>Time impact
 (+/- days)</t>
  </si>
  <si>
    <t>Cost impact 
(+/- $)</t>
  </si>
  <si>
    <t>Date requested</t>
  </si>
  <si>
    <t>Anticipated Close (+28days)</t>
  </si>
  <si>
    <t>Date approved</t>
  </si>
  <si>
    <t>No. of days to approve</t>
  </si>
  <si>
    <t>N1009</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</si>
  <si>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</si>
  <si>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</si>
  <si>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</si>
  <si>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</si>
  <si>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</si>
  <si>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</si>
  <si>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</si>
  <si>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</si>
  <si>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</si>
  <si>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</si>
  <si>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</si>
  <si>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</si>
  <si>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</si>
  <si>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</si>
  <si>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</si>
  <si>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</si>
  <si>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</si>
  <si>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</si>
  <si>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</si>
  <si>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</si>
  <si>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</si>
  <si>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</si>
  <si>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</si>
  <si>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</si>
  <si>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</si>
  <si>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</si>
  <si>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</si>
  <si>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</si>
  <si>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</si>
  <si>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</si>
  <si>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</si>
  <si>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</si>
  <si>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</si>
  <si>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</si>
  <si>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</si>
  <si>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</si>
  <si>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</si>
  <si>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</si>
  <si>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</si>
  <si>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</si>
  <si>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</si>
  <si>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</si>
  <si>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</si>
  <si>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</si>
  <si>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</si>
  <si>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</si>
  <si>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</si>
  <si>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</si>
  <si>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</si>
  <si>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</si>
  <si>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</si>
  <si>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</si>
  <si>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</si>
  <si>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</si>
  <si>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</si>
  <si>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</si>
  <si>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</si>
  <si>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</si>
  <si>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</si>
  <si>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</si>
  <si>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</si>
  <si>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</si>
  <si>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</si>
  <si>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</si>
  <si>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</si>
  <si>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</si>
  <si>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</si>
  <si>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</si>
  <si>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</si>
  <si>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</si>
  <si>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</si>
  <si>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</si>
  <si>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</si>
  <si>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</si>
  <si>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</si>
  <si>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</si>
  <si>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</si>
  <si>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</si>
  <si>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</si>
  <si>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</si>
  <si>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</si>
  <si>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</si>
  <si>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</si>
  <si>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</si>
  <si>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</si>
  <si>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</si>
  <si>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</si>
  <si>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</si>
  <si>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</si>
  <si>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</si>
  <si>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</si>
  <si>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</si>
  <si>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</si>
  <si>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</si>
  <si>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</si>
  <si>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</si>
  <si>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</si>
  <si>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</si>
  <si>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</si>
  <si>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</si>
  <si>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</si>
  <si>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</si>
  <si>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</si>
  <si>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</si>
  <si>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</si>
  <si>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</si>
  <si>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</si>
  <si>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</si>
  <si>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</si>
  <si>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</si>
  <si>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</si>
  <si>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</si>
  <si>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</si>
  <si>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</si>
  <si>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</si>
  <si>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</si>
  <si>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</si>
  <si>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</si>
  <si>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</si>
  <si>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</si>
  <si>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</si>
  <si>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</si>
  <si>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</si>
  <si>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</si>
  <si>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</si>
  <si>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</si>
  <si>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</si>
  <si>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</si>
  <si>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</si>
  <si>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</si>
  <si>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</si>
  <si>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</si>
  <si>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</si>
  <si>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</si>
  <si>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</si>
  <si>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</si>
  <si>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</si>
  <si>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</si>
  <si>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</si>
  <si>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</si>
  <si>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</si>
  <si>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</si>
  <si>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</si>
  <si>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</si>
  <si>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</si>
  <si>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</si>
  <si>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</si>
  <si>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</si>
  <si>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</si>
  <si>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</si>
  <si>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</si>
  <si>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</si>
  <si>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</si>
  <si>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</si>
  <si>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</si>
  <si>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</si>
  <si>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</si>
  <si>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</si>
  <si>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</si>
  <si>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</si>
  <si>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</si>
  <si>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</si>
  <si>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</si>
  <si>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</si>
  <si>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</si>
  <si>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</si>
  <si>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</si>
  <si>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</si>
  <si>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</si>
  <si>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</si>
  <si>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</si>
  <si>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</si>
  <si>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</si>
  <si>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</si>
  <si>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</si>
  <si>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Integrated Billing &amp; Invoicing</t>
  </si>
  <si>
    <t>1.1.1</t>
  </si>
  <si>
    <t>UWA</t>
  </si>
  <si>
    <t>Atlassian Subversion Repository</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</si>
  <si>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</si>
  <si>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</si>
  <si>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</si>
  <si>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</si>
  <si>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</si>
  <si>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</si>
  <si>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</si>
  <si>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</si>
  <si>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</si>
  <si>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</si>
  <si>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</si>
  <si>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</si>
  <si>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</si>
  <si>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</si>
  <si>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</si>
  <si>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</si>
  <si>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</si>
  <si>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</si>
  <si>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</si>
  <si>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</si>
  <si>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</si>
  <si>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</si>
  <si>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</si>
  <si>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</si>
  <si>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</si>
  <si>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</si>
  <si>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</si>
  <si>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</si>
  <si>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</si>
  <si>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</si>
  <si>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</si>
  <si>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</si>
  <si>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</si>
  <si>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</si>
  <si>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</si>
  <si>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</si>
  <si>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</si>
  <si>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</si>
  <si>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</si>
  <si>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</si>
  <si>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</si>
  <si>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</si>
  <si>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</si>
  <si>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</si>
  <si>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Have completed a number of the required reporting enhancements
ADDITIONAL COMMENT</t>
  </si>
  <si>
    <t>Some delay due to team member illness and reprioritisation of milestones to commence work on Data Extraction for Analysis module earlier. 
ADDITIONAL COMMENT</t>
  </si>
  <si>
    <t>Questionnaire &amp; LIMS Modules</t>
  </si>
  <si>
    <t>??</t>
  </si>
  <si>
    <t>Have received UWA permission to use one of the Universities service allocation of 12 services for use in production</t>
  </si>
  <si>
    <t>One developer has been ill and may need extended sick leave.  Have submitted a n RFC to adjust milestone dates and have identified another part time develop to assist.</t>
  </si>
  <si>
    <t xml:space="preserve"> Genomic Data Repository (installed at UNSW) determined not to be suitable so will be developing a solution in-house.</t>
  </si>
</sst>
</file>

<file path=xl/styles.xml><?xml version="1.0" encoding="utf-8"?>
<styleSheet xmlns="http://schemas.openxmlformats.org/spreadsheetml/2006/main">
  <numFmts count="7">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41">
    <font>
      <sz val="10"/>
      <color rgb="FF000000"/>
      <name val="Calibri"/>
    </font>
    <font>
      <sz val="10"/>
      <color rgb="FF7F7F7F"/>
      <name val="Calibri"/>
      <family val="2"/>
    </font>
    <font>
      <sz val="12"/>
      <color rgb="FFFFFFFF"/>
      <name val="Calibri"/>
      <family val="2"/>
    </font>
    <font>
      <b/>
      <sz val="13"/>
      <color rgb="FF1F497D"/>
      <name val="Calibri"/>
      <family val="2"/>
    </font>
    <font>
      <b/>
      <sz val="15"/>
      <color rgb="FF1F497D"/>
      <name val="Calibri"/>
      <family val="2"/>
    </font>
    <font>
      <b/>
      <sz val="10"/>
      <color rgb="FF000000"/>
      <name val="Calibri"/>
      <family val="2"/>
    </font>
    <font>
      <b/>
      <sz val="18"/>
      <color rgb="FF1F497D"/>
      <name val="Cambria"/>
      <family val="1"/>
    </font>
    <font>
      <sz val="11"/>
      <color rgb="FF000000"/>
      <name val="Calibri"/>
      <family val="2"/>
    </font>
    <font>
      <u/>
      <sz val="10"/>
      <color rgb="FF0000FF"/>
      <name val="Calibri"/>
      <family val="2"/>
    </font>
    <font>
      <b/>
      <u/>
      <sz val="10"/>
      <color rgb="FF0000FF"/>
      <name val="Calibri"/>
      <family val="2"/>
    </font>
    <font>
      <b/>
      <sz val="11"/>
      <color rgb="FF1F497D"/>
      <name val="Calibri"/>
      <family val="2"/>
    </font>
    <font>
      <b/>
      <sz val="9"/>
      <color rgb="FF1F497D"/>
      <name val="Calibri"/>
      <family val="2"/>
    </font>
    <font>
      <sz val="11"/>
      <color rgb="FF1F497D"/>
      <name val="Calibri"/>
      <family val="2"/>
    </font>
    <font>
      <sz val="12"/>
      <color rgb="FF006100"/>
      <name val="Calibri"/>
      <family val="2"/>
    </font>
    <font>
      <sz val="12"/>
      <color rgb="FF9C6500"/>
      <name val="Calibri"/>
      <family val="2"/>
    </font>
    <font>
      <sz val="12"/>
      <color rgb="FF9C0006"/>
      <name val="Calibri"/>
      <family val="2"/>
    </font>
    <font>
      <b/>
      <sz val="12"/>
      <color rgb="FF000000"/>
      <name val="Calibri"/>
      <family val="2"/>
    </font>
    <font>
      <b/>
      <sz val="12"/>
      <color rgb="FF006100"/>
      <name val="Calibri"/>
      <family val="2"/>
    </font>
    <font>
      <b/>
      <sz val="12"/>
      <color rgb="FF9C6500"/>
      <name val="Calibri"/>
      <family val="2"/>
    </font>
    <font>
      <b/>
      <sz val="12"/>
      <color rgb="FF9C0006"/>
      <name val="Calibri"/>
      <family val="2"/>
    </font>
    <font>
      <sz val="10"/>
      <color rgb="FFFFFFFF"/>
      <name val="Calibri"/>
      <family val="2"/>
    </font>
    <font>
      <b/>
      <sz val="12"/>
      <color rgb="FF3F3F3F"/>
      <name val="Calibri"/>
      <family val="2"/>
    </font>
    <font>
      <sz val="24"/>
      <color rgb="FF000000"/>
      <name val="Calibri"/>
      <family val="2"/>
    </font>
    <font>
      <b/>
      <sz val="12"/>
      <color rgb="FFFFFFFF"/>
      <name val="Calibri"/>
      <family val="2"/>
    </font>
    <font>
      <b/>
      <sz val="10"/>
      <color rgb="FF7F7F7F"/>
      <name val="Calibri"/>
      <family val="2"/>
    </font>
    <font>
      <sz val="12"/>
      <color rgb="FF000000"/>
      <name val="Calibri"/>
      <family val="2"/>
    </font>
    <font>
      <i/>
      <sz val="12"/>
      <color rgb="FF7F7F7F"/>
      <name val="Calibri"/>
      <family val="2"/>
    </font>
    <font>
      <b/>
      <sz val="11"/>
      <color rgb="FF000000"/>
      <name val="Calibri"/>
      <family val="2"/>
    </font>
    <font>
      <b/>
      <sz val="8"/>
      <color rgb="FF000000"/>
      <name val="Calibri"/>
      <family val="2"/>
    </font>
    <font>
      <b/>
      <sz val="10"/>
      <color rgb="FFFFFFFF"/>
      <name val="Calibri"/>
      <family val="2"/>
    </font>
    <font>
      <b/>
      <i/>
      <sz val="14"/>
      <color rgb="FFFF0000"/>
      <name val="Calibri"/>
      <family val="2"/>
    </font>
    <font>
      <b/>
      <sz val="10"/>
      <color rgb="FF1F497D"/>
      <name val="Calibri"/>
      <family val="2"/>
    </font>
    <font>
      <u/>
      <sz val="14"/>
      <color rgb="FF0000FF"/>
      <name val="Calibri"/>
      <family val="2"/>
    </font>
    <font>
      <b/>
      <sz val="12"/>
      <color rgb="FF1F497D"/>
      <name val="Calibri"/>
      <family val="2"/>
    </font>
    <font>
      <b/>
      <sz val="14"/>
      <color rgb="FF1F497D"/>
      <name val="Calibri"/>
      <family val="2"/>
    </font>
    <font>
      <b/>
      <sz val="9"/>
      <color rgb="FF000000"/>
      <name val="Calibri"/>
      <family val="2"/>
    </font>
    <font>
      <sz val="9"/>
      <color rgb="FF000000"/>
      <name val="Calibri"/>
      <family val="2"/>
    </font>
    <font>
      <b/>
      <sz val="8"/>
      <color rgb="FF000000"/>
      <name val="Tahoma"/>
      <family val="2"/>
    </font>
    <font>
      <sz val="8"/>
      <color rgb="FF000000"/>
      <name val="Tahoma"/>
      <family val="2"/>
    </font>
    <font>
      <sz val="10"/>
      <color rgb="FF000000"/>
      <name val="Calibri"/>
      <family val="2"/>
    </font>
    <font>
      <sz val="12"/>
      <color rgb="FF000000"/>
      <name val="Calibri"/>
      <family val="2"/>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22">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applyProtection="1"/>
    <xf numFmtId="0" fontId="0" fillId="3" borderId="0" xfId="0" applyFill="1" applyProtection="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applyProtection="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pplyProtection="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pplyProtection="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40" fillId="2" borderId="55" xfId="0" applyFont="1" applyFill="1" applyBorder="1" applyAlignment="1" applyProtection="1">
      <alignment wrapText="1"/>
      <protection locked="0"/>
    </xf>
    <xf numFmtId="0" fontId="39" fillId="2" borderId="46" xfId="0" applyFont="1" applyFill="1" applyBorder="1" applyAlignment="1" applyProtection="1">
      <alignment wrapText="1"/>
      <protection locked="0"/>
    </xf>
    <xf numFmtId="0" fontId="39" fillId="2" borderId="20" xfId="0" applyFont="1" applyFill="1" applyBorder="1" applyProtection="1">
      <protection locked="0"/>
    </xf>
    <xf numFmtId="0" fontId="39" fillId="2" borderId="1" xfId="0" applyFont="1"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cellXfs>
  <cellStyles count="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opLeftCell="A8" workbookViewId="0">
      <selection activeCell="B35" sqref="B35:N35"/>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6" style="5" customWidth="1"/>
    <col min="8" max="8" width="3.140625" style="5" customWidth="1"/>
    <col min="9" max="9" width="7.42578125" style="5" customWidth="1"/>
    <col min="10" max="10" width="4.7109375" style="5" customWidth="1"/>
    <col min="11" max="11" width="6.140625" style="5" customWidth="1"/>
    <col min="12" max="12" width="5.85546875" style="5" customWidth="1"/>
    <col min="13" max="13" width="9.8554687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2" max="32" width="11.4257812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1.95" customHeight="1">
      <c r="A11" s="65"/>
      <c r="B11" s="15" t="s">
        <v>9</v>
      </c>
      <c r="C11" s="15"/>
      <c r="D11" s="15"/>
      <c r="E11" s="15"/>
      <c r="F11" s="15"/>
      <c r="G11" s="15"/>
      <c r="H11" s="15"/>
      <c r="I11" s="15"/>
      <c r="J11" s="15"/>
      <c r="K11" s="15"/>
      <c r="L11" s="15"/>
      <c r="M11" s="15"/>
      <c r="N11" s="15"/>
    </row>
    <row r="12" spans="1:35" ht="18.95" customHeight="1">
      <c r="A12" s="65"/>
      <c r="B12" s="12" t="s">
        <v>10</v>
      </c>
      <c r="C12" s="30"/>
      <c r="D12" s="30"/>
      <c r="E12" s="30"/>
      <c r="F12" s="30"/>
      <c r="G12" s="30"/>
      <c r="H12" s="30"/>
      <c r="I12" s="30" t="s">
        <v>11</v>
      </c>
      <c r="J12" s="30"/>
      <c r="K12" s="30"/>
      <c r="L12" s="30"/>
      <c r="M12" s="30" t="str">
        <f>OVERALLLIGHT</f>
        <v>AMBER</v>
      </c>
      <c r="N12" s="30"/>
    </row>
    <row r="13" spans="1:35" s="5" customFormat="1" ht="18.95"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6</v>
      </c>
      <c r="E15" s="280"/>
      <c r="F15" s="62" t="s">
        <v>17</v>
      </c>
      <c r="G15" s="352">
        <v>41244</v>
      </c>
      <c r="H15" s="280"/>
      <c r="I15" s="280"/>
      <c r="J15" s="280"/>
      <c r="K15" s="280"/>
      <c r="L15" s="280"/>
      <c r="M15" s="280"/>
      <c r="N15" s="280"/>
    </row>
    <row r="16" spans="1:35" ht="15" customHeight="1">
      <c r="A16" s="65"/>
      <c r="B16" s="276"/>
      <c r="C16" s="62"/>
      <c r="D16" s="66"/>
      <c r="E16" s="66"/>
      <c r="F16" s="62" t="s">
        <v>18</v>
      </c>
      <c r="G16" s="352">
        <v>41334</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5" t="s">
        <v>24</v>
      </c>
      <c r="C22" s="476"/>
      <c r="D22" s="476"/>
      <c r="E22" s="476"/>
      <c r="F22" s="9"/>
      <c r="G22" s="60" t="s">
        <v>0</v>
      </c>
      <c r="I22" s="196"/>
      <c r="J22" s="9"/>
      <c r="K22" s="9"/>
      <c r="L22" s="160" t="s">
        <v>25</v>
      </c>
      <c r="M22" s="9"/>
      <c r="N22" s="9"/>
    </row>
    <row r="23" spans="1:35">
      <c r="B23" s="477"/>
      <c r="C23" s="477"/>
      <c r="D23" s="477"/>
      <c r="E23" s="477"/>
      <c r="F23" s="7"/>
      <c r="G23" s="61" t="s">
        <v>1</v>
      </c>
      <c r="I23" s="136" t="str">
        <f>MILESTONELIGHT</f>
        <v>RED</v>
      </c>
      <c r="J23" s="9"/>
      <c r="K23" s="9"/>
      <c r="L23" s="9"/>
      <c r="M23" s="9"/>
    </row>
    <row r="24" spans="1:35">
      <c r="B24" s="477"/>
      <c r="C24" s="477"/>
      <c r="D24" s="477"/>
      <c r="E24" s="477"/>
      <c r="F24" s="7"/>
      <c r="G24" s="61" t="s">
        <v>2</v>
      </c>
      <c r="I24" s="136" t="str">
        <f>ISSUELIGHT</f>
        <v>GREEN</v>
      </c>
      <c r="J24" s="9"/>
      <c r="K24" s="9"/>
      <c r="L24" s="9"/>
      <c r="M24" s="9"/>
    </row>
    <row r="25" spans="1:35">
      <c r="B25" s="477"/>
      <c r="C25" s="477"/>
      <c r="D25" s="477"/>
      <c r="E25" s="477"/>
      <c r="F25" s="7"/>
      <c r="G25" s="61" t="s">
        <v>3</v>
      </c>
      <c r="I25" s="136" t="str">
        <f>RISKLIGHT</f>
        <v>GREEN</v>
      </c>
      <c r="J25" s="9"/>
      <c r="K25" s="9"/>
      <c r="L25" s="9"/>
      <c r="M25" s="9"/>
    </row>
    <row r="26" spans="1:35">
      <c r="B26" s="477"/>
      <c r="C26" s="477"/>
      <c r="D26" s="477"/>
      <c r="E26" s="477"/>
      <c r="F26" s="35" t="s">
        <v>26</v>
      </c>
      <c r="G26" s="61" t="s">
        <v>4</v>
      </c>
      <c r="I26" s="136" t="str">
        <f>CHANGELIGHT</f>
        <v>GREEN</v>
      </c>
      <c r="J26" s="9"/>
      <c r="K26" s="9"/>
      <c r="L26" s="9"/>
      <c r="M26" s="9"/>
    </row>
    <row r="27" spans="1:35">
      <c r="B27" s="477"/>
      <c r="C27" s="477"/>
      <c r="D27" s="477"/>
      <c r="E27" s="477"/>
      <c r="F27" s="35" t="s">
        <v>26</v>
      </c>
      <c r="G27" s="61" t="s">
        <v>5</v>
      </c>
      <c r="I27" s="136" t="str">
        <f>DEPENDENCYLIGHT</f>
        <v/>
      </c>
      <c r="J27" s="9"/>
      <c r="K27" s="9"/>
      <c r="L27" s="9"/>
      <c r="M27" s="9"/>
    </row>
    <row r="28" spans="1:35">
      <c r="B28" s="477"/>
      <c r="C28" s="477"/>
      <c r="D28" s="477"/>
      <c r="E28" s="477"/>
      <c r="F28" s="35" t="s">
        <v>27</v>
      </c>
      <c r="G28" s="61" t="s">
        <v>6</v>
      </c>
      <c r="I28" s="136" t="str">
        <f>MEASURELIGHT</f>
        <v/>
      </c>
      <c r="J28" s="9"/>
      <c r="K28" s="9"/>
      <c r="L28" s="9"/>
      <c r="M28" s="9"/>
    </row>
    <row r="29" spans="1:35">
      <c r="B29" s="477"/>
      <c r="C29" s="477"/>
      <c r="D29" s="477"/>
      <c r="E29" s="477"/>
      <c r="F29" s="7"/>
      <c r="G29" s="61" t="s">
        <v>7</v>
      </c>
      <c r="I29" s="136" t="str">
        <f>COMMUNICATIONLIGHT</f>
        <v>AMBER</v>
      </c>
      <c r="J29" s="9"/>
      <c r="K29" s="9"/>
      <c r="L29" s="9"/>
      <c r="M29" s="9"/>
    </row>
    <row r="30" spans="1:35">
      <c r="B30" s="477"/>
      <c r="C30" s="477"/>
      <c r="D30" s="477"/>
      <c r="E30" s="477"/>
      <c r="F30" s="7"/>
      <c r="G30" s="61" t="s">
        <v>8</v>
      </c>
      <c r="I30" s="136" t="str">
        <f>FINANCELIGHT</f>
        <v>GREEN</v>
      </c>
      <c r="J30" s="35"/>
      <c r="K30" s="9"/>
      <c r="L30" s="9"/>
      <c r="M30" s="9"/>
    </row>
    <row r="31" spans="1:35" s="4" customFormat="1" ht="21.95" customHeight="1">
      <c r="A31" s="5"/>
      <c r="B31" s="478" t="s">
        <v>28</v>
      </c>
      <c r="C31" s="478"/>
      <c r="D31" s="478"/>
      <c r="E31" s="478"/>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7.95" customHeight="1">
      <c r="B35" s="466"/>
      <c r="C35" s="467"/>
      <c r="D35" s="467"/>
      <c r="E35" s="467"/>
      <c r="F35" s="467"/>
      <c r="G35" s="467"/>
      <c r="H35" s="467"/>
      <c r="I35" s="467"/>
      <c r="J35" s="467"/>
      <c r="K35" s="467"/>
      <c r="L35" s="467"/>
      <c r="M35" s="467"/>
      <c r="N35" s="468"/>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9"/>
      <c r="G41" s="470"/>
      <c r="H41" s="470"/>
      <c r="I41" s="470"/>
      <c r="J41" s="470"/>
      <c r="K41" s="470"/>
      <c r="L41" s="470"/>
      <c r="M41" s="471"/>
      <c r="N41" s="64"/>
      <c r="T41">
        <f>COUNTIF(T38:T40,FALSE)</f>
        <v>0</v>
      </c>
    </row>
    <row r="42" spans="2:23">
      <c r="B42" s="62" t="s">
        <v>41</v>
      </c>
      <c r="C42" s="64"/>
      <c r="D42" s="64"/>
      <c r="E42" s="64"/>
      <c r="F42" s="472"/>
      <c r="G42" s="473"/>
      <c r="H42" s="473"/>
      <c r="I42" s="473"/>
      <c r="J42" s="473"/>
      <c r="K42" s="473"/>
      <c r="L42" s="473"/>
      <c r="M42" s="474"/>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election activeCell="B10" sqref="B10"/>
    </sheetView>
  </sheetViews>
  <sheetFormatPr defaultColWidth="11.42578125" defaultRowHeight="12.75"/>
  <cols>
    <col min="2" max="2" width="7.42578125" customWidth="1"/>
    <col min="3" max="3" width="19.28515625" customWidth="1"/>
    <col min="4" max="4" width="43.7109375" customWidth="1"/>
    <col min="5" max="5" width="37.7109375" customWidth="1"/>
    <col min="6" max="6" width="36.8554687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1" customHeight="1">
      <c r="A10" s="61"/>
      <c r="B10" s="132"/>
      <c r="D10" s="141" t="s">
        <v>25</v>
      </c>
    </row>
    <row r="11" spans="1:6" ht="15" customHeight="1"/>
    <row r="12" spans="1:6" ht="27.95" customHeight="1">
      <c r="C12" s="5"/>
      <c r="D12" s="155" t="s">
        <v>131</v>
      </c>
      <c r="E12" s="156" t="s">
        <v>129</v>
      </c>
      <c r="F12" s="157" t="s">
        <v>248</v>
      </c>
    </row>
    <row r="13" spans="1:6" ht="27" customHeight="1">
      <c r="C13" s="154" t="s">
        <v>10</v>
      </c>
      <c r="D13" s="494" t="s">
        <v>249</v>
      </c>
      <c r="E13" s="494"/>
      <c r="F13" s="494"/>
    </row>
    <row r="14" spans="1:6" ht="27.95" customHeight="1">
      <c r="C14" s="154" t="s">
        <v>1</v>
      </c>
      <c r="D14" s="151" t="s">
        <v>250</v>
      </c>
      <c r="E14" s="152" t="s">
        <v>251</v>
      </c>
      <c r="F14" s="153" t="s">
        <v>252</v>
      </c>
    </row>
    <row r="15" spans="1:6" ht="27.95" customHeight="1">
      <c r="C15" s="154" t="s">
        <v>2</v>
      </c>
      <c r="D15" s="151" t="s">
        <v>250</v>
      </c>
      <c r="E15" s="152" t="s">
        <v>251</v>
      </c>
      <c r="F15" s="153" t="s">
        <v>253</v>
      </c>
    </row>
    <row r="16" spans="1:6" ht="27.95" customHeight="1">
      <c r="C16" s="154" t="s">
        <v>3</v>
      </c>
      <c r="D16" s="151" t="s">
        <v>254</v>
      </c>
      <c r="E16" s="152" t="s">
        <v>255</v>
      </c>
      <c r="F16" s="153" t="s">
        <v>256</v>
      </c>
    </row>
    <row r="17" spans="3:6" ht="27.95" customHeight="1">
      <c r="C17" s="154" t="s">
        <v>4</v>
      </c>
      <c r="D17" s="151" t="s">
        <v>250</v>
      </c>
      <c r="E17" s="152" t="s">
        <v>251</v>
      </c>
      <c r="F17" s="153" t="s">
        <v>253</v>
      </c>
    </row>
    <row r="18" spans="3:6" ht="27.95" customHeight="1">
      <c r="C18" s="154" t="s">
        <v>5</v>
      </c>
      <c r="D18" s="151" t="s">
        <v>257</v>
      </c>
      <c r="E18" s="152" t="s">
        <v>257</v>
      </c>
      <c r="F18" s="153" t="s">
        <v>257</v>
      </c>
    </row>
    <row r="19" spans="3:6" ht="27.95" customHeight="1">
      <c r="C19" s="154" t="s">
        <v>6</v>
      </c>
      <c r="D19" s="151" t="s">
        <v>257</v>
      </c>
      <c r="E19" s="152" t="s">
        <v>257</v>
      </c>
      <c r="F19" s="153" t="s">
        <v>257</v>
      </c>
    </row>
    <row r="20" spans="3:6" ht="33" customHeight="1">
      <c r="C20" s="154" t="s">
        <v>7</v>
      </c>
      <c r="D20" s="151" t="s">
        <v>258</v>
      </c>
      <c r="E20" s="152" t="s">
        <v>259</v>
      </c>
      <c r="F20" s="153" t="s">
        <v>260</v>
      </c>
    </row>
    <row r="21" spans="3:6" ht="60" customHeight="1">
      <c r="C21" s="154" t="s">
        <v>8</v>
      </c>
      <c r="D21" s="151" t="s">
        <v>261</v>
      </c>
      <c r="E21" s="152" t="s">
        <v>262</v>
      </c>
      <c r="F21" s="153" t="s">
        <v>263</v>
      </c>
    </row>
    <row r="22" spans="3:6" ht="60" customHeight="1">
      <c r="C22" s="376" t="s">
        <v>264</v>
      </c>
      <c r="D22" s="151" t="s">
        <v>265</v>
      </c>
      <c r="E22" s="152" t="s">
        <v>266</v>
      </c>
      <c r="F22" s="153" t="s">
        <v>267</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9"/>
  <sheetViews>
    <sheetView workbookViewId="0">
      <selection activeCell="G2" sqref="G2"/>
    </sheetView>
  </sheetViews>
  <sheetFormatPr defaultColWidth="11.42578125" defaultRowHeight="12.75"/>
  <cols>
    <col min="1" max="2" width="10.85546875" customWidth="1"/>
    <col min="3" max="3" width="11.7109375" customWidth="1"/>
  </cols>
  <sheetData>
    <row r="1" spans="1:9" ht="15" customHeight="1">
      <c r="A1" t="s">
        <v>116</v>
      </c>
      <c r="B1" t="s">
        <v>268</v>
      </c>
      <c r="C1" t="s">
        <v>269</v>
      </c>
      <c r="D1" t="s">
        <v>270</v>
      </c>
      <c r="E1" t="s">
        <v>271</v>
      </c>
      <c r="F1" t="s">
        <v>272</v>
      </c>
      <c r="G1" t="s">
        <v>273</v>
      </c>
      <c r="H1" s="345" t="s">
        <v>274</v>
      </c>
      <c r="I1" s="345" t="s">
        <v>275</v>
      </c>
    </row>
    <row r="2" spans="1:9" ht="15" customHeight="1">
      <c r="A2" t="s">
        <v>276</v>
      </c>
      <c r="B2">
        <v>0</v>
      </c>
      <c r="C2" t="s">
        <v>277</v>
      </c>
      <c r="D2" t="s">
        <v>131</v>
      </c>
      <c r="E2" t="s">
        <v>220</v>
      </c>
      <c r="F2" s="125">
        <v>40909</v>
      </c>
      <c r="G2" s="125">
        <v>42004</v>
      </c>
      <c r="H2" s="345" t="s">
        <v>278</v>
      </c>
      <c r="I2" s="345" t="s">
        <v>279</v>
      </c>
    </row>
    <row r="3" spans="1:9" ht="15" customHeight="1">
      <c r="A3" t="s">
        <v>280</v>
      </c>
      <c r="B3">
        <v>25</v>
      </c>
      <c r="C3" t="s">
        <v>281</v>
      </c>
      <c r="D3" t="s">
        <v>129</v>
      </c>
      <c r="E3" t="s">
        <v>218</v>
      </c>
      <c r="H3" s="345" t="s">
        <v>282</v>
      </c>
      <c r="I3" s="345" t="s">
        <v>283</v>
      </c>
    </row>
    <row r="4" spans="1:9" ht="15" customHeight="1">
      <c r="B4">
        <v>50</v>
      </c>
      <c r="C4" t="s">
        <v>284</v>
      </c>
      <c r="D4" t="s">
        <v>248</v>
      </c>
      <c r="H4" s="345" t="s">
        <v>285</v>
      </c>
      <c r="I4" s="345" t="s">
        <v>286</v>
      </c>
    </row>
    <row r="5" spans="1:9" ht="15" customHeight="1">
      <c r="B5">
        <v>75</v>
      </c>
      <c r="C5" t="s">
        <v>287</v>
      </c>
      <c r="H5" s="345"/>
      <c r="I5" s="345" t="s">
        <v>246</v>
      </c>
    </row>
    <row r="6" spans="1:9">
      <c r="B6">
        <v>100</v>
      </c>
      <c r="C6" t="s">
        <v>288</v>
      </c>
    </row>
    <row r="7" spans="1:9">
      <c r="C7" t="s">
        <v>217</v>
      </c>
    </row>
    <row r="8" spans="1:9" s="5" customFormat="1">
      <c r="C8" s="351" t="s">
        <v>289</v>
      </c>
    </row>
    <row r="9" spans="1:9">
      <c r="C9" t="s">
        <v>290</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6"/>
  <sheetViews>
    <sheetView workbookViewId="0">
      <selection activeCell="U2" sqref="U2"/>
    </sheetView>
  </sheetViews>
  <sheetFormatPr defaultColWidth="11.42578125" defaultRowHeight="12.75"/>
  <cols>
    <col min="1" max="1" width="8.42578125" customWidth="1"/>
    <col min="4" max="4" width="16.85546875" customWidth="1"/>
    <col min="5" max="6" width="17.140625" customWidth="1"/>
    <col min="7" max="7" width="15.85546875" customWidth="1"/>
    <col min="8" max="8" width="15.140625" customWidth="1"/>
    <col min="9" max="9" width="15.85546875" customWidth="1"/>
    <col min="10" max="10" width="14.42578125" customWidth="1"/>
    <col min="11" max="11" width="13.28515625" customWidth="1"/>
    <col min="13" max="13" width="13" customWidth="1"/>
    <col min="14" max="14" width="15" customWidth="1"/>
    <col min="16" max="25" width="14.42578125" customWidth="1"/>
  </cols>
  <sheetData>
    <row r="1" spans="1:25" ht="75" customHeight="1">
      <c r="A1" s="233" t="s">
        <v>16</v>
      </c>
      <c r="B1" s="233" t="s">
        <v>291</v>
      </c>
      <c r="C1" s="234" t="s">
        <v>292</v>
      </c>
      <c r="D1" s="234" t="s">
        <v>293</v>
      </c>
      <c r="E1" s="234" t="s">
        <v>294</v>
      </c>
      <c r="F1" s="234" t="s">
        <v>295</v>
      </c>
      <c r="G1" s="235" t="s">
        <v>296</v>
      </c>
      <c r="H1" s="236" t="s">
        <v>297</v>
      </c>
      <c r="I1" s="237" t="s">
        <v>298</v>
      </c>
      <c r="J1" s="235" t="s">
        <v>299</v>
      </c>
      <c r="K1" s="236" t="s">
        <v>300</v>
      </c>
      <c r="L1" s="237" t="s">
        <v>301</v>
      </c>
      <c r="M1" s="235" t="s">
        <v>302</v>
      </c>
      <c r="N1" s="236" t="s">
        <v>303</v>
      </c>
      <c r="O1" s="237" t="s">
        <v>304</v>
      </c>
      <c r="P1" s="238" t="s">
        <v>305</v>
      </c>
      <c r="Q1" s="238" t="s">
        <v>306</v>
      </c>
      <c r="R1" s="239" t="s">
        <v>307</v>
      </c>
      <c r="S1" s="239" t="s">
        <v>308</v>
      </c>
      <c r="T1" s="239" t="s">
        <v>309</v>
      </c>
      <c r="U1" s="247" t="s">
        <v>310</v>
      </c>
      <c r="V1" s="248" t="s">
        <v>311</v>
      </c>
      <c r="W1" s="248" t="s">
        <v>312</v>
      </c>
      <c r="X1" s="248" t="s">
        <v>313</v>
      </c>
      <c r="Y1" s="249" t="s">
        <v>314</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41334</v>
      </c>
      <c r="F7" s="241">
        <v>41348</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c r="V7" s="242"/>
      <c r="W7" s="243">
        <f t="shared" si="5"/>
        <v>169000</v>
      </c>
      <c r="X7" s="243">
        <f t="shared" si="5"/>
        <v>114000</v>
      </c>
      <c r="Y7" s="251">
        <f t="shared" si="3"/>
        <v>283000</v>
      </c>
    </row>
    <row r="8" spans="1:25" ht="15" customHeight="1">
      <c r="A8" s="229">
        <v>7</v>
      </c>
      <c r="B8" s="229"/>
      <c r="C8" s="240"/>
      <c r="D8" s="241"/>
      <c r="E8" s="241">
        <v>41418</v>
      </c>
      <c r="F8" s="241">
        <v>41432</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41509</v>
      </c>
      <c r="F9" s="241">
        <v>41523</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5.95" customHeight="1">
      <c r="A10" s="229">
        <v>9</v>
      </c>
      <c r="B10" s="229"/>
      <c r="C10" s="240"/>
      <c r="D10" s="241"/>
      <c r="E10" s="241">
        <v>41600</v>
      </c>
      <c r="F10" s="241">
        <v>41614</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315</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J36"/>
  <sheetViews>
    <sheetView showGridLines="0" workbookViewId="0">
      <selection activeCell="J22" sqref="J22"/>
    </sheetView>
  </sheetViews>
  <sheetFormatPr defaultColWidth="8.85546875" defaultRowHeight="12.75"/>
  <cols>
    <col min="1" max="1" width="12.140625" customWidth="1"/>
    <col min="2" max="2" width="11.85546875" customWidth="1"/>
    <col min="3" max="3" width="17.85546875" customWidth="1"/>
    <col min="4" max="4" width="27.42578125" customWidth="1"/>
    <col min="5" max="6" width="18.140625" customWidth="1"/>
    <col min="7" max="7" width="16.85546875" customWidth="1"/>
    <col min="8" max="8" width="27.42578125" customWidth="1"/>
    <col min="9" max="9" width="13.42578125" customWidth="1"/>
    <col min="10" max="10" width="15.710937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 r="A8" s="61" t="s">
        <v>7</v>
      </c>
      <c r="B8" s="200" t="str">
        <f>COMMUNICATIONLIGHT</f>
        <v>AMBER</v>
      </c>
      <c r="C8" s="65"/>
      <c r="D8" s="102"/>
      <c r="E8" s="65"/>
    </row>
    <row r="9" spans="1:5" s="5" customFormat="1" ht="15">
      <c r="A9" s="61" t="s">
        <v>8</v>
      </c>
      <c r="B9" s="202" t="str">
        <f>FINANCELIGHT</f>
        <v>GREEN</v>
      </c>
      <c r="C9" s="65"/>
      <c r="D9" s="102"/>
      <c r="E9" s="65"/>
    </row>
    <row r="10" spans="1:5" s="5" customFormat="1">
      <c r="A10" s="72"/>
      <c r="B10" s="203"/>
      <c r="C10" s="65"/>
      <c r="D10" s="65"/>
      <c r="E10" s="65"/>
    </row>
    <row r="11" spans="1:5" s="5" customFormat="1" ht="15.95" customHeight="1">
      <c r="A11" s="72"/>
      <c r="B11" s="204" t="str">
        <f>ProjNo</f>
        <v>RT029</v>
      </c>
      <c r="C11" s="205" t="str">
        <f>ProjName</f>
        <v>Cloud Based Bioinformatics Tools</v>
      </c>
      <c r="D11" s="65"/>
      <c r="E11" s="65"/>
    </row>
    <row r="12" spans="1:5" ht="15.95" customHeight="1">
      <c r="A12" s="72"/>
      <c r="B12" s="206" t="s">
        <v>42</v>
      </c>
      <c r="C12" s="207">
        <f>ReportFrom</f>
        <v>41244</v>
      </c>
      <c r="D12" s="208"/>
      <c r="E12" s="65"/>
    </row>
    <row r="13" spans="1:5" ht="15.95" customHeight="1">
      <c r="A13" s="72"/>
      <c r="B13" s="209" t="s">
        <v>43</v>
      </c>
      <c r="C13" s="210">
        <f>LastDateReport</f>
        <v>41334</v>
      </c>
      <c r="D13" s="208"/>
      <c r="E13" s="65"/>
    </row>
    <row r="14" spans="1:5" ht="15.95" customHeight="1">
      <c r="A14" s="72"/>
      <c r="B14" s="211"/>
      <c r="C14" s="212"/>
      <c r="D14" s="208"/>
      <c r="E14" s="65"/>
    </row>
    <row r="15" spans="1:5" ht="18.95" customHeight="1">
      <c r="A15" s="65"/>
      <c r="B15" s="94" t="s">
        <v>316</v>
      </c>
      <c r="C15" s="94"/>
      <c r="D15" s="94"/>
      <c r="E15" s="94"/>
    </row>
    <row r="16" spans="1:5" ht="15.95" customHeight="1">
      <c r="A16" s="65"/>
      <c r="B16" s="481" t="s">
        <v>317</v>
      </c>
      <c r="C16" s="481"/>
      <c r="D16" s="481"/>
      <c r="E16" s="481"/>
    </row>
    <row r="17" spans="2:10" ht="15" customHeight="1">
      <c r="B17" s="346" t="s">
        <v>318</v>
      </c>
    </row>
    <row r="18" spans="2:10" s="5" customFormat="1" ht="15" customHeight="1">
      <c r="B18" s="346"/>
    </row>
    <row r="19" spans="2:10" ht="32.1" customHeight="1">
      <c r="B19" s="347" t="s">
        <v>319</v>
      </c>
      <c r="C19" s="347" t="s">
        <v>320</v>
      </c>
      <c r="D19" s="347" t="s">
        <v>321</v>
      </c>
      <c r="E19" s="347" t="s">
        <v>322</v>
      </c>
      <c r="F19" s="347" t="s">
        <v>323</v>
      </c>
      <c r="G19" s="347" t="s">
        <v>324</v>
      </c>
      <c r="H19" s="347" t="s">
        <v>325</v>
      </c>
      <c r="I19" s="347" t="s">
        <v>326</v>
      </c>
      <c r="J19" s="347" t="s">
        <v>116</v>
      </c>
    </row>
    <row r="20" spans="2:10" ht="32.1" customHeight="1">
      <c r="B20" s="348"/>
      <c r="C20" s="348" t="s">
        <v>283</v>
      </c>
      <c r="D20" s="348" t="s">
        <v>327</v>
      </c>
      <c r="E20" s="349" t="s">
        <v>328</v>
      </c>
      <c r="F20" s="348" t="s">
        <v>329</v>
      </c>
      <c r="G20" s="350">
        <v>54768</v>
      </c>
      <c r="H20" s="348" t="s">
        <v>330</v>
      </c>
      <c r="I20" s="348"/>
      <c r="J20" s="348" t="s">
        <v>282</v>
      </c>
    </row>
    <row r="21" spans="2:10" ht="32.1" customHeight="1">
      <c r="B21" s="348"/>
      <c r="C21" s="348" t="s">
        <v>283</v>
      </c>
      <c r="D21" s="462" t="s">
        <v>377</v>
      </c>
      <c r="E21" s="349"/>
      <c r="F21" s="348" t="s">
        <v>329</v>
      </c>
      <c r="G21" s="350"/>
      <c r="H21" s="348" t="s">
        <v>330</v>
      </c>
      <c r="I21" s="348"/>
      <c r="J21" s="348" t="s">
        <v>282</v>
      </c>
    </row>
    <row r="22" spans="2:10" ht="32.1" customHeight="1">
      <c r="B22" s="348"/>
      <c r="C22" s="348" t="s">
        <v>283</v>
      </c>
      <c r="D22" s="462" t="s">
        <v>95</v>
      </c>
      <c r="E22" s="349"/>
      <c r="F22" s="348" t="s">
        <v>329</v>
      </c>
      <c r="G22" s="350"/>
      <c r="H22" s="348" t="s">
        <v>330</v>
      </c>
      <c r="I22" s="348"/>
      <c r="J22" s="348" t="s">
        <v>282</v>
      </c>
    </row>
    <row r="23" spans="2:10" ht="32.1" customHeight="1">
      <c r="B23" s="348"/>
      <c r="C23" s="348"/>
      <c r="D23" s="348"/>
      <c r="E23" s="349"/>
      <c r="F23" s="348"/>
      <c r="G23" s="350"/>
      <c r="H23" s="348"/>
      <c r="I23" s="348"/>
      <c r="J23" s="348"/>
    </row>
    <row r="24" spans="2:10" ht="32.1" customHeight="1">
      <c r="B24" s="348"/>
      <c r="C24" s="348"/>
      <c r="D24" s="348"/>
      <c r="E24" s="349"/>
      <c r="F24" s="348"/>
      <c r="G24" s="350"/>
      <c r="H24" s="348"/>
      <c r="I24" s="348"/>
      <c r="J24" s="348"/>
    </row>
    <row r="25" spans="2:10" ht="32.1" customHeight="1">
      <c r="B25" s="348"/>
      <c r="C25" s="348"/>
      <c r="D25" s="348"/>
      <c r="E25" s="349"/>
      <c r="F25" s="348"/>
      <c r="G25" s="350"/>
      <c r="H25" s="348"/>
      <c r="I25" s="348"/>
      <c r="J25" s="348"/>
    </row>
    <row r="26" spans="2:10" ht="32.1" customHeight="1">
      <c r="B26" s="348"/>
      <c r="C26" s="348"/>
      <c r="D26" s="348"/>
      <c r="E26" s="349"/>
      <c r="F26" s="348"/>
      <c r="G26" s="350"/>
      <c r="H26" s="348"/>
      <c r="I26" s="348"/>
      <c r="J26" s="348"/>
    </row>
    <row r="27" spans="2:10" ht="32.1" customHeight="1">
      <c r="B27" s="348"/>
      <c r="C27" s="348"/>
      <c r="D27" s="348"/>
      <c r="E27" s="349"/>
      <c r="F27" s="348"/>
      <c r="G27" s="350"/>
      <c r="H27" s="348"/>
      <c r="I27" s="348"/>
      <c r="J27" s="348"/>
    </row>
    <row r="28" spans="2:10" ht="32.1" customHeight="1">
      <c r="B28" s="348"/>
      <c r="C28" s="348"/>
      <c r="D28" s="348"/>
      <c r="E28" s="349"/>
      <c r="F28" s="348"/>
      <c r="G28" s="350"/>
      <c r="H28" s="348"/>
      <c r="I28" s="348"/>
      <c r="J28" s="348"/>
    </row>
    <row r="29" spans="2:10" ht="32.1" customHeight="1">
      <c r="B29" s="348"/>
      <c r="C29" s="348"/>
      <c r="D29" s="348"/>
      <c r="E29" s="349"/>
      <c r="F29" s="348"/>
      <c r="G29" s="350"/>
      <c r="H29" s="348"/>
      <c r="I29" s="348"/>
      <c r="J29" s="348"/>
    </row>
    <row r="30" spans="2:10" ht="32.1" customHeight="1">
      <c r="B30" s="348"/>
      <c r="C30" s="348"/>
      <c r="D30" s="348"/>
      <c r="E30" s="349"/>
      <c r="F30" s="348"/>
      <c r="G30" s="350"/>
      <c r="H30" s="348"/>
      <c r="I30" s="348"/>
      <c r="J30" s="348"/>
    </row>
    <row r="31" spans="2:10" ht="32.1" customHeight="1">
      <c r="B31" s="348"/>
      <c r="C31" s="348"/>
      <c r="D31" s="348"/>
      <c r="E31" s="349"/>
      <c r="F31" s="348"/>
      <c r="G31" s="350"/>
      <c r="H31" s="348"/>
      <c r="I31" s="348"/>
      <c r="J31" s="348"/>
    </row>
    <row r="32" spans="2:10" ht="32.1" customHeight="1">
      <c r="B32" s="348"/>
      <c r="C32" s="348"/>
      <c r="D32" s="348"/>
      <c r="E32" s="349"/>
      <c r="F32" s="348"/>
      <c r="G32" s="350"/>
      <c r="H32" s="348"/>
      <c r="I32" s="348"/>
      <c r="J32" s="348"/>
    </row>
    <row r="33" spans="2:10" ht="32.1" customHeight="1">
      <c r="B33" s="348"/>
      <c r="C33" s="348"/>
      <c r="D33" s="348"/>
      <c r="E33" s="349"/>
      <c r="F33" s="348"/>
      <c r="G33" s="350"/>
      <c r="H33" s="348"/>
      <c r="I33" s="348"/>
      <c r="J33" s="348"/>
    </row>
    <row r="34" spans="2:10" ht="32.1" customHeight="1">
      <c r="B34" s="348"/>
      <c r="C34" s="348"/>
      <c r="D34" s="348"/>
      <c r="E34" s="349"/>
      <c r="F34" s="348"/>
      <c r="G34" s="350"/>
      <c r="H34" s="348"/>
      <c r="I34" s="348"/>
      <c r="J34" s="348"/>
    </row>
    <row r="35" spans="2:10" ht="32.1" customHeight="1">
      <c r="B35" s="348"/>
      <c r="C35" s="348"/>
      <c r="D35" s="348"/>
      <c r="E35" s="349"/>
      <c r="F35" s="348"/>
      <c r="G35" s="350"/>
      <c r="H35" s="348"/>
      <c r="I35" s="348"/>
      <c r="J35" s="348"/>
    </row>
    <row r="36" spans="2:10" ht="32.1"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14.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defaultColWidth="8.85546875" defaultRowHeight="12.75"/>
  <sheetData/>
  <sheetProtection sheet="1" formatColumns="0"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CCFFCC"/>
  </sheetPr>
  <dimension ref="A1:WVW57"/>
  <sheetViews>
    <sheetView showGridLines="0" tabSelected="1" topLeftCell="B16" workbookViewId="0">
      <selection activeCell="M29" sqref="M29"/>
    </sheetView>
  </sheetViews>
  <sheetFormatPr defaultColWidth="8.85546875" defaultRowHeight="15"/>
  <cols>
    <col min="1" max="1" width="8.42578125" style="354" customWidth="1"/>
    <col min="2" max="2" width="15.85546875" style="354" customWidth="1"/>
    <col min="3" max="3" width="17.7109375" style="354" customWidth="1"/>
    <col min="4" max="4" width="14.28515625" style="354" customWidth="1"/>
    <col min="5" max="5" width="13" style="354" customWidth="1"/>
    <col min="6" max="8" width="14" style="354" customWidth="1"/>
    <col min="9" max="9" width="14.42578125" style="354" customWidth="1"/>
    <col min="10" max="10" width="17.7109375" style="354" customWidth="1"/>
    <col min="11" max="11" width="16.28515625" style="354" customWidth="1"/>
    <col min="12" max="12" width="14" style="354" customWidth="1"/>
    <col min="13" max="13" width="17" style="354" customWidth="1"/>
    <col min="14" max="14" width="14.42578125" style="354" hidden="1" customWidth="1"/>
    <col min="15" max="15" width="9.140625" style="354" hidden="1" customWidth="1"/>
    <col min="16" max="16" width="18" style="354" hidden="1" customWidth="1"/>
    <col min="17" max="17" width="16" style="354" hidden="1" customWidth="1"/>
    <col min="18" max="18" width="9.140625" style="354" hidden="1" customWidth="1"/>
    <col min="19" max="19" width="34.42578125" style="354" hidden="1" customWidth="1"/>
    <col min="20" max="20" width="23.28515625" style="354" hidden="1" customWidth="1"/>
    <col min="21" max="21" width="16.7109375" style="354" customWidth="1"/>
    <col min="22" max="258" width="8.85546875" style="354"/>
    <col min="259" max="259" width="9.7109375" style="354" customWidth="1"/>
    <col min="260" max="260" width="21.85546875" style="354" customWidth="1"/>
    <col min="261" max="261" width="13" style="354" customWidth="1"/>
    <col min="262" max="264" width="14" style="354" customWidth="1"/>
    <col min="265" max="265" width="17.140625" style="354" customWidth="1"/>
    <col min="266" max="266" width="17.7109375" style="354" customWidth="1"/>
    <col min="267" max="267" width="16.28515625" style="354" customWidth="1"/>
    <col min="268" max="268" width="14" style="354" customWidth="1"/>
    <col min="269" max="269" width="17" style="354" customWidth="1"/>
    <col min="270" max="270" width="14.42578125" style="354" customWidth="1"/>
    <col min="271" max="514" width="8.85546875" style="354"/>
    <col min="515" max="515" width="9.7109375" style="354" customWidth="1"/>
    <col min="516" max="516" width="21.85546875" style="354" customWidth="1"/>
    <col min="517" max="517" width="13" style="354" customWidth="1"/>
    <col min="518" max="520" width="14" style="354" customWidth="1"/>
    <col min="521" max="521" width="17.140625" style="354" customWidth="1"/>
    <col min="522" max="522" width="17.7109375" style="354" customWidth="1"/>
    <col min="523" max="523" width="16.28515625" style="354" customWidth="1"/>
    <col min="524" max="524" width="14" style="354" customWidth="1"/>
    <col min="525" max="525" width="17" style="354" customWidth="1"/>
    <col min="526" max="526" width="14.42578125" style="354" customWidth="1"/>
    <col min="527" max="770" width="8.85546875" style="354"/>
    <col min="771" max="771" width="9.7109375" style="354" customWidth="1"/>
    <col min="772" max="772" width="21.85546875" style="354" customWidth="1"/>
    <col min="773" max="773" width="13" style="354" customWidth="1"/>
    <col min="774" max="776" width="14" style="354" customWidth="1"/>
    <col min="777" max="777" width="17.140625" style="354" customWidth="1"/>
    <col min="778" max="778" width="17.7109375" style="354" customWidth="1"/>
    <col min="779" max="779" width="16.28515625" style="354" customWidth="1"/>
    <col min="780" max="780" width="14" style="354" customWidth="1"/>
    <col min="781" max="781" width="17" style="354" customWidth="1"/>
    <col min="782" max="782" width="14.42578125" style="354" customWidth="1"/>
    <col min="783" max="1026" width="8.85546875" style="354"/>
    <col min="1027" max="1027" width="9.7109375" style="354" customWidth="1"/>
    <col min="1028" max="1028" width="21.85546875" style="354" customWidth="1"/>
    <col min="1029" max="1029" width="13" style="354" customWidth="1"/>
    <col min="1030" max="1032" width="14" style="354" customWidth="1"/>
    <col min="1033" max="1033" width="17.140625" style="354" customWidth="1"/>
    <col min="1034" max="1034" width="17.7109375" style="354" customWidth="1"/>
    <col min="1035" max="1035" width="16.28515625" style="354" customWidth="1"/>
    <col min="1036" max="1036" width="14" style="354" customWidth="1"/>
    <col min="1037" max="1037" width="17" style="354" customWidth="1"/>
    <col min="1038" max="1038" width="14.42578125" style="354" customWidth="1"/>
    <col min="1039" max="1282" width="8.85546875" style="354"/>
    <col min="1283" max="1283" width="9.7109375" style="354" customWidth="1"/>
    <col min="1284" max="1284" width="21.85546875" style="354" customWidth="1"/>
    <col min="1285" max="1285" width="13" style="354" customWidth="1"/>
    <col min="1286" max="1288" width="14" style="354" customWidth="1"/>
    <col min="1289" max="1289" width="17.140625" style="354" customWidth="1"/>
    <col min="1290" max="1290" width="17.7109375" style="354" customWidth="1"/>
    <col min="1291" max="1291" width="16.28515625" style="354" customWidth="1"/>
    <col min="1292" max="1292" width="14" style="354" customWidth="1"/>
    <col min="1293" max="1293" width="17" style="354" customWidth="1"/>
    <col min="1294" max="1294" width="14.42578125" style="354" customWidth="1"/>
    <col min="1295" max="1538" width="8.85546875" style="354"/>
    <col min="1539" max="1539" width="9.7109375" style="354" customWidth="1"/>
    <col min="1540" max="1540" width="21.85546875" style="354" customWidth="1"/>
    <col min="1541" max="1541" width="13" style="354" customWidth="1"/>
    <col min="1542" max="1544" width="14" style="354" customWidth="1"/>
    <col min="1545" max="1545" width="17.140625" style="354" customWidth="1"/>
    <col min="1546" max="1546" width="17.7109375" style="354" customWidth="1"/>
    <col min="1547" max="1547" width="16.28515625" style="354" customWidth="1"/>
    <col min="1548" max="1548" width="14" style="354" customWidth="1"/>
    <col min="1549" max="1549" width="17" style="354" customWidth="1"/>
    <col min="1550" max="1550" width="14.42578125" style="354" customWidth="1"/>
    <col min="1551" max="1794" width="8.85546875" style="354"/>
    <col min="1795" max="1795" width="9.7109375" style="354" customWidth="1"/>
    <col min="1796" max="1796" width="21.85546875" style="354" customWidth="1"/>
    <col min="1797" max="1797" width="13" style="354" customWidth="1"/>
    <col min="1798" max="1800" width="14" style="354" customWidth="1"/>
    <col min="1801" max="1801" width="17.140625" style="354" customWidth="1"/>
    <col min="1802" max="1802" width="17.7109375" style="354" customWidth="1"/>
    <col min="1803" max="1803" width="16.28515625" style="354" customWidth="1"/>
    <col min="1804" max="1804" width="14" style="354" customWidth="1"/>
    <col min="1805" max="1805" width="17" style="354" customWidth="1"/>
    <col min="1806" max="1806" width="14.42578125" style="354" customWidth="1"/>
    <col min="1807" max="2050" width="8.85546875" style="354"/>
    <col min="2051" max="2051" width="9.7109375" style="354" customWidth="1"/>
    <col min="2052" max="2052" width="21.85546875" style="354" customWidth="1"/>
    <col min="2053" max="2053" width="13" style="354" customWidth="1"/>
    <col min="2054" max="2056" width="14" style="354" customWidth="1"/>
    <col min="2057" max="2057" width="17.140625" style="354" customWidth="1"/>
    <col min="2058" max="2058" width="17.7109375" style="354" customWidth="1"/>
    <col min="2059" max="2059" width="16.28515625" style="354" customWidth="1"/>
    <col min="2060" max="2060" width="14" style="354" customWidth="1"/>
    <col min="2061" max="2061" width="17" style="354" customWidth="1"/>
    <col min="2062" max="2062" width="14.42578125" style="354" customWidth="1"/>
    <col min="2063" max="2306" width="8.85546875" style="354"/>
    <col min="2307" max="2307" width="9.7109375" style="354" customWidth="1"/>
    <col min="2308" max="2308" width="21.85546875" style="354" customWidth="1"/>
    <col min="2309" max="2309" width="13" style="354" customWidth="1"/>
    <col min="2310" max="2312" width="14" style="354" customWidth="1"/>
    <col min="2313" max="2313" width="17.140625" style="354" customWidth="1"/>
    <col min="2314" max="2314" width="17.7109375" style="354" customWidth="1"/>
    <col min="2315" max="2315" width="16.28515625" style="354" customWidth="1"/>
    <col min="2316" max="2316" width="14" style="354" customWidth="1"/>
    <col min="2317" max="2317" width="17" style="354" customWidth="1"/>
    <col min="2318" max="2318" width="14.42578125" style="354" customWidth="1"/>
    <col min="2319" max="2562" width="8.85546875" style="354"/>
    <col min="2563" max="2563" width="9.7109375" style="354" customWidth="1"/>
    <col min="2564" max="2564" width="21.85546875" style="354" customWidth="1"/>
    <col min="2565" max="2565" width="13" style="354" customWidth="1"/>
    <col min="2566" max="2568" width="14" style="354" customWidth="1"/>
    <col min="2569" max="2569" width="17.140625" style="354" customWidth="1"/>
    <col min="2570" max="2570" width="17.7109375" style="354" customWidth="1"/>
    <col min="2571" max="2571" width="16.28515625" style="354" customWidth="1"/>
    <col min="2572" max="2572" width="14" style="354" customWidth="1"/>
    <col min="2573" max="2573" width="17" style="354" customWidth="1"/>
    <col min="2574" max="2574" width="14.42578125" style="354" customWidth="1"/>
    <col min="2575" max="2818" width="8.85546875" style="354"/>
    <col min="2819" max="2819" width="9.7109375" style="354" customWidth="1"/>
    <col min="2820" max="2820" width="21.85546875" style="354" customWidth="1"/>
    <col min="2821" max="2821" width="13" style="354" customWidth="1"/>
    <col min="2822" max="2824" width="14" style="354" customWidth="1"/>
    <col min="2825" max="2825" width="17.140625" style="354" customWidth="1"/>
    <col min="2826" max="2826" width="17.7109375" style="354" customWidth="1"/>
    <col min="2827" max="2827" width="16.28515625" style="354" customWidth="1"/>
    <col min="2828" max="2828" width="14" style="354" customWidth="1"/>
    <col min="2829" max="2829" width="17" style="354" customWidth="1"/>
    <col min="2830" max="2830" width="14.42578125" style="354" customWidth="1"/>
    <col min="2831" max="3074" width="8.85546875" style="354"/>
    <col min="3075" max="3075" width="9.7109375" style="354" customWidth="1"/>
    <col min="3076" max="3076" width="21.85546875" style="354" customWidth="1"/>
    <col min="3077" max="3077" width="13" style="354" customWidth="1"/>
    <col min="3078" max="3080" width="14" style="354" customWidth="1"/>
    <col min="3081" max="3081" width="17.140625" style="354" customWidth="1"/>
    <col min="3082" max="3082" width="17.7109375" style="354" customWidth="1"/>
    <col min="3083" max="3083" width="16.28515625" style="354" customWidth="1"/>
    <col min="3084" max="3084" width="14" style="354" customWidth="1"/>
    <col min="3085" max="3085" width="17" style="354" customWidth="1"/>
    <col min="3086" max="3086" width="14.42578125" style="354" customWidth="1"/>
    <col min="3087" max="3330" width="8.85546875" style="354"/>
    <col min="3331" max="3331" width="9.7109375" style="354" customWidth="1"/>
    <col min="3332" max="3332" width="21.85546875" style="354" customWidth="1"/>
    <col min="3333" max="3333" width="13" style="354" customWidth="1"/>
    <col min="3334" max="3336" width="14" style="354" customWidth="1"/>
    <col min="3337" max="3337" width="17.140625" style="354" customWidth="1"/>
    <col min="3338" max="3338" width="17.7109375" style="354" customWidth="1"/>
    <col min="3339" max="3339" width="16.28515625" style="354" customWidth="1"/>
    <col min="3340" max="3340" width="14" style="354" customWidth="1"/>
    <col min="3341" max="3341" width="17" style="354" customWidth="1"/>
    <col min="3342" max="3342" width="14.42578125" style="354" customWidth="1"/>
    <col min="3343" max="3586" width="8.85546875" style="354"/>
    <col min="3587" max="3587" width="9.7109375" style="354" customWidth="1"/>
    <col min="3588" max="3588" width="21.85546875" style="354" customWidth="1"/>
    <col min="3589" max="3589" width="13" style="354" customWidth="1"/>
    <col min="3590" max="3592" width="14" style="354" customWidth="1"/>
    <col min="3593" max="3593" width="17.140625" style="354" customWidth="1"/>
    <col min="3594" max="3594" width="17.7109375" style="354" customWidth="1"/>
    <col min="3595" max="3595" width="16.28515625" style="354" customWidth="1"/>
    <col min="3596" max="3596" width="14" style="354" customWidth="1"/>
    <col min="3597" max="3597" width="17" style="354" customWidth="1"/>
    <col min="3598" max="3598" width="14.42578125" style="354" customWidth="1"/>
    <col min="3599" max="3842" width="8.85546875" style="354"/>
    <col min="3843" max="3843" width="9.7109375" style="354" customWidth="1"/>
    <col min="3844" max="3844" width="21.85546875" style="354" customWidth="1"/>
    <col min="3845" max="3845" width="13" style="354" customWidth="1"/>
    <col min="3846" max="3848" width="14" style="354" customWidth="1"/>
    <col min="3849" max="3849" width="17.140625" style="354" customWidth="1"/>
    <col min="3850" max="3850" width="17.7109375" style="354" customWidth="1"/>
    <col min="3851" max="3851" width="16.28515625" style="354" customWidth="1"/>
    <col min="3852" max="3852" width="14" style="354" customWidth="1"/>
    <col min="3853" max="3853" width="17" style="354" customWidth="1"/>
    <col min="3854" max="3854" width="14.42578125" style="354" customWidth="1"/>
    <col min="3855" max="4098" width="8.85546875" style="354"/>
    <col min="4099" max="4099" width="9.7109375" style="354" customWidth="1"/>
    <col min="4100" max="4100" width="21.85546875" style="354" customWidth="1"/>
    <col min="4101" max="4101" width="13" style="354" customWidth="1"/>
    <col min="4102" max="4104" width="14" style="354" customWidth="1"/>
    <col min="4105" max="4105" width="17.140625" style="354" customWidth="1"/>
    <col min="4106" max="4106" width="17.7109375" style="354" customWidth="1"/>
    <col min="4107" max="4107" width="16.28515625" style="354" customWidth="1"/>
    <col min="4108" max="4108" width="14" style="354" customWidth="1"/>
    <col min="4109" max="4109" width="17" style="354" customWidth="1"/>
    <col min="4110" max="4110" width="14.42578125" style="354" customWidth="1"/>
    <col min="4111" max="4354" width="8.85546875" style="354"/>
    <col min="4355" max="4355" width="9.7109375" style="354" customWidth="1"/>
    <col min="4356" max="4356" width="21.85546875" style="354" customWidth="1"/>
    <col min="4357" max="4357" width="13" style="354" customWidth="1"/>
    <col min="4358" max="4360" width="14" style="354" customWidth="1"/>
    <col min="4361" max="4361" width="17.140625" style="354" customWidth="1"/>
    <col min="4362" max="4362" width="17.7109375" style="354" customWidth="1"/>
    <col min="4363" max="4363" width="16.28515625" style="354" customWidth="1"/>
    <col min="4364" max="4364" width="14" style="354" customWidth="1"/>
    <col min="4365" max="4365" width="17" style="354" customWidth="1"/>
    <col min="4366" max="4366" width="14.42578125" style="354" customWidth="1"/>
    <col min="4367" max="4610" width="8.85546875" style="354"/>
    <col min="4611" max="4611" width="9.7109375" style="354" customWidth="1"/>
    <col min="4612" max="4612" width="21.85546875" style="354" customWidth="1"/>
    <col min="4613" max="4613" width="13" style="354" customWidth="1"/>
    <col min="4614" max="4616" width="14" style="354" customWidth="1"/>
    <col min="4617" max="4617" width="17.140625" style="354" customWidth="1"/>
    <col min="4618" max="4618" width="17.7109375" style="354" customWidth="1"/>
    <col min="4619" max="4619" width="16.28515625" style="354" customWidth="1"/>
    <col min="4620" max="4620" width="14" style="354" customWidth="1"/>
    <col min="4621" max="4621" width="17" style="354" customWidth="1"/>
    <col min="4622" max="4622" width="14.42578125" style="354" customWidth="1"/>
    <col min="4623" max="4866" width="8.85546875" style="354"/>
    <col min="4867" max="4867" width="9.7109375" style="354" customWidth="1"/>
    <col min="4868" max="4868" width="21.85546875" style="354" customWidth="1"/>
    <col min="4869" max="4869" width="13" style="354" customWidth="1"/>
    <col min="4870" max="4872" width="14" style="354" customWidth="1"/>
    <col min="4873" max="4873" width="17.140625" style="354" customWidth="1"/>
    <col min="4874" max="4874" width="17.7109375" style="354" customWidth="1"/>
    <col min="4875" max="4875" width="16.28515625" style="354" customWidth="1"/>
    <col min="4876" max="4876" width="14" style="354" customWidth="1"/>
    <col min="4877" max="4877" width="17" style="354" customWidth="1"/>
    <col min="4878" max="4878" width="14.42578125" style="354" customWidth="1"/>
    <col min="4879" max="5122" width="8.85546875" style="354"/>
    <col min="5123" max="5123" width="9.7109375" style="354" customWidth="1"/>
    <col min="5124" max="5124" width="21.85546875" style="354" customWidth="1"/>
    <col min="5125" max="5125" width="13" style="354" customWidth="1"/>
    <col min="5126" max="5128" width="14" style="354" customWidth="1"/>
    <col min="5129" max="5129" width="17.140625" style="354" customWidth="1"/>
    <col min="5130" max="5130" width="17.7109375" style="354" customWidth="1"/>
    <col min="5131" max="5131" width="16.28515625" style="354" customWidth="1"/>
    <col min="5132" max="5132" width="14" style="354" customWidth="1"/>
    <col min="5133" max="5133" width="17" style="354" customWidth="1"/>
    <col min="5134" max="5134" width="14.42578125" style="354" customWidth="1"/>
    <col min="5135" max="5378" width="8.85546875" style="354"/>
    <col min="5379" max="5379" width="9.7109375" style="354" customWidth="1"/>
    <col min="5380" max="5380" width="21.85546875" style="354" customWidth="1"/>
    <col min="5381" max="5381" width="13" style="354" customWidth="1"/>
    <col min="5382" max="5384" width="14" style="354" customWidth="1"/>
    <col min="5385" max="5385" width="17.140625" style="354" customWidth="1"/>
    <col min="5386" max="5386" width="17.7109375" style="354" customWidth="1"/>
    <col min="5387" max="5387" width="16.28515625" style="354" customWidth="1"/>
    <col min="5388" max="5388" width="14" style="354" customWidth="1"/>
    <col min="5389" max="5389" width="17" style="354" customWidth="1"/>
    <col min="5390" max="5390" width="14.42578125" style="354" customWidth="1"/>
    <col min="5391" max="5634" width="8.85546875" style="354"/>
    <col min="5635" max="5635" width="9.7109375" style="354" customWidth="1"/>
    <col min="5636" max="5636" width="21.85546875" style="354" customWidth="1"/>
    <col min="5637" max="5637" width="13" style="354" customWidth="1"/>
    <col min="5638" max="5640" width="14" style="354" customWidth="1"/>
    <col min="5641" max="5641" width="17.140625" style="354" customWidth="1"/>
    <col min="5642" max="5642" width="17.7109375" style="354" customWidth="1"/>
    <col min="5643" max="5643" width="16.28515625" style="354" customWidth="1"/>
    <col min="5644" max="5644" width="14" style="354" customWidth="1"/>
    <col min="5645" max="5645" width="17" style="354" customWidth="1"/>
    <col min="5646" max="5646" width="14.42578125" style="354" customWidth="1"/>
    <col min="5647" max="5890" width="8.85546875" style="354"/>
    <col min="5891" max="5891" width="9.7109375" style="354" customWidth="1"/>
    <col min="5892" max="5892" width="21.85546875" style="354" customWidth="1"/>
    <col min="5893" max="5893" width="13" style="354" customWidth="1"/>
    <col min="5894" max="5896" width="14" style="354" customWidth="1"/>
    <col min="5897" max="5897" width="17.140625" style="354" customWidth="1"/>
    <col min="5898" max="5898" width="17.7109375" style="354" customWidth="1"/>
    <col min="5899" max="5899" width="16.28515625" style="354" customWidth="1"/>
    <col min="5900" max="5900" width="14" style="354" customWidth="1"/>
    <col min="5901" max="5901" width="17" style="354" customWidth="1"/>
    <col min="5902" max="5902" width="14.42578125" style="354" customWidth="1"/>
    <col min="5903" max="6146" width="8.85546875" style="354"/>
    <col min="6147" max="6147" width="9.7109375" style="354" customWidth="1"/>
    <col min="6148" max="6148" width="21.85546875" style="354" customWidth="1"/>
    <col min="6149" max="6149" width="13" style="354" customWidth="1"/>
    <col min="6150" max="6152" width="14" style="354" customWidth="1"/>
    <col min="6153" max="6153" width="17.140625" style="354" customWidth="1"/>
    <col min="6154" max="6154" width="17.7109375" style="354" customWidth="1"/>
    <col min="6155" max="6155" width="16.28515625" style="354" customWidth="1"/>
    <col min="6156" max="6156" width="14" style="354" customWidth="1"/>
    <col min="6157" max="6157" width="17" style="354" customWidth="1"/>
    <col min="6158" max="6158" width="14.42578125" style="354" customWidth="1"/>
    <col min="6159" max="6402" width="8.85546875" style="354"/>
    <col min="6403" max="6403" width="9.7109375" style="354" customWidth="1"/>
    <col min="6404" max="6404" width="21.85546875" style="354" customWidth="1"/>
    <col min="6405" max="6405" width="13" style="354" customWidth="1"/>
    <col min="6406" max="6408" width="14" style="354" customWidth="1"/>
    <col min="6409" max="6409" width="17.140625" style="354" customWidth="1"/>
    <col min="6410" max="6410" width="17.7109375" style="354" customWidth="1"/>
    <col min="6411" max="6411" width="16.28515625" style="354" customWidth="1"/>
    <col min="6412" max="6412" width="14" style="354" customWidth="1"/>
    <col min="6413" max="6413" width="17" style="354" customWidth="1"/>
    <col min="6414" max="6414" width="14.42578125" style="354" customWidth="1"/>
    <col min="6415" max="6658" width="8.85546875" style="354"/>
    <col min="6659" max="6659" width="9.7109375" style="354" customWidth="1"/>
    <col min="6660" max="6660" width="21.85546875" style="354" customWidth="1"/>
    <col min="6661" max="6661" width="13" style="354" customWidth="1"/>
    <col min="6662" max="6664" width="14" style="354" customWidth="1"/>
    <col min="6665" max="6665" width="17.140625" style="354" customWidth="1"/>
    <col min="6666" max="6666" width="17.7109375" style="354" customWidth="1"/>
    <col min="6667" max="6667" width="16.28515625" style="354" customWidth="1"/>
    <col min="6668" max="6668" width="14" style="354" customWidth="1"/>
    <col min="6669" max="6669" width="17" style="354" customWidth="1"/>
    <col min="6670" max="6670" width="14.42578125" style="354" customWidth="1"/>
    <col min="6671" max="6914" width="8.85546875" style="354"/>
    <col min="6915" max="6915" width="9.7109375" style="354" customWidth="1"/>
    <col min="6916" max="6916" width="21.85546875" style="354" customWidth="1"/>
    <col min="6917" max="6917" width="13" style="354" customWidth="1"/>
    <col min="6918" max="6920" width="14" style="354" customWidth="1"/>
    <col min="6921" max="6921" width="17.140625" style="354" customWidth="1"/>
    <col min="6922" max="6922" width="17.7109375" style="354" customWidth="1"/>
    <col min="6923" max="6923" width="16.28515625" style="354" customWidth="1"/>
    <col min="6924" max="6924" width="14" style="354" customWidth="1"/>
    <col min="6925" max="6925" width="17" style="354" customWidth="1"/>
    <col min="6926" max="6926" width="14.42578125" style="354" customWidth="1"/>
    <col min="6927" max="7170" width="8.85546875" style="354"/>
    <col min="7171" max="7171" width="9.7109375" style="354" customWidth="1"/>
    <col min="7172" max="7172" width="21.85546875" style="354" customWidth="1"/>
    <col min="7173" max="7173" width="13" style="354" customWidth="1"/>
    <col min="7174" max="7176" width="14" style="354" customWidth="1"/>
    <col min="7177" max="7177" width="17.140625" style="354" customWidth="1"/>
    <col min="7178" max="7178" width="17.7109375" style="354" customWidth="1"/>
    <col min="7179" max="7179" width="16.28515625" style="354" customWidth="1"/>
    <col min="7180" max="7180" width="14" style="354" customWidth="1"/>
    <col min="7181" max="7181" width="17" style="354" customWidth="1"/>
    <col min="7182" max="7182" width="14.42578125" style="354" customWidth="1"/>
    <col min="7183" max="7426" width="8.85546875" style="354"/>
    <col min="7427" max="7427" width="9.7109375" style="354" customWidth="1"/>
    <col min="7428" max="7428" width="21.85546875" style="354" customWidth="1"/>
    <col min="7429" max="7429" width="13" style="354" customWidth="1"/>
    <col min="7430" max="7432" width="14" style="354" customWidth="1"/>
    <col min="7433" max="7433" width="17.140625" style="354" customWidth="1"/>
    <col min="7434" max="7434" width="17.7109375" style="354" customWidth="1"/>
    <col min="7435" max="7435" width="16.28515625" style="354" customWidth="1"/>
    <col min="7436" max="7436" width="14" style="354" customWidth="1"/>
    <col min="7437" max="7437" width="17" style="354" customWidth="1"/>
    <col min="7438" max="7438" width="14.42578125" style="354" customWidth="1"/>
    <col min="7439" max="7682" width="8.85546875" style="354"/>
    <col min="7683" max="7683" width="9.7109375" style="354" customWidth="1"/>
    <col min="7684" max="7684" width="21.85546875" style="354" customWidth="1"/>
    <col min="7685" max="7685" width="13" style="354" customWidth="1"/>
    <col min="7686" max="7688" width="14" style="354" customWidth="1"/>
    <col min="7689" max="7689" width="17.140625" style="354" customWidth="1"/>
    <col min="7690" max="7690" width="17.7109375" style="354" customWidth="1"/>
    <col min="7691" max="7691" width="16.28515625" style="354" customWidth="1"/>
    <col min="7692" max="7692" width="14" style="354" customWidth="1"/>
    <col min="7693" max="7693" width="17" style="354" customWidth="1"/>
    <col min="7694" max="7694" width="14.42578125" style="354" customWidth="1"/>
    <col min="7695" max="7938" width="8.85546875" style="354"/>
    <col min="7939" max="7939" width="9.7109375" style="354" customWidth="1"/>
    <col min="7940" max="7940" width="21.85546875" style="354" customWidth="1"/>
    <col min="7941" max="7941" width="13" style="354" customWidth="1"/>
    <col min="7942" max="7944" width="14" style="354" customWidth="1"/>
    <col min="7945" max="7945" width="17.140625" style="354" customWidth="1"/>
    <col min="7946" max="7946" width="17.7109375" style="354" customWidth="1"/>
    <col min="7947" max="7947" width="16.28515625" style="354" customWidth="1"/>
    <col min="7948" max="7948" width="14" style="354" customWidth="1"/>
    <col min="7949" max="7949" width="17" style="354" customWidth="1"/>
    <col min="7950" max="7950" width="14.42578125" style="354" customWidth="1"/>
    <col min="7951" max="8194" width="8.85546875" style="354"/>
    <col min="8195" max="8195" width="9.7109375" style="354" customWidth="1"/>
    <col min="8196" max="8196" width="21.85546875" style="354" customWidth="1"/>
    <col min="8197" max="8197" width="13" style="354" customWidth="1"/>
    <col min="8198" max="8200" width="14" style="354" customWidth="1"/>
    <col min="8201" max="8201" width="17.140625" style="354" customWidth="1"/>
    <col min="8202" max="8202" width="17.7109375" style="354" customWidth="1"/>
    <col min="8203" max="8203" width="16.28515625" style="354" customWidth="1"/>
    <col min="8204" max="8204" width="14" style="354" customWidth="1"/>
    <col min="8205" max="8205" width="17" style="354" customWidth="1"/>
    <col min="8206" max="8206" width="14.42578125" style="354" customWidth="1"/>
    <col min="8207" max="8450" width="8.85546875" style="354"/>
    <col min="8451" max="8451" width="9.7109375" style="354" customWidth="1"/>
    <col min="8452" max="8452" width="21.85546875" style="354" customWidth="1"/>
    <col min="8453" max="8453" width="13" style="354" customWidth="1"/>
    <col min="8454" max="8456" width="14" style="354" customWidth="1"/>
    <col min="8457" max="8457" width="17.140625" style="354" customWidth="1"/>
    <col min="8458" max="8458" width="17.7109375" style="354" customWidth="1"/>
    <col min="8459" max="8459" width="16.28515625" style="354" customWidth="1"/>
    <col min="8460" max="8460" width="14" style="354" customWidth="1"/>
    <col min="8461" max="8461" width="17" style="354" customWidth="1"/>
    <col min="8462" max="8462" width="14.42578125" style="354" customWidth="1"/>
    <col min="8463" max="8706" width="8.85546875" style="354"/>
    <col min="8707" max="8707" width="9.7109375" style="354" customWidth="1"/>
    <col min="8708" max="8708" width="21.85546875" style="354" customWidth="1"/>
    <col min="8709" max="8709" width="13" style="354" customWidth="1"/>
    <col min="8710" max="8712" width="14" style="354" customWidth="1"/>
    <col min="8713" max="8713" width="17.140625" style="354" customWidth="1"/>
    <col min="8714" max="8714" width="17.7109375" style="354" customWidth="1"/>
    <col min="8715" max="8715" width="16.28515625" style="354" customWidth="1"/>
    <col min="8716" max="8716" width="14" style="354" customWidth="1"/>
    <col min="8717" max="8717" width="17" style="354" customWidth="1"/>
    <col min="8718" max="8718" width="14.42578125" style="354" customWidth="1"/>
    <col min="8719" max="8962" width="8.85546875" style="354"/>
    <col min="8963" max="8963" width="9.7109375" style="354" customWidth="1"/>
    <col min="8964" max="8964" width="21.85546875" style="354" customWidth="1"/>
    <col min="8965" max="8965" width="13" style="354" customWidth="1"/>
    <col min="8966" max="8968" width="14" style="354" customWidth="1"/>
    <col min="8969" max="8969" width="17.140625" style="354" customWidth="1"/>
    <col min="8970" max="8970" width="17.7109375" style="354" customWidth="1"/>
    <col min="8971" max="8971" width="16.28515625" style="354" customWidth="1"/>
    <col min="8972" max="8972" width="14" style="354" customWidth="1"/>
    <col min="8973" max="8973" width="17" style="354" customWidth="1"/>
    <col min="8974" max="8974" width="14.42578125" style="354" customWidth="1"/>
    <col min="8975" max="9218" width="8.85546875" style="354"/>
    <col min="9219" max="9219" width="9.7109375" style="354" customWidth="1"/>
    <col min="9220" max="9220" width="21.85546875" style="354" customWidth="1"/>
    <col min="9221" max="9221" width="13" style="354" customWidth="1"/>
    <col min="9222" max="9224" width="14" style="354" customWidth="1"/>
    <col min="9225" max="9225" width="17.140625" style="354" customWidth="1"/>
    <col min="9226" max="9226" width="17.7109375" style="354" customWidth="1"/>
    <col min="9227" max="9227" width="16.28515625" style="354" customWidth="1"/>
    <col min="9228" max="9228" width="14" style="354" customWidth="1"/>
    <col min="9229" max="9229" width="17" style="354" customWidth="1"/>
    <col min="9230" max="9230" width="14.42578125" style="354" customWidth="1"/>
    <col min="9231" max="9474" width="8.85546875" style="354"/>
    <col min="9475" max="9475" width="9.7109375" style="354" customWidth="1"/>
    <col min="9476" max="9476" width="21.85546875" style="354" customWidth="1"/>
    <col min="9477" max="9477" width="13" style="354" customWidth="1"/>
    <col min="9478" max="9480" width="14" style="354" customWidth="1"/>
    <col min="9481" max="9481" width="17.140625" style="354" customWidth="1"/>
    <col min="9482" max="9482" width="17.7109375" style="354" customWidth="1"/>
    <col min="9483" max="9483" width="16.28515625" style="354" customWidth="1"/>
    <col min="9484" max="9484" width="14" style="354" customWidth="1"/>
    <col min="9485" max="9485" width="17" style="354" customWidth="1"/>
    <col min="9486" max="9486" width="14.42578125" style="354" customWidth="1"/>
    <col min="9487" max="9730" width="8.85546875" style="354"/>
    <col min="9731" max="9731" width="9.7109375" style="354" customWidth="1"/>
    <col min="9732" max="9732" width="21.85546875" style="354" customWidth="1"/>
    <col min="9733" max="9733" width="13" style="354" customWidth="1"/>
    <col min="9734" max="9736" width="14" style="354" customWidth="1"/>
    <col min="9737" max="9737" width="17.140625" style="354" customWidth="1"/>
    <col min="9738" max="9738" width="17.7109375" style="354" customWidth="1"/>
    <col min="9739" max="9739" width="16.28515625" style="354" customWidth="1"/>
    <col min="9740" max="9740" width="14" style="354" customWidth="1"/>
    <col min="9741" max="9741" width="17" style="354" customWidth="1"/>
    <col min="9742" max="9742" width="14.42578125" style="354" customWidth="1"/>
    <col min="9743" max="9986" width="8.85546875" style="354"/>
    <col min="9987" max="9987" width="9.7109375" style="354" customWidth="1"/>
    <col min="9988" max="9988" width="21.85546875" style="354" customWidth="1"/>
    <col min="9989" max="9989" width="13" style="354" customWidth="1"/>
    <col min="9990" max="9992" width="14" style="354" customWidth="1"/>
    <col min="9993" max="9993" width="17.140625" style="354" customWidth="1"/>
    <col min="9994" max="9994" width="17.7109375" style="354" customWidth="1"/>
    <col min="9995" max="9995" width="16.28515625" style="354" customWidth="1"/>
    <col min="9996" max="9996" width="14" style="354" customWidth="1"/>
    <col min="9997" max="9997" width="17" style="354" customWidth="1"/>
    <col min="9998" max="9998" width="14.42578125" style="354" customWidth="1"/>
    <col min="9999" max="10242" width="8.85546875" style="354"/>
    <col min="10243" max="10243" width="9.7109375" style="354" customWidth="1"/>
    <col min="10244" max="10244" width="21.85546875" style="354" customWidth="1"/>
    <col min="10245" max="10245" width="13" style="354" customWidth="1"/>
    <col min="10246" max="10248" width="14" style="354" customWidth="1"/>
    <col min="10249" max="10249" width="17.140625" style="354" customWidth="1"/>
    <col min="10250" max="10250" width="17.7109375" style="354" customWidth="1"/>
    <col min="10251" max="10251" width="16.28515625" style="354" customWidth="1"/>
    <col min="10252" max="10252" width="14" style="354" customWidth="1"/>
    <col min="10253" max="10253" width="17" style="354" customWidth="1"/>
    <col min="10254" max="10254" width="14.42578125" style="354" customWidth="1"/>
    <col min="10255" max="10498" width="8.85546875" style="354"/>
    <col min="10499" max="10499" width="9.7109375" style="354" customWidth="1"/>
    <col min="10500" max="10500" width="21.85546875" style="354" customWidth="1"/>
    <col min="10501" max="10501" width="13" style="354" customWidth="1"/>
    <col min="10502" max="10504" width="14" style="354" customWidth="1"/>
    <col min="10505" max="10505" width="17.140625" style="354" customWidth="1"/>
    <col min="10506" max="10506" width="17.7109375" style="354" customWidth="1"/>
    <col min="10507" max="10507" width="16.28515625" style="354" customWidth="1"/>
    <col min="10508" max="10508" width="14" style="354" customWidth="1"/>
    <col min="10509" max="10509" width="17" style="354" customWidth="1"/>
    <col min="10510" max="10510" width="14.42578125" style="354" customWidth="1"/>
    <col min="10511" max="10754" width="8.85546875" style="354"/>
    <col min="10755" max="10755" width="9.7109375" style="354" customWidth="1"/>
    <col min="10756" max="10756" width="21.85546875" style="354" customWidth="1"/>
    <col min="10757" max="10757" width="13" style="354" customWidth="1"/>
    <col min="10758" max="10760" width="14" style="354" customWidth="1"/>
    <col min="10761" max="10761" width="17.140625" style="354" customWidth="1"/>
    <col min="10762" max="10762" width="17.7109375" style="354" customWidth="1"/>
    <col min="10763" max="10763" width="16.28515625" style="354" customWidth="1"/>
    <col min="10764" max="10764" width="14" style="354" customWidth="1"/>
    <col min="10765" max="10765" width="17" style="354" customWidth="1"/>
    <col min="10766" max="10766" width="14.42578125" style="354" customWidth="1"/>
    <col min="10767" max="11010" width="8.85546875" style="354"/>
    <col min="11011" max="11011" width="9.7109375" style="354" customWidth="1"/>
    <col min="11012" max="11012" width="21.85546875" style="354" customWidth="1"/>
    <col min="11013" max="11013" width="13" style="354" customWidth="1"/>
    <col min="11014" max="11016" width="14" style="354" customWidth="1"/>
    <col min="11017" max="11017" width="17.140625" style="354" customWidth="1"/>
    <col min="11018" max="11018" width="17.7109375" style="354" customWidth="1"/>
    <col min="11019" max="11019" width="16.28515625" style="354" customWidth="1"/>
    <col min="11020" max="11020" width="14" style="354" customWidth="1"/>
    <col min="11021" max="11021" width="17" style="354" customWidth="1"/>
    <col min="11022" max="11022" width="14.42578125" style="354" customWidth="1"/>
    <col min="11023" max="11266" width="8.85546875" style="354"/>
    <col min="11267" max="11267" width="9.7109375" style="354" customWidth="1"/>
    <col min="11268" max="11268" width="21.85546875" style="354" customWidth="1"/>
    <col min="11269" max="11269" width="13" style="354" customWidth="1"/>
    <col min="11270" max="11272" width="14" style="354" customWidth="1"/>
    <col min="11273" max="11273" width="17.140625" style="354" customWidth="1"/>
    <col min="11274" max="11274" width="17.7109375" style="354" customWidth="1"/>
    <col min="11275" max="11275" width="16.28515625" style="354" customWidth="1"/>
    <col min="11276" max="11276" width="14" style="354" customWidth="1"/>
    <col min="11277" max="11277" width="17" style="354" customWidth="1"/>
    <col min="11278" max="11278" width="14.42578125" style="354" customWidth="1"/>
    <col min="11279" max="11522" width="8.85546875" style="354"/>
    <col min="11523" max="11523" width="9.7109375" style="354" customWidth="1"/>
    <col min="11524" max="11524" width="21.85546875" style="354" customWidth="1"/>
    <col min="11525" max="11525" width="13" style="354" customWidth="1"/>
    <col min="11526" max="11528" width="14" style="354" customWidth="1"/>
    <col min="11529" max="11529" width="17.140625" style="354" customWidth="1"/>
    <col min="11530" max="11530" width="17.7109375" style="354" customWidth="1"/>
    <col min="11531" max="11531" width="16.28515625" style="354" customWidth="1"/>
    <col min="11532" max="11532" width="14" style="354" customWidth="1"/>
    <col min="11533" max="11533" width="17" style="354" customWidth="1"/>
    <col min="11534" max="11534" width="14.42578125" style="354" customWidth="1"/>
    <col min="11535" max="11778" width="8.85546875" style="354"/>
    <col min="11779" max="11779" width="9.7109375" style="354" customWidth="1"/>
    <col min="11780" max="11780" width="21.85546875" style="354" customWidth="1"/>
    <col min="11781" max="11781" width="13" style="354" customWidth="1"/>
    <col min="11782" max="11784" width="14" style="354" customWidth="1"/>
    <col min="11785" max="11785" width="17.140625" style="354" customWidth="1"/>
    <col min="11786" max="11786" width="17.7109375" style="354" customWidth="1"/>
    <col min="11787" max="11787" width="16.28515625" style="354" customWidth="1"/>
    <col min="11788" max="11788" width="14" style="354" customWidth="1"/>
    <col min="11789" max="11789" width="17" style="354" customWidth="1"/>
    <col min="11790" max="11790" width="14.42578125" style="354" customWidth="1"/>
    <col min="11791" max="12034" width="8.85546875" style="354"/>
    <col min="12035" max="12035" width="9.7109375" style="354" customWidth="1"/>
    <col min="12036" max="12036" width="21.85546875" style="354" customWidth="1"/>
    <col min="12037" max="12037" width="13" style="354" customWidth="1"/>
    <col min="12038" max="12040" width="14" style="354" customWidth="1"/>
    <col min="12041" max="12041" width="17.140625" style="354" customWidth="1"/>
    <col min="12042" max="12042" width="17.7109375" style="354" customWidth="1"/>
    <col min="12043" max="12043" width="16.28515625" style="354" customWidth="1"/>
    <col min="12044" max="12044" width="14" style="354" customWidth="1"/>
    <col min="12045" max="12045" width="17" style="354" customWidth="1"/>
    <col min="12046" max="12046" width="14.42578125" style="354" customWidth="1"/>
    <col min="12047" max="12290" width="8.85546875" style="354"/>
    <col min="12291" max="12291" width="9.7109375" style="354" customWidth="1"/>
    <col min="12292" max="12292" width="21.85546875" style="354" customWidth="1"/>
    <col min="12293" max="12293" width="13" style="354" customWidth="1"/>
    <col min="12294" max="12296" width="14" style="354" customWidth="1"/>
    <col min="12297" max="12297" width="17.140625" style="354" customWidth="1"/>
    <col min="12298" max="12298" width="17.7109375" style="354" customWidth="1"/>
    <col min="12299" max="12299" width="16.28515625" style="354" customWidth="1"/>
    <col min="12300" max="12300" width="14" style="354" customWidth="1"/>
    <col min="12301" max="12301" width="17" style="354" customWidth="1"/>
    <col min="12302" max="12302" width="14.42578125" style="354" customWidth="1"/>
    <col min="12303" max="12546" width="8.85546875" style="354"/>
    <col min="12547" max="12547" width="9.7109375" style="354" customWidth="1"/>
    <col min="12548" max="12548" width="21.85546875" style="354" customWidth="1"/>
    <col min="12549" max="12549" width="13" style="354" customWidth="1"/>
    <col min="12550" max="12552" width="14" style="354" customWidth="1"/>
    <col min="12553" max="12553" width="17.140625" style="354" customWidth="1"/>
    <col min="12554" max="12554" width="17.7109375" style="354" customWidth="1"/>
    <col min="12555" max="12555" width="16.28515625" style="354" customWidth="1"/>
    <col min="12556" max="12556" width="14" style="354" customWidth="1"/>
    <col min="12557" max="12557" width="17" style="354" customWidth="1"/>
    <col min="12558" max="12558" width="14.42578125" style="354" customWidth="1"/>
    <col min="12559" max="12802" width="8.85546875" style="354"/>
    <col min="12803" max="12803" width="9.7109375" style="354" customWidth="1"/>
    <col min="12804" max="12804" width="21.85546875" style="354" customWidth="1"/>
    <col min="12805" max="12805" width="13" style="354" customWidth="1"/>
    <col min="12806" max="12808" width="14" style="354" customWidth="1"/>
    <col min="12809" max="12809" width="17.140625" style="354" customWidth="1"/>
    <col min="12810" max="12810" width="17.7109375" style="354" customWidth="1"/>
    <col min="12811" max="12811" width="16.28515625" style="354" customWidth="1"/>
    <col min="12812" max="12812" width="14" style="354" customWidth="1"/>
    <col min="12813" max="12813" width="17" style="354" customWidth="1"/>
    <col min="12814" max="12814" width="14.42578125" style="354" customWidth="1"/>
    <col min="12815" max="13058" width="8.85546875" style="354"/>
    <col min="13059" max="13059" width="9.7109375" style="354" customWidth="1"/>
    <col min="13060" max="13060" width="21.85546875" style="354" customWidth="1"/>
    <col min="13061" max="13061" width="13" style="354" customWidth="1"/>
    <col min="13062" max="13064" width="14" style="354" customWidth="1"/>
    <col min="13065" max="13065" width="17.140625" style="354" customWidth="1"/>
    <col min="13066" max="13066" width="17.7109375" style="354" customWidth="1"/>
    <col min="13067" max="13067" width="16.28515625" style="354" customWidth="1"/>
    <col min="13068" max="13068" width="14" style="354" customWidth="1"/>
    <col min="13069" max="13069" width="17" style="354" customWidth="1"/>
    <col min="13070" max="13070" width="14.42578125" style="354" customWidth="1"/>
    <col min="13071" max="13314" width="8.85546875" style="354"/>
    <col min="13315" max="13315" width="9.7109375" style="354" customWidth="1"/>
    <col min="13316" max="13316" width="21.85546875" style="354" customWidth="1"/>
    <col min="13317" max="13317" width="13" style="354" customWidth="1"/>
    <col min="13318" max="13320" width="14" style="354" customWidth="1"/>
    <col min="13321" max="13321" width="17.140625" style="354" customWidth="1"/>
    <col min="13322" max="13322" width="17.7109375" style="354" customWidth="1"/>
    <col min="13323" max="13323" width="16.28515625" style="354" customWidth="1"/>
    <col min="13324" max="13324" width="14" style="354" customWidth="1"/>
    <col min="13325" max="13325" width="17" style="354" customWidth="1"/>
    <col min="13326" max="13326" width="14.42578125" style="354" customWidth="1"/>
    <col min="13327" max="13570" width="8.85546875" style="354"/>
    <col min="13571" max="13571" width="9.7109375" style="354" customWidth="1"/>
    <col min="13572" max="13572" width="21.85546875" style="354" customWidth="1"/>
    <col min="13573" max="13573" width="13" style="354" customWidth="1"/>
    <col min="13574" max="13576" width="14" style="354" customWidth="1"/>
    <col min="13577" max="13577" width="17.140625" style="354" customWidth="1"/>
    <col min="13578" max="13578" width="17.7109375" style="354" customWidth="1"/>
    <col min="13579" max="13579" width="16.28515625" style="354" customWidth="1"/>
    <col min="13580" max="13580" width="14" style="354" customWidth="1"/>
    <col min="13581" max="13581" width="17" style="354" customWidth="1"/>
    <col min="13582" max="13582" width="14.42578125" style="354" customWidth="1"/>
    <col min="13583" max="13826" width="8.85546875" style="354"/>
    <col min="13827" max="13827" width="9.7109375" style="354" customWidth="1"/>
    <col min="13828" max="13828" width="21.85546875" style="354" customWidth="1"/>
    <col min="13829" max="13829" width="13" style="354" customWidth="1"/>
    <col min="13830" max="13832" width="14" style="354" customWidth="1"/>
    <col min="13833" max="13833" width="17.140625" style="354" customWidth="1"/>
    <col min="13834" max="13834" width="17.7109375" style="354" customWidth="1"/>
    <col min="13835" max="13835" width="16.28515625" style="354" customWidth="1"/>
    <col min="13836" max="13836" width="14" style="354" customWidth="1"/>
    <col min="13837" max="13837" width="17" style="354" customWidth="1"/>
    <col min="13838" max="13838" width="14.42578125" style="354" customWidth="1"/>
    <col min="13839" max="14082" width="8.85546875" style="354"/>
    <col min="14083" max="14083" width="9.7109375" style="354" customWidth="1"/>
    <col min="14084" max="14084" width="21.85546875" style="354" customWidth="1"/>
    <col min="14085" max="14085" width="13" style="354" customWidth="1"/>
    <col min="14086" max="14088" width="14" style="354" customWidth="1"/>
    <col min="14089" max="14089" width="17.140625" style="354" customWidth="1"/>
    <col min="14090" max="14090" width="17.7109375" style="354" customWidth="1"/>
    <col min="14091" max="14091" width="16.28515625" style="354" customWidth="1"/>
    <col min="14092" max="14092" width="14" style="354" customWidth="1"/>
    <col min="14093" max="14093" width="17" style="354" customWidth="1"/>
    <col min="14094" max="14094" width="14.42578125" style="354" customWidth="1"/>
    <col min="14095" max="14338" width="8.85546875" style="354"/>
    <col min="14339" max="14339" width="9.7109375" style="354" customWidth="1"/>
    <col min="14340" max="14340" width="21.85546875" style="354" customWidth="1"/>
    <col min="14341" max="14341" width="13" style="354" customWidth="1"/>
    <col min="14342" max="14344" width="14" style="354" customWidth="1"/>
    <col min="14345" max="14345" width="17.140625" style="354" customWidth="1"/>
    <col min="14346" max="14346" width="17.7109375" style="354" customWidth="1"/>
    <col min="14347" max="14347" width="16.28515625" style="354" customWidth="1"/>
    <col min="14348" max="14348" width="14" style="354" customWidth="1"/>
    <col min="14349" max="14349" width="17" style="354" customWidth="1"/>
    <col min="14350" max="14350" width="14.42578125" style="354" customWidth="1"/>
    <col min="14351" max="14594" width="8.85546875" style="354"/>
    <col min="14595" max="14595" width="9.7109375" style="354" customWidth="1"/>
    <col min="14596" max="14596" width="21.85546875" style="354" customWidth="1"/>
    <col min="14597" max="14597" width="13" style="354" customWidth="1"/>
    <col min="14598" max="14600" width="14" style="354" customWidth="1"/>
    <col min="14601" max="14601" width="17.140625" style="354" customWidth="1"/>
    <col min="14602" max="14602" width="17.7109375" style="354" customWidth="1"/>
    <col min="14603" max="14603" width="16.28515625" style="354" customWidth="1"/>
    <col min="14604" max="14604" width="14" style="354" customWidth="1"/>
    <col min="14605" max="14605" width="17" style="354" customWidth="1"/>
    <col min="14606" max="14606" width="14.42578125" style="354" customWidth="1"/>
    <col min="14607" max="14850" width="8.85546875" style="354"/>
    <col min="14851" max="14851" width="9.7109375" style="354" customWidth="1"/>
    <col min="14852" max="14852" width="21.85546875" style="354" customWidth="1"/>
    <col min="14853" max="14853" width="13" style="354" customWidth="1"/>
    <col min="14854" max="14856" width="14" style="354" customWidth="1"/>
    <col min="14857" max="14857" width="17.140625" style="354" customWidth="1"/>
    <col min="14858" max="14858" width="17.7109375" style="354" customWidth="1"/>
    <col min="14859" max="14859" width="16.28515625" style="354" customWidth="1"/>
    <col min="14860" max="14860" width="14" style="354" customWidth="1"/>
    <col min="14861" max="14861" width="17" style="354" customWidth="1"/>
    <col min="14862" max="14862" width="14.42578125" style="354" customWidth="1"/>
    <col min="14863" max="15106" width="8.85546875" style="354"/>
    <col min="15107" max="15107" width="9.7109375" style="354" customWidth="1"/>
    <col min="15108" max="15108" width="21.85546875" style="354" customWidth="1"/>
    <col min="15109" max="15109" width="13" style="354" customWidth="1"/>
    <col min="15110" max="15112" width="14" style="354" customWidth="1"/>
    <col min="15113" max="15113" width="17.140625" style="354" customWidth="1"/>
    <col min="15114" max="15114" width="17.7109375" style="354" customWidth="1"/>
    <col min="15115" max="15115" width="16.28515625" style="354" customWidth="1"/>
    <col min="15116" max="15116" width="14" style="354" customWidth="1"/>
    <col min="15117" max="15117" width="17" style="354" customWidth="1"/>
    <col min="15118" max="15118" width="14.42578125" style="354" customWidth="1"/>
    <col min="15119" max="15362" width="8.85546875" style="354"/>
    <col min="15363" max="15363" width="9.7109375" style="354" customWidth="1"/>
    <col min="15364" max="15364" width="21.85546875" style="354" customWidth="1"/>
    <col min="15365" max="15365" width="13" style="354" customWidth="1"/>
    <col min="15366" max="15368" width="14" style="354" customWidth="1"/>
    <col min="15369" max="15369" width="17.140625" style="354" customWidth="1"/>
    <col min="15370" max="15370" width="17.7109375" style="354" customWidth="1"/>
    <col min="15371" max="15371" width="16.28515625" style="354" customWidth="1"/>
    <col min="15372" max="15372" width="14" style="354" customWidth="1"/>
    <col min="15373" max="15373" width="17" style="354" customWidth="1"/>
    <col min="15374" max="15374" width="14.42578125" style="354" customWidth="1"/>
    <col min="15375" max="15618" width="8.85546875" style="354"/>
    <col min="15619" max="15619" width="9.7109375" style="354" customWidth="1"/>
    <col min="15620" max="15620" width="21.85546875" style="354" customWidth="1"/>
    <col min="15621" max="15621" width="13" style="354" customWidth="1"/>
    <col min="15622" max="15624" width="14" style="354" customWidth="1"/>
    <col min="15625" max="15625" width="17.140625" style="354" customWidth="1"/>
    <col min="15626" max="15626" width="17.7109375" style="354" customWidth="1"/>
    <col min="15627" max="15627" width="16.28515625" style="354" customWidth="1"/>
    <col min="15628" max="15628" width="14" style="354" customWidth="1"/>
    <col min="15629" max="15629" width="17" style="354" customWidth="1"/>
    <col min="15630" max="15630" width="14.42578125" style="354" customWidth="1"/>
    <col min="15631" max="15874" width="8.85546875" style="354"/>
    <col min="15875" max="15875" width="9.7109375" style="354" customWidth="1"/>
    <col min="15876" max="15876" width="21.85546875" style="354" customWidth="1"/>
    <col min="15877" max="15877" width="13" style="354" customWidth="1"/>
    <col min="15878" max="15880" width="14" style="354" customWidth="1"/>
    <col min="15881" max="15881" width="17.140625" style="354" customWidth="1"/>
    <col min="15882" max="15882" width="17.7109375" style="354" customWidth="1"/>
    <col min="15883" max="15883" width="16.28515625" style="354" customWidth="1"/>
    <col min="15884" max="15884" width="14" style="354" customWidth="1"/>
    <col min="15885" max="15885" width="17" style="354" customWidth="1"/>
    <col min="15886" max="15886" width="14.42578125" style="354" customWidth="1"/>
    <col min="15887" max="16130" width="8.85546875" style="354"/>
    <col min="16131" max="16131" width="9.7109375" style="354" customWidth="1"/>
    <col min="16132" max="16132" width="21.85546875" style="354" customWidth="1"/>
    <col min="16133" max="16133" width="13" style="354" customWidth="1"/>
    <col min="16134" max="16136" width="14" style="354" customWidth="1"/>
    <col min="16137" max="16137" width="17.140625" style="354" customWidth="1"/>
    <col min="16138" max="16138" width="17.7109375" style="354" customWidth="1"/>
    <col min="16139" max="16139" width="16.28515625" style="354" customWidth="1"/>
    <col min="16140" max="16140" width="14" style="354" customWidth="1"/>
    <col min="16141" max="16141" width="17" style="354" customWidth="1"/>
    <col min="16142" max="16142" width="14.42578125" style="354" customWidth="1"/>
    <col min="16143" max="16143" width="8.85546875" style="354"/>
  </cols>
  <sheetData>
    <row r="1" spans="2:18" s="5" customFormat="1" ht="12.75">
      <c r="B1" s="60" t="s">
        <v>0</v>
      </c>
      <c r="C1" s="38" t="str">
        <f>OVERALLLIGHT</f>
        <v>AMBER</v>
      </c>
      <c r="D1" s="196"/>
    </row>
    <row r="2" spans="2:18" s="5" customFormat="1" ht="12.75">
      <c r="B2" s="61" t="s">
        <v>1</v>
      </c>
      <c r="C2" s="39" t="str">
        <f>MILESTONELIGHT</f>
        <v>RED</v>
      </c>
      <c r="D2" s="33"/>
    </row>
    <row r="3" spans="2:18" s="5" customFormat="1" ht="12.75">
      <c r="B3" s="61" t="s">
        <v>2</v>
      </c>
      <c r="C3" s="39" t="str">
        <f>ISSUELIGHT</f>
        <v>GREEN</v>
      </c>
      <c r="D3" s="33"/>
    </row>
    <row r="4" spans="2:18" s="5" customFormat="1" ht="12.75">
      <c r="B4" s="61" t="s">
        <v>3</v>
      </c>
      <c r="C4" s="39" t="str">
        <f>RISKLIGHT</f>
        <v>GREEN</v>
      </c>
      <c r="D4" s="33"/>
    </row>
    <row r="5" spans="2:18" s="5" customFormat="1" ht="12.75">
      <c r="B5" s="61" t="s">
        <v>4</v>
      </c>
      <c r="C5" s="39" t="str">
        <f>CHANGELIGHT</f>
        <v>GREEN</v>
      </c>
      <c r="D5" s="33"/>
    </row>
    <row r="6" spans="2:18" s="5" customFormat="1" ht="12.75">
      <c r="B6" s="61" t="s">
        <v>5</v>
      </c>
      <c r="C6" s="40" t="str">
        <f>DEPENDENCYLIGHT</f>
        <v/>
      </c>
      <c r="D6" s="33"/>
    </row>
    <row r="7" spans="2:18" s="5" customFormat="1" ht="12.75">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 r="B10" s="61"/>
      <c r="C10" s="132"/>
      <c r="D10" s="33"/>
      <c r="R10" s="10"/>
    </row>
    <row r="11" spans="2:18" s="5" customFormat="1" ht="15.95" customHeight="1">
      <c r="B11" s="61"/>
      <c r="C11" s="130" t="str">
        <f>ProjNo</f>
        <v>RT029</v>
      </c>
      <c r="D11" s="131" t="str">
        <f>ProjName</f>
        <v>Cloud Based Bioinformatics Tools</v>
      </c>
      <c r="R11" s="10"/>
    </row>
    <row r="12" spans="2:18" s="5" customFormat="1" ht="15.95" customHeight="1">
      <c r="B12" s="61"/>
      <c r="C12" s="128" t="s">
        <v>42</v>
      </c>
      <c r="D12" s="133">
        <f>ReportFrom</f>
        <v>41244</v>
      </c>
      <c r="F12" s="125"/>
      <c r="R12" s="10"/>
    </row>
    <row r="13" spans="2:18" s="5" customFormat="1" ht="15.95" customHeight="1">
      <c r="B13" s="61"/>
      <c r="C13" s="129" t="s">
        <v>43</v>
      </c>
      <c r="D13" s="134">
        <f>LastDateReport</f>
        <v>41334</v>
      </c>
      <c r="F13" s="125"/>
      <c r="R13" s="10"/>
    </row>
    <row r="14" spans="2:18" s="5" customFormat="1" ht="6" customHeight="1">
      <c r="B14" s="61"/>
      <c r="C14" s="126"/>
      <c r="D14" s="126"/>
      <c r="E14" s="127"/>
      <c r="F14" s="125"/>
      <c r="R14" s="10"/>
    </row>
    <row r="15" spans="2:18" s="5" customFormat="1" ht="18.95" customHeight="1">
      <c r="C15" s="12" t="s">
        <v>222</v>
      </c>
      <c r="D15" s="12"/>
      <c r="E15" s="12"/>
      <c r="F15" s="12"/>
      <c r="I15" s="12" t="s">
        <v>45</v>
      </c>
      <c r="J15" s="12" t="str">
        <f>FINANCELIGHT</f>
        <v>GREEN</v>
      </c>
      <c r="K15" s="12"/>
      <c r="M15" s="12"/>
    </row>
    <row r="17" spans="1:21" ht="15" customHeight="1"/>
    <row r="18" spans="1:21" ht="15" customHeight="1">
      <c r="C18" s="370"/>
      <c r="D18" s="371"/>
      <c r="E18" s="495" t="s">
        <v>331</v>
      </c>
      <c r="F18" s="496"/>
      <c r="G18" s="496"/>
      <c r="H18" s="497"/>
      <c r="I18" s="444"/>
      <c r="J18" s="498" t="s">
        <v>332</v>
      </c>
      <c r="K18" s="499"/>
      <c r="L18" s="500"/>
    </row>
    <row r="19" spans="1:21" ht="57" customHeight="1">
      <c r="C19" s="372" t="s">
        <v>333</v>
      </c>
      <c r="D19" s="373"/>
      <c r="E19" s="445" t="s">
        <v>334</v>
      </c>
      <c r="F19" s="446" t="s">
        <v>335</v>
      </c>
      <c r="G19" s="446" t="s">
        <v>336</v>
      </c>
      <c r="H19" s="447" t="s">
        <v>337</v>
      </c>
      <c r="I19" s="448" t="s">
        <v>338</v>
      </c>
      <c r="J19" s="449" t="s">
        <v>339</v>
      </c>
      <c r="K19" s="450" t="s">
        <v>340</v>
      </c>
      <c r="L19" s="451" t="s">
        <v>341</v>
      </c>
    </row>
    <row r="20" spans="1:21" ht="15" customHeight="1">
      <c r="C20" s="374"/>
      <c r="D20" s="375"/>
      <c r="E20" s="452">
        <f>R46</f>
        <v>289000</v>
      </c>
      <c r="F20" s="453">
        <f>D38</f>
        <v>104000</v>
      </c>
      <c r="G20" s="453">
        <f>H38</f>
        <v>152482</v>
      </c>
      <c r="H20" s="454">
        <f>E20-F20</f>
        <v>185000</v>
      </c>
      <c r="I20" s="455">
        <f>E20-I38</f>
        <v>0</v>
      </c>
      <c r="J20" s="456">
        <f>R52</f>
        <v>323892</v>
      </c>
      <c r="K20" s="457">
        <f>L38</f>
        <v>102384</v>
      </c>
      <c r="L20" s="458">
        <f>J20-K20</f>
        <v>221508</v>
      </c>
    </row>
    <row r="22" spans="1:21" ht="15.75" customHeight="1">
      <c r="N22" s="360" t="s">
        <v>342</v>
      </c>
      <c r="P22" s="360"/>
      <c r="S22" s="409" t="s">
        <v>343</v>
      </c>
      <c r="T22" s="409" t="s">
        <v>116</v>
      </c>
      <c r="U22" s="441"/>
    </row>
    <row r="23" spans="1:21" s="356" customFormat="1" ht="20.25" customHeight="1">
      <c r="A23" s="501" t="s">
        <v>344</v>
      </c>
      <c r="B23" s="503" t="s">
        <v>345</v>
      </c>
      <c r="C23" s="504"/>
      <c r="D23" s="516" t="s">
        <v>346</v>
      </c>
      <c r="E23" s="518" t="s">
        <v>347</v>
      </c>
      <c r="F23" s="516"/>
      <c r="G23" s="516"/>
      <c r="H23" s="519"/>
      <c r="I23" s="520" t="s">
        <v>348</v>
      </c>
      <c r="J23" s="510" t="s">
        <v>349</v>
      </c>
      <c r="K23" s="511"/>
      <c r="L23" s="512"/>
      <c r="M23" s="513" t="s">
        <v>350</v>
      </c>
      <c r="N23" s="355"/>
      <c r="P23" s="515" t="s">
        <v>351</v>
      </c>
      <c r="Q23" s="515" t="s">
        <v>352</v>
      </c>
      <c r="S23" s="379" t="s">
        <v>353</v>
      </c>
      <c r="T23" s="381" t="str">
        <f>IF(I38&lt;&gt;I39,"RED","Correct "&amp;I38&amp;" = "&amp;I39)</f>
        <v>Correct 289000 = 289000</v>
      </c>
      <c r="U23" s="505" t="s">
        <v>354</v>
      </c>
    </row>
    <row r="24" spans="1:21" s="356" customFormat="1" ht="38.25" customHeight="1">
      <c r="A24" s="502"/>
      <c r="B24" s="428" t="s">
        <v>293</v>
      </c>
      <c r="C24" s="394" t="s">
        <v>355</v>
      </c>
      <c r="D24" s="517"/>
      <c r="E24" s="392" t="s">
        <v>245</v>
      </c>
      <c r="F24" s="393" t="s">
        <v>244</v>
      </c>
      <c r="G24" s="393" t="s">
        <v>246</v>
      </c>
      <c r="H24" s="394" t="s">
        <v>35</v>
      </c>
      <c r="I24" s="521"/>
      <c r="J24" s="392" t="s">
        <v>356</v>
      </c>
      <c r="K24" s="393" t="s">
        <v>357</v>
      </c>
      <c r="L24" s="394" t="s">
        <v>35</v>
      </c>
      <c r="M24" s="514"/>
      <c r="N24" s="355"/>
      <c r="P24" s="515"/>
      <c r="Q24" s="515"/>
      <c r="S24" s="356" t="s">
        <v>358</v>
      </c>
      <c r="T24" s="382">
        <f>I39*0.3</f>
        <v>86700</v>
      </c>
      <c r="U24" s="506"/>
    </row>
    <row r="25" spans="1:21" ht="15.75" customHeight="1">
      <c r="A25" s="432">
        <v>1</v>
      </c>
      <c r="B25" s="434">
        <v>41091</v>
      </c>
      <c r="C25" s="417">
        <v>41274</v>
      </c>
      <c r="D25" s="418">
        <v>104000</v>
      </c>
      <c r="E25" s="366">
        <v>122279</v>
      </c>
      <c r="F25" s="359">
        <v>0</v>
      </c>
      <c r="G25" s="359"/>
      <c r="H25" s="369">
        <f t="shared" ref="H25:H37" si="0">SUM(E25:G25)</f>
        <v>122279</v>
      </c>
      <c r="I25" s="395">
        <f t="shared" ref="I25:I37" si="1">H25</f>
        <v>122279</v>
      </c>
      <c r="J25" s="366">
        <v>2364</v>
      </c>
      <c r="K25" s="359">
        <v>72474</v>
      </c>
      <c r="L25" s="369">
        <f t="shared" ref="L25:L37" si="2">SUM(J25:K25)</f>
        <v>74838</v>
      </c>
      <c r="M25" s="367">
        <f t="shared" ref="M25:M37" si="3">L25</f>
        <v>74838</v>
      </c>
      <c r="N25" s="357" t="str">
        <f>IF(H25&gt;0,IF(I25&lt;&gt;H25,"WARNING!! UPDATE: I25 $"&amp;I25&amp;" WITH ACTUAL SPEND:$ "&amp;H25,""),"")</f>
        <v/>
      </c>
      <c r="P25" s="363">
        <f t="shared" ref="P25:P37" si="4">IF(H25&gt;0,H25,I25)</f>
        <v>122279</v>
      </c>
      <c r="Q25" s="377">
        <f t="shared" ref="Q25:Q37" si="5">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6">M25+I25</f>
        <v>197117</v>
      </c>
    </row>
    <row r="26" spans="1:21" ht="15.75" customHeight="1">
      <c r="A26" s="432">
        <v>2</v>
      </c>
      <c r="B26" s="429">
        <f t="shared" ref="B26:B37" si="7">C25+1</f>
        <v>41275</v>
      </c>
      <c r="C26" s="385">
        <v>41364</v>
      </c>
      <c r="D26" s="419"/>
      <c r="E26" s="366">
        <v>30203</v>
      </c>
      <c r="F26" s="359"/>
      <c r="G26" s="359"/>
      <c r="H26" s="369">
        <f t="shared" si="0"/>
        <v>30203</v>
      </c>
      <c r="I26" s="395">
        <f t="shared" si="1"/>
        <v>30203</v>
      </c>
      <c r="J26" s="366"/>
      <c r="K26" s="359">
        <v>9910</v>
      </c>
      <c r="L26" s="369">
        <f t="shared" si="2"/>
        <v>9910</v>
      </c>
      <c r="M26" s="367">
        <f t="shared" si="3"/>
        <v>9910</v>
      </c>
      <c r="N26" s="357" t="str">
        <f>IF(H26&gt;0,IF(I26&lt;&gt;H26,"WARNING!! UPDATE: I26 $"&amp;I26&amp;" WITH ACTUAL SPEND:$ "&amp;H26,""),"")</f>
        <v/>
      </c>
      <c r="P26" s="363">
        <f t="shared" si="4"/>
        <v>30203</v>
      </c>
      <c r="Q26" s="377">
        <f t="shared" si="5"/>
        <v>9910</v>
      </c>
      <c r="S26" s="380" t="s">
        <v>359</v>
      </c>
      <c r="T26" s="380">
        <f>LASTQUARTER</f>
        <v>15552</v>
      </c>
      <c r="U26" s="396">
        <f t="shared" si="6"/>
        <v>40113</v>
      </c>
    </row>
    <row r="27" spans="1:21" ht="15" customHeight="1">
      <c r="A27" s="432">
        <v>3</v>
      </c>
      <c r="B27" s="429">
        <f t="shared" si="7"/>
        <v>41365</v>
      </c>
      <c r="C27" s="385">
        <v>41455</v>
      </c>
      <c r="D27" s="419"/>
      <c r="E27" s="366"/>
      <c r="F27" s="359"/>
      <c r="G27" s="359"/>
      <c r="H27" s="369">
        <f t="shared" si="0"/>
        <v>0</v>
      </c>
      <c r="I27" s="395">
        <v>60141</v>
      </c>
      <c r="J27" s="366">
        <v>6000</v>
      </c>
      <c r="K27" s="359"/>
      <c r="L27" s="369">
        <f t="shared" si="2"/>
        <v>6000</v>
      </c>
      <c r="M27" s="367">
        <v>2825</v>
      </c>
      <c r="N27" s="357" t="str">
        <f>IF(H27&gt;0,IF(I27&lt;&gt;H27,"WARNING!! UPDATE: I27 $"&amp;I27&amp;" WITH ACTUAL SPEND:$ "&amp;H27,""),"")</f>
        <v/>
      </c>
      <c r="P27" s="363">
        <f t="shared" si="4"/>
        <v>60141</v>
      </c>
      <c r="Q27" s="377">
        <f t="shared" si="5"/>
        <v>6000</v>
      </c>
      <c r="S27" s="380" t="s">
        <v>360</v>
      </c>
      <c r="T27" s="383">
        <f>I39*0.2</f>
        <v>57800</v>
      </c>
      <c r="U27" s="396">
        <f t="shared" si="6"/>
        <v>62966</v>
      </c>
    </row>
    <row r="28" spans="1:21" ht="15.75" customHeight="1">
      <c r="A28" s="432">
        <v>4</v>
      </c>
      <c r="B28" s="429">
        <f t="shared" si="7"/>
        <v>41456</v>
      </c>
      <c r="C28" s="385">
        <v>41547</v>
      </c>
      <c r="D28" s="419"/>
      <c r="E28" s="366"/>
      <c r="F28" s="359"/>
      <c r="G28" s="359"/>
      <c r="H28" s="369">
        <f t="shared" si="0"/>
        <v>0</v>
      </c>
      <c r="I28" s="395">
        <v>60825</v>
      </c>
      <c r="J28" s="366">
        <v>6000</v>
      </c>
      <c r="K28" s="359"/>
      <c r="L28" s="369">
        <f t="shared" si="2"/>
        <v>6000</v>
      </c>
      <c r="M28" s="367">
        <v>16637</v>
      </c>
      <c r="N28" s="357" t="str">
        <f>IF(H28&gt;0,IF(I28&lt;&gt;H28,"WARNING!! UPDATE: I28 $"&amp;I28&amp;" WITH ACTUAL SPEND:$ "&amp;H28,""),"")</f>
        <v/>
      </c>
      <c r="P28" s="363">
        <f t="shared" si="4"/>
        <v>60825</v>
      </c>
      <c r="Q28" s="377">
        <f t="shared" si="5"/>
        <v>6000</v>
      </c>
      <c r="S28" s="380" t="str">
        <f>S27&amp; " or more in last quarter"</f>
        <v>20% of funds or more in last quarter</v>
      </c>
      <c r="T28" s="380" t="str">
        <f>IF(LASTQUARTER&gt;T27-1,"AMBER","Less than "&amp;S27&amp;" in last quarter: "&amp;LASTQUARTER)</f>
        <v>Less than 20% of funds in last quarter: 15552</v>
      </c>
      <c r="U28" s="396">
        <f t="shared" si="6"/>
        <v>77462</v>
      </c>
    </row>
    <row r="29" spans="1:21" ht="15.75" customHeight="1">
      <c r="A29" s="432">
        <v>5</v>
      </c>
      <c r="B29" s="429">
        <f t="shared" si="7"/>
        <v>41548</v>
      </c>
      <c r="C29" s="385">
        <v>41639</v>
      </c>
      <c r="D29" s="419"/>
      <c r="E29" s="366"/>
      <c r="F29" s="359"/>
      <c r="G29" s="359"/>
      <c r="H29" s="369">
        <f t="shared" si="0"/>
        <v>0</v>
      </c>
      <c r="I29" s="395">
        <v>15552</v>
      </c>
      <c r="J29" s="366">
        <v>5636</v>
      </c>
      <c r="K29" s="359"/>
      <c r="L29" s="369">
        <f t="shared" si="2"/>
        <v>5636</v>
      </c>
      <c r="M29" s="367">
        <v>4927</v>
      </c>
      <c r="N29" s="357" t="str">
        <f>IF(H29&gt;0,IF(I29&lt;&gt;H29,"WARNING!! UPDATE: I29 $"&amp;I29&amp;" WITH ACTUAL SPEND:$ "&amp;H29,""),"")</f>
        <v/>
      </c>
      <c r="P29" s="363">
        <f t="shared" si="4"/>
        <v>15552</v>
      </c>
      <c r="Q29" s="377">
        <f t="shared" si="5"/>
        <v>5636</v>
      </c>
      <c r="S29" s="380" t="s">
        <v>361</v>
      </c>
      <c r="T29" s="380" t="str">
        <f>IF(T23="RED","RED",IF(T25="RED","RED",IF(T28="AMBER","AMBER","GREEN")))</f>
        <v>GREEN</v>
      </c>
      <c r="U29" s="396">
        <f t="shared" si="6"/>
        <v>20479</v>
      </c>
    </row>
    <row r="30" spans="1:21" ht="15" customHeight="1">
      <c r="A30" s="432">
        <v>6</v>
      </c>
      <c r="B30" s="430">
        <f t="shared" si="7"/>
        <v>41640</v>
      </c>
      <c r="C30" s="390">
        <v>41729</v>
      </c>
      <c r="D30" s="420"/>
      <c r="E30" s="388"/>
      <c r="F30" s="361"/>
      <c r="G30" s="361"/>
      <c r="H30" s="369">
        <f t="shared" si="0"/>
        <v>0</v>
      </c>
      <c r="I30" s="396">
        <f t="shared" si="1"/>
        <v>0</v>
      </c>
      <c r="J30" s="388"/>
      <c r="K30" s="361"/>
      <c r="L30" s="369">
        <f t="shared" si="2"/>
        <v>0</v>
      </c>
      <c r="M30" s="443">
        <v>110637</v>
      </c>
      <c r="N30" s="357" t="str">
        <f>IF(H30&gt;0,IF(I30&lt;&gt;H30,"WARNING!! UPDATE: I30 $"&amp;I30&amp;" WITH ACTUAL SPEND:$ "&amp;H30,""),"")</f>
        <v/>
      </c>
      <c r="P30" s="363">
        <f t="shared" si="4"/>
        <v>0</v>
      </c>
      <c r="Q30" s="377">
        <f t="shared" si="5"/>
        <v>110637</v>
      </c>
      <c r="U30" s="396">
        <f t="shared" si="6"/>
        <v>110637</v>
      </c>
    </row>
    <row r="31" spans="1:21" ht="15.75" customHeight="1">
      <c r="A31" s="432">
        <v>7</v>
      </c>
      <c r="B31" s="430">
        <f t="shared" si="7"/>
        <v>41730</v>
      </c>
      <c r="C31" s="390">
        <v>41820</v>
      </c>
      <c r="D31" s="420"/>
      <c r="E31" s="404"/>
      <c r="F31" s="361"/>
      <c r="G31" s="361"/>
      <c r="H31" s="369">
        <f t="shared" si="0"/>
        <v>0</v>
      </c>
      <c r="I31" s="396">
        <f t="shared" si="1"/>
        <v>0</v>
      </c>
      <c r="J31" s="388"/>
      <c r="K31" s="361"/>
      <c r="L31" s="369">
        <f t="shared" si="2"/>
        <v>0</v>
      </c>
      <c r="M31" s="443">
        <v>110638</v>
      </c>
      <c r="N31" s="357" t="str">
        <f>IF(H31&gt;0,IF(I31&lt;&gt;H31,"WARNING!! UPDATE: I31 $"&amp;I31&amp;" WITH ACTUAL SPEND:$ "&amp;H31,""),"")</f>
        <v/>
      </c>
      <c r="P31" s="363">
        <f t="shared" si="4"/>
        <v>0</v>
      </c>
      <c r="Q31" s="377">
        <f t="shared" si="5"/>
        <v>110638</v>
      </c>
      <c r="U31" s="396">
        <f t="shared" si="6"/>
        <v>110638</v>
      </c>
    </row>
    <row r="32" spans="1:21" ht="15.75" hidden="1" customHeight="1">
      <c r="A32" s="432">
        <v>8</v>
      </c>
      <c r="B32" s="430">
        <f t="shared" si="7"/>
        <v>41821</v>
      </c>
      <c r="C32" s="390">
        <v>41912</v>
      </c>
      <c r="D32" s="420"/>
      <c r="E32" s="388"/>
      <c r="F32" s="387"/>
      <c r="G32" s="361"/>
      <c r="H32" s="369">
        <f t="shared" si="0"/>
        <v>0</v>
      </c>
      <c r="I32" s="396">
        <f t="shared" si="1"/>
        <v>0</v>
      </c>
      <c r="J32" s="388"/>
      <c r="K32" s="361"/>
      <c r="L32" s="369">
        <f t="shared" si="2"/>
        <v>0</v>
      </c>
      <c r="M32" s="443">
        <f t="shared" si="3"/>
        <v>0</v>
      </c>
      <c r="N32" s="357" t="str">
        <f>IF(H32&gt;0,IF(I32&lt;&gt;H32,"WARNING!! UPDATE: I32 $"&amp;I32&amp;" WITH ACTUAL SPEND:$ "&amp;H32,""),"")</f>
        <v/>
      </c>
      <c r="P32" s="363">
        <f t="shared" si="4"/>
        <v>0</v>
      </c>
      <c r="Q32" s="377">
        <f t="shared" si="5"/>
        <v>0</v>
      </c>
      <c r="U32" s="396">
        <f t="shared" si="6"/>
        <v>0</v>
      </c>
    </row>
    <row r="33" spans="1:21" ht="15.75" hidden="1" customHeight="1">
      <c r="A33" s="432">
        <v>9</v>
      </c>
      <c r="B33" s="430">
        <f t="shared" si="7"/>
        <v>41913</v>
      </c>
      <c r="C33" s="390">
        <v>42004</v>
      </c>
      <c r="D33" s="420"/>
      <c r="E33" s="388"/>
      <c r="F33" s="361"/>
      <c r="G33" s="361"/>
      <c r="H33" s="369">
        <f t="shared" si="0"/>
        <v>0</v>
      </c>
      <c r="I33" s="396">
        <f t="shared" si="1"/>
        <v>0</v>
      </c>
      <c r="J33" s="388"/>
      <c r="K33" s="361"/>
      <c r="L33" s="369">
        <f t="shared" si="2"/>
        <v>0</v>
      </c>
      <c r="M33" s="443">
        <f t="shared" si="3"/>
        <v>0</v>
      </c>
      <c r="N33" s="357" t="str">
        <f>IF(H33&gt;0,IF(I33&lt;&gt;H33,"WARNING!! UPDATE: I33 $"&amp;I33&amp;" WITH ACTUAL SPEND:$ "&amp;H33,""),"")</f>
        <v/>
      </c>
      <c r="P33" s="363">
        <f t="shared" si="4"/>
        <v>0</v>
      </c>
      <c r="Q33" s="377">
        <f t="shared" si="5"/>
        <v>0</v>
      </c>
      <c r="U33" s="396">
        <f t="shared" si="6"/>
        <v>0</v>
      </c>
    </row>
    <row r="34" spans="1:21" ht="15.75" hidden="1" customHeight="1">
      <c r="A34" s="432">
        <v>10</v>
      </c>
      <c r="B34" s="430">
        <f t="shared" si="7"/>
        <v>42005</v>
      </c>
      <c r="C34" s="390">
        <v>42094</v>
      </c>
      <c r="D34" s="421"/>
      <c r="E34" s="388"/>
      <c r="F34" s="361"/>
      <c r="G34" s="361"/>
      <c r="H34" s="369">
        <f t="shared" si="0"/>
        <v>0</v>
      </c>
      <c r="I34" s="396">
        <f t="shared" si="1"/>
        <v>0</v>
      </c>
      <c r="J34" s="388"/>
      <c r="K34" s="361"/>
      <c r="L34" s="369">
        <f t="shared" si="2"/>
        <v>0</v>
      </c>
      <c r="M34" s="443">
        <f t="shared" si="3"/>
        <v>0</v>
      </c>
      <c r="N34" s="357" t="str">
        <f>IF(H34&gt;0,IF(I34&lt;&gt;H34,"WARNING!! UPDATE: I34 $"&amp;I34&amp;" WITH ACTUAL SPEND:$ "&amp;H34,""),"")</f>
        <v/>
      </c>
      <c r="P34" s="363">
        <f t="shared" si="4"/>
        <v>0</v>
      </c>
      <c r="Q34" s="377">
        <f t="shared" si="5"/>
        <v>0</v>
      </c>
      <c r="U34" s="396">
        <f t="shared" si="6"/>
        <v>0</v>
      </c>
    </row>
    <row r="35" spans="1:21" ht="15.75" hidden="1" customHeight="1">
      <c r="A35" s="432">
        <v>11</v>
      </c>
      <c r="B35" s="430">
        <f t="shared" si="7"/>
        <v>42095</v>
      </c>
      <c r="C35" s="390">
        <v>42185</v>
      </c>
      <c r="D35" s="421"/>
      <c r="E35" s="388"/>
      <c r="F35" s="361"/>
      <c r="G35" s="361"/>
      <c r="H35" s="369">
        <f t="shared" si="0"/>
        <v>0</v>
      </c>
      <c r="I35" s="396">
        <f t="shared" si="1"/>
        <v>0</v>
      </c>
      <c r="J35" s="388"/>
      <c r="K35" s="361"/>
      <c r="L35" s="369">
        <f t="shared" si="2"/>
        <v>0</v>
      </c>
      <c r="M35" s="443">
        <f t="shared" si="3"/>
        <v>0</v>
      </c>
      <c r="N35" s="357" t="str">
        <f>IF(H35&gt;0,IF(I35&lt;&gt;H35,"WARNING!! UPDATE: I35 $"&amp;I35&amp;" WITH ACTUAL SPEND:$ "&amp;H35,""),"")</f>
        <v/>
      </c>
      <c r="P35" s="363">
        <f t="shared" si="4"/>
        <v>0</v>
      </c>
      <c r="Q35" s="377">
        <f t="shared" si="5"/>
        <v>0</v>
      </c>
      <c r="U35" s="396">
        <f t="shared" si="6"/>
        <v>0</v>
      </c>
    </row>
    <row r="36" spans="1:21" ht="15.75" hidden="1" customHeight="1">
      <c r="A36" s="432">
        <v>12</v>
      </c>
      <c r="B36" s="430">
        <f t="shared" si="7"/>
        <v>42186</v>
      </c>
      <c r="C36" s="390">
        <v>42277</v>
      </c>
      <c r="D36" s="422"/>
      <c r="E36" s="388"/>
      <c r="F36" s="361"/>
      <c r="G36" s="361"/>
      <c r="H36" s="369">
        <f t="shared" si="0"/>
        <v>0</v>
      </c>
      <c r="I36" s="396">
        <f t="shared" si="1"/>
        <v>0</v>
      </c>
      <c r="J36" s="388"/>
      <c r="K36" s="361"/>
      <c r="L36" s="369">
        <f t="shared" si="2"/>
        <v>0</v>
      </c>
      <c r="M36" s="377">
        <f t="shared" si="3"/>
        <v>0</v>
      </c>
      <c r="N36" s="389" t="str">
        <f>IF(H36&gt;0,IF(I36&lt;&gt;H36,"WARNING!! UPDATE: I36 $"&amp;I36&amp;" WITH ACTUAL SPEND:$ "&amp;H36,""),"")</f>
        <v/>
      </c>
      <c r="O36" s="389"/>
      <c r="P36" s="363">
        <f t="shared" si="4"/>
        <v>0</v>
      </c>
      <c r="Q36" s="377">
        <f t="shared" si="5"/>
        <v>0</v>
      </c>
      <c r="U36" s="398">
        <f t="shared" si="6"/>
        <v>0</v>
      </c>
    </row>
    <row r="37" spans="1:21" ht="15.75" hidden="1" customHeight="1">
      <c r="A37" s="433">
        <v>13</v>
      </c>
      <c r="B37" s="431">
        <f t="shared" si="7"/>
        <v>42278</v>
      </c>
      <c r="C37" s="425">
        <v>42369</v>
      </c>
      <c r="D37" s="423"/>
      <c r="E37" s="405"/>
      <c r="F37" s="397"/>
      <c r="G37" s="397"/>
      <c r="H37" s="399">
        <f t="shared" si="0"/>
        <v>0</v>
      </c>
      <c r="I37" s="398">
        <f t="shared" si="1"/>
        <v>0</v>
      </c>
      <c r="J37" s="405"/>
      <c r="K37" s="397"/>
      <c r="L37" s="399">
        <f t="shared" si="2"/>
        <v>0</v>
      </c>
      <c r="M37" s="400">
        <f t="shared" si="3"/>
        <v>0</v>
      </c>
      <c r="N37" s="389" t="str">
        <f>IF(H37&gt;0,IF(I37&lt;&gt;H37,"WARNING!! UPDATE: I37 $"&amp;I37&amp;" WITH ACTUAL SPEND:$ "&amp;H37,""),"")</f>
        <v/>
      </c>
      <c r="O37" s="389"/>
      <c r="P37" s="363">
        <f t="shared" si="4"/>
        <v>0</v>
      </c>
      <c r="Q37" s="377">
        <f t="shared" si="5"/>
        <v>0</v>
      </c>
      <c r="U37" s="436">
        <f t="shared" si="6"/>
        <v>0</v>
      </c>
    </row>
    <row r="38" spans="1:21" ht="15.75" customHeight="1">
      <c r="B38" s="384"/>
      <c r="C38" s="424" t="s">
        <v>362</v>
      </c>
      <c r="D38" s="402">
        <f t="shared" ref="D38:M38" si="8">SUM(D25:D37)</f>
        <v>104000</v>
      </c>
      <c r="E38" s="406">
        <f t="shared" si="8"/>
        <v>152482</v>
      </c>
      <c r="F38" s="401">
        <f t="shared" si="8"/>
        <v>0</v>
      </c>
      <c r="G38" s="401">
        <f t="shared" si="8"/>
        <v>0</v>
      </c>
      <c r="H38" s="407">
        <f t="shared" si="8"/>
        <v>152482</v>
      </c>
      <c r="I38" s="403">
        <f t="shared" si="8"/>
        <v>289000</v>
      </c>
      <c r="J38" s="406">
        <f t="shared" si="8"/>
        <v>20000</v>
      </c>
      <c r="K38" s="401">
        <f t="shared" si="8"/>
        <v>82384</v>
      </c>
      <c r="L38" s="407">
        <f t="shared" si="8"/>
        <v>102384</v>
      </c>
      <c r="M38" s="408">
        <f t="shared" si="8"/>
        <v>330412</v>
      </c>
      <c r="N38" s="358"/>
      <c r="P38" s="364">
        <f>SUM(P25:P37)</f>
        <v>289000</v>
      </c>
      <c r="Q38" s="362">
        <f>SUM(Q25:Q37)</f>
        <v>323659</v>
      </c>
    </row>
    <row r="39" spans="1:21">
      <c r="H39" s="426" t="s">
        <v>363</v>
      </c>
      <c r="I39" s="391">
        <f>E20</f>
        <v>289000</v>
      </c>
    </row>
    <row r="40" spans="1:21">
      <c r="H40" s="368"/>
      <c r="I40" s="365"/>
    </row>
    <row r="41" spans="1:21" ht="36.75" customHeight="1">
      <c r="F41" s="507" t="str">
        <f>IF(N25&gt;"",N25,IF(N26&gt;"",N26,IF(N27&gt;"",N27,IF(N28&gt;"",N28,IF(N29&gt;"",N29,IF(N30&gt;"",N30,IF(N31&gt;"",N31,IF(N32&gt;"",N32,IF(N33&gt;"",N33,IF(N34&gt;"",N34,IF(N35&gt;"",N35,IF(N36&gt;"",N36,IF(N37&gt;"",N37,IF(I38&lt;&gt;I39,"Your total estimate in cell I38 does not yet equal the Nectar Funds Allocated",""))))))))))))))</f>
        <v/>
      </c>
      <c r="G41" s="508"/>
      <c r="H41" s="508"/>
      <c r="I41" s="508"/>
      <c r="J41" s="508"/>
      <c r="K41" s="508"/>
      <c r="L41" s="509"/>
    </row>
    <row r="42" spans="1:21" ht="14.25" customHeight="1">
      <c r="C42" s="414" t="s">
        <v>33</v>
      </c>
      <c r="D42" s="415"/>
      <c r="E42" s="413"/>
      <c r="F42" s="412"/>
      <c r="G42" s="412"/>
      <c r="H42" s="412"/>
      <c r="I42" s="412"/>
      <c r="J42" s="412"/>
      <c r="K42" s="412"/>
      <c r="L42" s="412"/>
    </row>
    <row r="43" spans="1:21" ht="54" customHeight="1">
      <c r="C43" s="487"/>
      <c r="D43" s="488"/>
      <c r="E43" s="488"/>
      <c r="F43" s="488"/>
      <c r="G43" s="488"/>
      <c r="H43" s="488"/>
      <c r="I43" s="488"/>
      <c r="J43" s="488"/>
      <c r="K43" s="488"/>
      <c r="L43" s="488"/>
      <c r="M43" s="489"/>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 r="C46" s="427" t="s">
        <v>364</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365</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366</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367</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368</v>
      </c>
      <c r="D50" s="389"/>
      <c r="E50" s="440">
        <f>IF(E45&gt;LastDateReport,NA(),E49)</f>
        <v>122279</v>
      </c>
      <c r="F50" s="440" t="e">
        <f t="shared" ref="F50:Q50" si="10">IF(F45&gt;LastDateReport,NA(),E50+F49)</f>
        <v>#N/A</v>
      </c>
      <c r="G50" s="440" t="e">
        <f t="shared" si="10"/>
        <v>#N/A</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369</v>
      </c>
      <c r="D51" s="389"/>
      <c r="E51" s="440">
        <f>IF(E45&gt;LastDateReport,NA(),D25)</f>
        <v>104000</v>
      </c>
      <c r="F51" s="440" t="e">
        <f>IF(F45&gt;LastDateReport,NA(),$D26+E51)</f>
        <v>#N/A</v>
      </c>
      <c r="G51" s="440" t="e">
        <f>IF(G45&gt;LastDateReport,NA(),D27+F51)</f>
        <v>#N/A</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 r="C52" s="427" t="s">
        <v>370</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371</v>
      </c>
      <c r="D53" s="389"/>
      <c r="E53" s="440">
        <f>$M25</f>
        <v>74838</v>
      </c>
      <c r="F53" s="440">
        <f>$M26</f>
        <v>9910</v>
      </c>
      <c r="G53" s="440">
        <f>M$27</f>
        <v>2825</v>
      </c>
      <c r="H53" s="440">
        <f>$M28</f>
        <v>16637</v>
      </c>
      <c r="I53" s="440">
        <f>M29</f>
        <v>4927</v>
      </c>
      <c r="J53" s="440">
        <f>M30</f>
        <v>110637</v>
      </c>
      <c r="K53" s="440">
        <f>M31</f>
        <v>110638</v>
      </c>
      <c r="L53" s="440">
        <f>M32</f>
        <v>0</v>
      </c>
      <c r="M53" s="440">
        <f>M33</f>
        <v>0</v>
      </c>
      <c r="N53" s="440">
        <f>M34</f>
        <v>0</v>
      </c>
      <c r="O53" s="440">
        <f>M35</f>
        <v>0</v>
      </c>
      <c r="P53" s="440">
        <f>M36</f>
        <v>0</v>
      </c>
      <c r="Q53" s="440">
        <f>M37</f>
        <v>0</v>
      </c>
      <c r="R53" s="440">
        <f>SUM(E53:Q53)</f>
        <v>330412</v>
      </c>
    </row>
    <row r="54" spans="3:18" hidden="1">
      <c r="C54" s="426" t="s">
        <v>372</v>
      </c>
      <c r="D54" s="389"/>
      <c r="E54" s="440">
        <f>IF(E45&gt;LastDateReport,NA(),E53)</f>
        <v>74838</v>
      </c>
      <c r="F54" s="440">
        <f t="shared" ref="F54:Q54" si="11">E54+F53</f>
        <v>84748</v>
      </c>
      <c r="G54" s="440">
        <f t="shared" si="11"/>
        <v>87573</v>
      </c>
      <c r="H54" s="440">
        <f t="shared" si="11"/>
        <v>104210</v>
      </c>
      <c r="I54" s="440">
        <f t="shared" si="11"/>
        <v>109137</v>
      </c>
      <c r="J54" s="440">
        <f t="shared" si="11"/>
        <v>219774</v>
      </c>
      <c r="K54" s="440">
        <f t="shared" si="11"/>
        <v>330412</v>
      </c>
      <c r="L54" s="440">
        <f t="shared" si="11"/>
        <v>330412</v>
      </c>
      <c r="M54" s="440">
        <f t="shared" si="11"/>
        <v>330412</v>
      </c>
      <c r="N54" s="440">
        <f t="shared" si="11"/>
        <v>330412</v>
      </c>
      <c r="O54" s="440">
        <f t="shared" si="11"/>
        <v>330412</v>
      </c>
      <c r="P54" s="440">
        <f t="shared" si="11"/>
        <v>330412</v>
      </c>
      <c r="Q54" s="440">
        <f t="shared" si="11"/>
        <v>330412</v>
      </c>
      <c r="R54" s="440">
        <f>L38</f>
        <v>102384</v>
      </c>
    </row>
    <row r="55" spans="3:18" hidden="1">
      <c r="C55" s="389" t="s">
        <v>373</v>
      </c>
      <c r="D55" s="389"/>
      <c r="E55" s="440">
        <f>L25</f>
        <v>74838</v>
      </c>
      <c r="F55" s="440">
        <f>L26</f>
        <v>9910</v>
      </c>
      <c r="G55" s="440">
        <f>L27</f>
        <v>6000</v>
      </c>
      <c r="H55" s="440">
        <f>L28</f>
        <v>6000</v>
      </c>
      <c r="I55" s="440">
        <f>L29</f>
        <v>5636</v>
      </c>
      <c r="J55" s="440">
        <f>L30</f>
        <v>0</v>
      </c>
      <c r="K55" s="440">
        <f>L31</f>
        <v>0</v>
      </c>
      <c r="L55" s="440">
        <f>L32</f>
        <v>0</v>
      </c>
      <c r="M55" s="440">
        <f>L33</f>
        <v>0</v>
      </c>
      <c r="N55" s="440">
        <f>L34</f>
        <v>0</v>
      </c>
      <c r="O55" s="440">
        <f>L35</f>
        <v>0</v>
      </c>
      <c r="P55" s="440">
        <f>L36</f>
        <v>0</v>
      </c>
      <c r="Q55" s="440">
        <f>L37</f>
        <v>0</v>
      </c>
      <c r="R55" s="440">
        <f>SUM(E55:Q55)</f>
        <v>102384</v>
      </c>
    </row>
    <row r="56" spans="3:18" hidden="1">
      <c r="C56" s="389" t="s">
        <v>374</v>
      </c>
      <c r="D56" s="389"/>
      <c r="E56" s="440">
        <f>IF(E45&gt;LastDateReport,NA(),E55)</f>
        <v>74838</v>
      </c>
      <c r="F56" s="440" t="e">
        <f t="shared" ref="F56:Q56" si="12">IF(F45&gt;LastDateReport,NA(),E56+F55)</f>
        <v>#N/A</v>
      </c>
      <c r="G56" s="440" t="e">
        <f t="shared" si="12"/>
        <v>#N/A</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102384</v>
      </c>
    </row>
    <row r="57" spans="3:18" hidden="1"/>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B16" workbookViewId="0">
      <selection activeCell="H31" sqref="H31"/>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5.95" customHeight="1">
      <c r="A11" s="72"/>
      <c r="B11" s="130" t="str">
        <f>ProjNo</f>
        <v>RT029</v>
      </c>
      <c r="C11" s="131"/>
      <c r="D11" s="131" t="str">
        <f>ProjName</f>
        <v>Cloud Based Bioinformatics Tools</v>
      </c>
      <c r="O11" s="10"/>
    </row>
    <row r="12" spans="1:18" s="5" customFormat="1" ht="15.95" customHeight="1">
      <c r="A12" s="72"/>
      <c r="B12" s="128" t="s">
        <v>42</v>
      </c>
      <c r="C12" s="126"/>
      <c r="D12" s="133">
        <f>ReportFrom</f>
        <v>41244</v>
      </c>
      <c r="E12" s="125"/>
      <c r="O12" s="10"/>
    </row>
    <row r="13" spans="1:18" s="5" customFormat="1" ht="15.95" customHeight="1">
      <c r="A13" s="72"/>
      <c r="B13" s="129" t="s">
        <v>43</v>
      </c>
      <c r="C13" s="197"/>
      <c r="D13" s="134">
        <f>LastDateReport</f>
        <v>41334</v>
      </c>
      <c r="E13" s="125"/>
      <c r="O13" s="10"/>
    </row>
    <row r="14" spans="1:18" s="5" customFormat="1" ht="15.95" customHeight="1">
      <c r="A14" s="72"/>
      <c r="B14" s="126"/>
      <c r="C14" s="126"/>
      <c r="D14" s="127"/>
      <c r="E14" s="125"/>
      <c r="O14" s="10"/>
    </row>
    <row r="15" spans="1:18" ht="18.95"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5.95"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1"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ht="25.5">
      <c r="A20" s="65"/>
      <c r="B20" s="322">
        <v>2</v>
      </c>
      <c r="C20" s="322">
        <v>2</v>
      </c>
      <c r="D20" s="323" t="s">
        <v>62</v>
      </c>
      <c r="E20" s="323" t="s">
        <v>63</v>
      </c>
      <c r="F20" s="191">
        <v>41011</v>
      </c>
      <c r="G20" s="123">
        <v>100</v>
      </c>
      <c r="H20" s="353"/>
      <c r="I20" s="228" t="str">
        <f t="shared" si="0"/>
        <v/>
      </c>
      <c r="J20" s="193" t="s">
        <v>64</v>
      </c>
      <c r="K20" s="193"/>
      <c r="L20" s="194"/>
      <c r="M20" s="315"/>
      <c r="N20" s="162" t="str">
        <f t="shared" si="1"/>
        <v>COMMENT REQUIRED</v>
      </c>
      <c r="O20" s="225" t="str">
        <f t="shared" si="2"/>
        <v>NOT COMPLETE</v>
      </c>
      <c r="P20" s="31" t="str">
        <f t="shared" si="3"/>
        <v>RED</v>
      </c>
      <c r="Q20" s="4"/>
      <c r="R20" s="4"/>
    </row>
    <row r="21" spans="1:18" ht="42" customHeight="1">
      <c r="B21" s="322">
        <v>3</v>
      </c>
      <c r="C21" s="322">
        <v>3</v>
      </c>
      <c r="D21" s="323" t="s">
        <v>65</v>
      </c>
      <c r="E21" s="323" t="s">
        <v>66</v>
      </c>
      <c r="F21" s="191">
        <v>41044</v>
      </c>
      <c r="G21" s="123">
        <v>100</v>
      </c>
      <c r="H21" s="353"/>
      <c r="I21" s="228" t="str">
        <f t="shared" si="0"/>
        <v/>
      </c>
      <c r="J21" s="193"/>
      <c r="K21" s="193"/>
      <c r="L21" s="194"/>
      <c r="M21" s="315"/>
      <c r="N21" s="162" t="str">
        <f t="shared" si="1"/>
        <v>COMMENT REQUIRED</v>
      </c>
      <c r="O21" s="225" t="str">
        <f t="shared" si="2"/>
        <v>NOT COMPLETE</v>
      </c>
      <c r="P21" s="31" t="str">
        <f t="shared" si="3"/>
        <v>RED</v>
      </c>
      <c r="Q21" s="4"/>
      <c r="R21" s="4"/>
    </row>
    <row r="22" spans="1:18" ht="27.95" customHeight="1">
      <c r="B22" s="322">
        <v>4</v>
      </c>
      <c r="C22" s="322">
        <v>4</v>
      </c>
      <c r="D22" s="323" t="s">
        <v>67</v>
      </c>
      <c r="E22" s="323" t="s">
        <v>68</v>
      </c>
      <c r="F22" s="191">
        <v>41091</v>
      </c>
      <c r="G22" s="123">
        <v>100</v>
      </c>
      <c r="H22" s="353"/>
      <c r="I22" s="228" t="str">
        <f t="shared" si="0"/>
        <v/>
      </c>
      <c r="J22" s="193"/>
      <c r="K22" s="193"/>
      <c r="L22" s="194"/>
      <c r="M22" s="315"/>
      <c r="N22" s="162" t="str">
        <f t="shared" si="1"/>
        <v>COMMENT REQUIRED</v>
      </c>
      <c r="O22" s="225" t="str">
        <f t="shared" si="2"/>
        <v>NOT COMPLETE</v>
      </c>
      <c r="P22" s="31" t="str">
        <f t="shared" si="3"/>
        <v>RED</v>
      </c>
      <c r="Q22" s="4"/>
      <c r="R22" s="4"/>
    </row>
    <row r="23" spans="1:18" ht="42" customHeight="1">
      <c r="B23" s="322">
        <v>5</v>
      </c>
      <c r="C23" s="322">
        <v>5</v>
      </c>
      <c r="D23" s="323" t="s">
        <v>69</v>
      </c>
      <c r="E23" s="323" t="s">
        <v>70</v>
      </c>
      <c r="F23" s="191">
        <v>41074</v>
      </c>
      <c r="G23" s="123">
        <v>100</v>
      </c>
      <c r="H23" s="353"/>
      <c r="I23" s="228" t="str">
        <f t="shared" si="0"/>
        <v/>
      </c>
      <c r="J23" s="195"/>
      <c r="K23" s="193" t="s">
        <v>64</v>
      </c>
      <c r="L23" s="194"/>
      <c r="M23" s="315" t="s">
        <v>71</v>
      </c>
      <c r="N23" s="162" t="str">
        <f t="shared" si="1"/>
        <v>COMMENT REQUIRED</v>
      </c>
      <c r="O23" s="225" t="str">
        <f t="shared" si="2"/>
        <v>NOT COMPLETE</v>
      </c>
      <c r="P23" s="31" t="str">
        <f t="shared" si="3"/>
        <v>RED</v>
      </c>
      <c r="Q23" s="4"/>
      <c r="R23" s="4"/>
    </row>
    <row r="24" spans="1:18" ht="25.5">
      <c r="B24" s="322">
        <v>6</v>
      </c>
      <c r="C24" s="322">
        <v>6</v>
      </c>
      <c r="D24" s="323" t="s">
        <v>72</v>
      </c>
      <c r="E24" s="323" t="s">
        <v>73</v>
      </c>
      <c r="F24" s="191">
        <v>41089</v>
      </c>
      <c r="G24" s="123">
        <v>100</v>
      </c>
      <c r="H24" s="353"/>
      <c r="I24" s="228" t="str">
        <f t="shared" si="0"/>
        <v/>
      </c>
      <c r="J24" s="195" t="s">
        <v>64</v>
      </c>
      <c r="K24" s="193"/>
      <c r="L24" s="194"/>
      <c r="M24" s="315" t="s">
        <v>74</v>
      </c>
      <c r="N24" s="162" t="str">
        <f t="shared" si="1"/>
        <v>COMMENT REQUIRED</v>
      </c>
      <c r="O24" s="225" t="str">
        <f t="shared" si="2"/>
        <v>NOT COMPLETE</v>
      </c>
      <c r="P24" s="31" t="str">
        <f t="shared" si="3"/>
        <v>RED</v>
      </c>
      <c r="Q24" s="4"/>
      <c r="R24" s="4"/>
    </row>
    <row r="25" spans="1:18" s="5" customFormat="1" ht="42" customHeight="1">
      <c r="B25" s="322">
        <v>7</v>
      </c>
      <c r="C25" s="322">
        <v>7</v>
      </c>
      <c r="D25" s="323" t="s">
        <v>75</v>
      </c>
      <c r="E25" s="323" t="s">
        <v>76</v>
      </c>
      <c r="F25" s="191">
        <v>41136</v>
      </c>
      <c r="G25" s="123">
        <v>100</v>
      </c>
      <c r="H25" s="353"/>
      <c r="I25" s="228" t="str">
        <f t="shared" si="0"/>
        <v/>
      </c>
      <c r="J25" s="195"/>
      <c r="K25" s="193" t="s">
        <v>64</v>
      </c>
      <c r="L25" s="194"/>
      <c r="M25" s="315" t="s">
        <v>77</v>
      </c>
      <c r="N25" s="162" t="str">
        <f t="shared" si="1"/>
        <v>COMMENT REQUIRED</v>
      </c>
      <c r="O25" s="225" t="str">
        <f t="shared" si="2"/>
        <v>NOT COMPLETE</v>
      </c>
      <c r="P25" s="31" t="str">
        <f t="shared" si="3"/>
        <v>RED</v>
      </c>
    </row>
    <row r="26" spans="1:18" s="5" customFormat="1" ht="42" customHeight="1">
      <c r="B26" s="322">
        <v>8</v>
      </c>
      <c r="C26" s="322">
        <v>8</v>
      </c>
      <c r="D26" s="323" t="s">
        <v>78</v>
      </c>
      <c r="E26" s="323" t="s">
        <v>79</v>
      </c>
      <c r="F26" s="191">
        <v>41136</v>
      </c>
      <c r="G26" s="123">
        <v>100</v>
      </c>
      <c r="H26" s="353" t="str">
        <f t="shared" ref="H26:H36" si="4">IF(G26=100,"Enter date of completion","")</f>
        <v>Enter date of completion</v>
      </c>
      <c r="I26" s="228" t="str">
        <f t="shared" si="0"/>
        <v/>
      </c>
      <c r="J26" s="195"/>
      <c r="K26" s="193" t="s">
        <v>64</v>
      </c>
      <c r="L26" s="194"/>
      <c r="M26" s="315" t="s">
        <v>376</v>
      </c>
      <c r="N26" s="162" t="str">
        <f t="shared" si="1"/>
        <v/>
      </c>
      <c r="O26" s="225" t="str">
        <f t="shared" si="2"/>
        <v>COMPLETE</v>
      </c>
      <c r="P26" s="31" t="str">
        <f t="shared" si="3"/>
        <v/>
      </c>
    </row>
    <row r="27" spans="1:18" s="5" customFormat="1" ht="27.95" customHeight="1">
      <c r="B27" s="322">
        <v>9</v>
      </c>
      <c r="C27" s="322">
        <v>9</v>
      </c>
      <c r="D27" s="323" t="s">
        <v>80</v>
      </c>
      <c r="E27" s="323" t="s">
        <v>81</v>
      </c>
      <c r="F27" s="191">
        <v>41152</v>
      </c>
      <c r="G27" s="123">
        <v>100</v>
      </c>
      <c r="H27" s="353" t="str">
        <f t="shared" si="4"/>
        <v>Enter date of completion</v>
      </c>
      <c r="I27" s="228" t="str">
        <f t="shared" si="0"/>
        <v/>
      </c>
      <c r="J27" s="195" t="s">
        <v>64</v>
      </c>
      <c r="K27" s="193"/>
      <c r="L27" s="194"/>
      <c r="M27" s="315" t="s">
        <v>82</v>
      </c>
      <c r="N27" s="162" t="str">
        <f t="shared" si="1"/>
        <v/>
      </c>
      <c r="O27" s="225" t="str">
        <f t="shared" si="2"/>
        <v>COMPLETE</v>
      </c>
      <c r="P27" s="31" t="str">
        <f t="shared" si="3"/>
        <v/>
      </c>
    </row>
    <row r="28" spans="1:18" s="5" customFormat="1" ht="42" customHeight="1">
      <c r="B28" s="322">
        <v>10</v>
      </c>
      <c r="C28" s="322">
        <v>10</v>
      </c>
      <c r="D28" s="323" t="s">
        <v>83</v>
      </c>
      <c r="E28" s="323" t="s">
        <v>84</v>
      </c>
      <c r="F28" s="191">
        <v>41182</v>
      </c>
      <c r="G28" s="123">
        <v>75</v>
      </c>
      <c r="H28" s="353" t="str">
        <f t="shared" si="4"/>
        <v/>
      </c>
      <c r="I28" s="228" t="str">
        <f t="shared" si="0"/>
        <v/>
      </c>
      <c r="J28" s="195"/>
      <c r="K28" s="193" t="s">
        <v>64</v>
      </c>
      <c r="L28" s="194"/>
      <c r="M28" s="315" t="s">
        <v>85</v>
      </c>
      <c r="N28" s="162" t="str">
        <f t="shared" si="1"/>
        <v>COMMENT REQUIRED</v>
      </c>
      <c r="O28" s="225" t="str">
        <f t="shared" si="2"/>
        <v>NOT COMPLETE</v>
      </c>
      <c r="P28" s="31" t="str">
        <f t="shared" si="3"/>
        <v>RED</v>
      </c>
    </row>
    <row r="29" spans="1:18" s="5" customFormat="1" ht="42" customHeight="1">
      <c r="B29" s="322">
        <v>11</v>
      </c>
      <c r="C29" s="322">
        <v>11</v>
      </c>
      <c r="D29" s="323" t="s">
        <v>86</v>
      </c>
      <c r="E29" s="323" t="s">
        <v>87</v>
      </c>
      <c r="F29" s="191">
        <v>41197</v>
      </c>
      <c r="G29" s="123">
        <v>25</v>
      </c>
      <c r="H29" s="353" t="str">
        <f t="shared" si="4"/>
        <v/>
      </c>
      <c r="I29" s="228" t="str">
        <f t="shared" si="0"/>
        <v/>
      </c>
      <c r="J29" s="195"/>
      <c r="K29" s="193" t="s">
        <v>64</v>
      </c>
      <c r="L29" s="194"/>
      <c r="M29" s="315" t="s">
        <v>88</v>
      </c>
      <c r="N29" s="162" t="str">
        <f t="shared" si="1"/>
        <v>COMMENT REQUIRED</v>
      </c>
      <c r="O29" s="225" t="str">
        <f t="shared" si="2"/>
        <v>NOT COMPLETE</v>
      </c>
      <c r="P29" s="31" t="str">
        <f t="shared" si="3"/>
        <v>RED</v>
      </c>
    </row>
    <row r="30" spans="1:18" s="5" customFormat="1" ht="25.5">
      <c r="B30" s="322">
        <v>12</v>
      </c>
      <c r="C30" s="322">
        <v>12</v>
      </c>
      <c r="D30" s="323" t="s">
        <v>89</v>
      </c>
      <c r="E30" s="323" t="s">
        <v>90</v>
      </c>
      <c r="F30" s="191">
        <v>41243</v>
      </c>
      <c r="G30" s="123">
        <v>50</v>
      </c>
      <c r="H30" s="353" t="str">
        <f t="shared" si="4"/>
        <v/>
      </c>
      <c r="I30" s="228" t="str">
        <f t="shared" si="0"/>
        <v/>
      </c>
      <c r="J30" s="195" t="s">
        <v>64</v>
      </c>
      <c r="K30" s="193"/>
      <c r="L30" s="194"/>
      <c r="M30" s="315" t="s">
        <v>91</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50</v>
      </c>
      <c r="H31" s="353" t="str">
        <f t="shared" si="4"/>
        <v/>
      </c>
      <c r="I31" s="228" t="str">
        <f t="shared" si="0"/>
        <v/>
      </c>
      <c r="J31" s="195"/>
      <c r="K31" s="193" t="s">
        <v>64</v>
      </c>
      <c r="L31" s="194"/>
      <c r="M31" s="315" t="s">
        <v>375</v>
      </c>
      <c r="N31" s="162" t="str">
        <f t="shared" si="1"/>
        <v>COMMENT REQUIRED</v>
      </c>
      <c r="O31" s="225" t="str">
        <f t="shared" si="2"/>
        <v>NOT COMPLETE</v>
      </c>
      <c r="P31" s="31" t="str">
        <f t="shared" si="3"/>
        <v>RED</v>
      </c>
      <c r="Q31" s="4"/>
      <c r="R31" s="4"/>
    </row>
    <row r="32" spans="1:18" ht="42" customHeight="1">
      <c r="B32" s="322">
        <v>14</v>
      </c>
      <c r="C32" s="322">
        <v>14</v>
      </c>
      <c r="D32" s="323" t="s">
        <v>94</v>
      </c>
      <c r="E32" s="323" t="s">
        <v>95</v>
      </c>
      <c r="F32" s="191">
        <v>41258</v>
      </c>
      <c r="G32" s="123">
        <v>100</v>
      </c>
      <c r="H32" s="353" t="str">
        <f t="shared" si="4"/>
        <v>Enter date of completion</v>
      </c>
      <c r="I32" s="228" t="str">
        <f t="shared" si="0"/>
        <v/>
      </c>
      <c r="J32" s="195"/>
      <c r="K32" s="193" t="s">
        <v>64</v>
      </c>
      <c r="L32" s="194"/>
      <c r="M32" s="315" t="s">
        <v>96</v>
      </c>
      <c r="N32" s="162" t="str">
        <f t="shared" si="1"/>
        <v/>
      </c>
      <c r="O32" s="225" t="str">
        <f t="shared" si="2"/>
        <v>COMPLETE</v>
      </c>
      <c r="P32" s="31" t="str">
        <f t="shared" si="3"/>
        <v/>
      </c>
      <c r="Q32" s="4"/>
      <c r="R32" s="4"/>
    </row>
    <row r="33" spans="2:18" ht="42" customHeight="1">
      <c r="B33" s="322">
        <v>15</v>
      </c>
      <c r="C33" s="322">
        <v>15</v>
      </c>
      <c r="D33" s="323" t="s">
        <v>97</v>
      </c>
      <c r="E33" s="323" t="s">
        <v>98</v>
      </c>
      <c r="F33" s="191">
        <v>41333</v>
      </c>
      <c r="G33" s="123">
        <v>0</v>
      </c>
      <c r="H33" s="353" t="str">
        <f t="shared" si="4"/>
        <v/>
      </c>
      <c r="I33" s="228" t="str">
        <f t="shared" si="0"/>
        <v/>
      </c>
      <c r="J33" s="195"/>
      <c r="K33" s="193" t="s">
        <v>64</v>
      </c>
      <c r="L33" s="194"/>
      <c r="M33" s="315"/>
      <c r="N33" s="162" t="str">
        <f t="shared" si="1"/>
        <v>COMMENT REQUIRED</v>
      </c>
      <c r="O33" s="225" t="str">
        <f t="shared" si="2"/>
        <v>NOT COMPLETE</v>
      </c>
      <c r="P33" s="31" t="str">
        <f t="shared" si="3"/>
        <v>GREEN</v>
      </c>
      <c r="Q33" s="4"/>
      <c r="R33" s="4"/>
    </row>
    <row r="34" spans="2:18" s="5" customFormat="1" ht="42" customHeight="1">
      <c r="B34" s="322">
        <v>16</v>
      </c>
      <c r="C34" s="322">
        <v>16</v>
      </c>
      <c r="D34" s="323" t="s">
        <v>99</v>
      </c>
      <c r="E34" s="323" t="s">
        <v>100</v>
      </c>
      <c r="F34" s="191">
        <v>41334</v>
      </c>
      <c r="G34" s="123">
        <v>0</v>
      </c>
      <c r="H34" s="353" t="str">
        <f t="shared" si="4"/>
        <v/>
      </c>
      <c r="I34" s="228" t="str">
        <f t="shared" si="0"/>
        <v/>
      </c>
      <c r="J34" s="195" t="s">
        <v>64</v>
      </c>
      <c r="K34" s="193"/>
      <c r="L34" s="194"/>
      <c r="M34" s="315"/>
      <c r="N34" s="162" t="str">
        <f t="shared" si="1"/>
        <v>COMMENT REQUIRED</v>
      </c>
      <c r="O34" s="225" t="str">
        <f t="shared" si="2"/>
        <v>NOT COMPLETE</v>
      </c>
      <c r="P34" s="31" t="str">
        <f t="shared" si="3"/>
        <v>GREEN</v>
      </c>
    </row>
    <row r="35" spans="2:18" s="5" customFormat="1" ht="42" customHeight="1">
      <c r="B35" s="322">
        <v>17</v>
      </c>
      <c r="C35" s="322">
        <v>17</v>
      </c>
      <c r="D35" s="323" t="s">
        <v>101</v>
      </c>
      <c r="E35" s="323" t="s">
        <v>102</v>
      </c>
      <c r="F35" s="191">
        <v>41600</v>
      </c>
      <c r="G35" s="123">
        <v>0</v>
      </c>
      <c r="H35" s="353" t="str">
        <f t="shared" si="4"/>
        <v/>
      </c>
      <c r="I35" s="228" t="str">
        <f t="shared" si="0"/>
        <v/>
      </c>
      <c r="J35" s="195" t="s">
        <v>64</v>
      </c>
      <c r="K35" s="193"/>
      <c r="L35" s="194"/>
      <c r="M35" s="315"/>
      <c r="N35" s="162" t="str">
        <f t="shared" si="1"/>
        <v/>
      </c>
      <c r="O35" s="225" t="str">
        <f t="shared" si="2"/>
        <v>Not Due</v>
      </c>
      <c r="P35" s="31" t="str">
        <f t="shared" si="3"/>
        <v/>
      </c>
    </row>
    <row r="36" spans="2:18" s="5" customFormat="1" ht="27.95" customHeight="1">
      <c r="B36" s="322">
        <v>18</v>
      </c>
      <c r="C36" s="322">
        <v>18</v>
      </c>
      <c r="D36" s="323" t="s">
        <v>103</v>
      </c>
      <c r="E36" s="323" t="s">
        <v>104</v>
      </c>
      <c r="F36" s="191">
        <v>41820</v>
      </c>
      <c r="G36" s="123">
        <v>0</v>
      </c>
      <c r="H36" s="353" t="str">
        <f t="shared" si="4"/>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t="str">
        <f>IFERROR(AVERAGE(I19:I36),"")</f>
        <v/>
      </c>
      <c r="J38" s="67"/>
      <c r="K38" s="67"/>
      <c r="L38" s="67"/>
      <c r="M38" s="67"/>
      <c r="N38" s="67"/>
      <c r="O38" s="67"/>
      <c r="P38" s="65"/>
      <c r="Q38" s="4"/>
      <c r="R38" s="4"/>
    </row>
    <row r="39" spans="2:18" ht="15">
      <c r="B39" s="68"/>
      <c r="C39" s="68"/>
      <c r="D39" s="68"/>
      <c r="E39" s="68"/>
      <c r="F39" s="68"/>
      <c r="G39" s="68"/>
      <c r="H39" s="68"/>
      <c r="I39" s="68"/>
      <c r="J39" s="68"/>
      <c r="K39" s="68"/>
      <c r="L39" s="68"/>
      <c r="M39" s="68"/>
      <c r="N39" s="68"/>
      <c r="O39" s="69"/>
      <c r="P39" s="65"/>
      <c r="Q39" s="4"/>
      <c r="R39" s="4"/>
    </row>
    <row r="40" spans="2:18" ht="14.1" customHeight="1">
      <c r="B40" s="479" t="s">
        <v>28</v>
      </c>
      <c r="C40" s="479"/>
      <c r="D40" s="479"/>
      <c r="E40" s="479"/>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 r="B52" s="17"/>
      <c r="C52" s="17"/>
      <c r="E52" s="16"/>
    </row>
    <row r="53" spans="2:5" ht="15">
      <c r="B53" s="17"/>
      <c r="C53" s="17"/>
      <c r="E53" s="16"/>
    </row>
    <row r="54" spans="2:5" ht="15">
      <c r="E54" s="16"/>
    </row>
    <row r="55" spans="2:5" ht="15">
      <c r="E55" s="16"/>
    </row>
    <row r="56" spans="2:5" ht="15">
      <c r="E56" s="16"/>
    </row>
    <row r="57" spans="2:5" ht="15">
      <c r="E57" s="16"/>
    </row>
    <row r="58" spans="2:5" ht="15">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F15" sqref="F15"/>
    </sheetView>
  </sheetViews>
  <sheetFormatPr defaultColWidth="11.42578125" defaultRowHeight="12.75"/>
  <cols>
    <col min="1" max="1" width="14" style="4" customWidth="1"/>
    <col min="2" max="2" width="16.42578125" customWidth="1"/>
    <col min="3" max="3" width="69.710937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11.4257812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 r="A8" s="61" t="s">
        <v>7</v>
      </c>
      <c r="B8" s="39" t="str">
        <f>COMMUNICATIONLIGHT</f>
        <v>AMBER</v>
      </c>
      <c r="D8" s="16"/>
      <c r="G8" s="5"/>
    </row>
    <row r="9" spans="1:18" s="4" customFormat="1" ht="15">
      <c r="A9" s="61" t="s">
        <v>8</v>
      </c>
      <c r="B9" s="41" t="str">
        <f>FINANCELIGHT</f>
        <v>GREEN</v>
      </c>
      <c r="D9" s="16"/>
      <c r="G9" s="5"/>
    </row>
    <row r="10" spans="1:18" s="5" customFormat="1">
      <c r="A10" s="72"/>
      <c r="B10" s="132"/>
      <c r="N10" s="10"/>
    </row>
    <row r="11" spans="1:18" s="5" customFormat="1" ht="15.95" customHeight="1">
      <c r="A11" s="72"/>
      <c r="B11" s="130" t="str">
        <f>ProjNo</f>
        <v>RT029</v>
      </c>
      <c r="C11" s="131" t="str">
        <f>ProjName</f>
        <v>Cloud Based Bioinformatics Tools</v>
      </c>
      <c r="N11" s="10"/>
    </row>
    <row r="12" spans="1:18" s="5" customFormat="1" ht="15.95" customHeight="1">
      <c r="A12" s="72"/>
      <c r="B12" s="128" t="s">
        <v>42</v>
      </c>
      <c r="C12" s="133">
        <f>ReportFrom</f>
        <v>41244</v>
      </c>
      <c r="D12" s="125"/>
      <c r="N12" s="10"/>
    </row>
    <row r="13" spans="1:18" s="5" customFormat="1" ht="15.95" customHeight="1">
      <c r="A13" s="72"/>
      <c r="B13" s="129" t="s">
        <v>43</v>
      </c>
      <c r="C13" s="134">
        <f>LastDateReport</f>
        <v>41334</v>
      </c>
      <c r="D13" s="125"/>
      <c r="N13" s="10"/>
    </row>
    <row r="14" spans="1:18" s="5" customFormat="1" ht="6" customHeight="1">
      <c r="A14" s="72"/>
      <c r="B14" s="126"/>
      <c r="C14" s="127"/>
      <c r="D14" s="125"/>
      <c r="N14" s="10"/>
    </row>
    <row r="15" spans="1:18" ht="20.100000000000001" customHeight="1">
      <c r="A15" s="65"/>
      <c r="B15" s="47" t="s">
        <v>107</v>
      </c>
      <c r="C15" s="30"/>
      <c r="D15" s="30"/>
      <c r="E15" s="30" t="s">
        <v>45</v>
      </c>
      <c r="F15" s="30" t="str">
        <f>ISSUELIGHT</f>
        <v>GREEN</v>
      </c>
      <c r="G15" s="30"/>
      <c r="H15" s="30"/>
      <c r="I15" s="4"/>
      <c r="J15" s="4"/>
      <c r="K15" s="4"/>
      <c r="L15" s="4"/>
      <c r="M15" s="4"/>
      <c r="N15" s="4"/>
      <c r="O15" s="4"/>
      <c r="P15" s="4"/>
      <c r="Q15" s="4"/>
      <c r="R15" s="4"/>
    </row>
    <row r="16" spans="1:18" ht="17.100000000000001" customHeight="1">
      <c r="A16" s="65"/>
      <c r="B16" s="481" t="s">
        <v>108</v>
      </c>
      <c r="C16" s="481"/>
      <c r="D16" s="481"/>
      <c r="E16" s="481"/>
      <c r="F16" s="481"/>
      <c r="G16" s="42"/>
      <c r="H16" s="28"/>
      <c r="I16" s="4"/>
      <c r="J16" s="4"/>
      <c r="K16" s="4"/>
      <c r="L16" s="4"/>
      <c r="M16" s="4"/>
      <c r="N16" s="4"/>
      <c r="O16" s="4"/>
      <c r="P16" s="4"/>
      <c r="Q16" s="4"/>
      <c r="R16" s="4"/>
    </row>
    <row r="17" spans="1:18" ht="17.100000000000001" customHeight="1">
      <c r="A17" s="65"/>
      <c r="B17" s="482"/>
      <c r="C17" s="482"/>
      <c r="D17" s="482"/>
      <c r="E17" s="482"/>
      <c r="F17" s="482"/>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1"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1"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1"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1" customHeight="1">
      <c r="A22" s="21"/>
      <c r="B22" s="308"/>
      <c r="C22" s="309"/>
      <c r="D22" s="310"/>
      <c r="E22" s="310"/>
      <c r="F22" s="311"/>
      <c r="G22" s="78"/>
      <c r="H22" s="79" t="str">
        <f t="shared" si="0"/>
        <v/>
      </c>
      <c r="I22" s="79" t="str">
        <f t="shared" si="1"/>
        <v/>
      </c>
      <c r="J22" s="184" t="str">
        <f t="shared" si="2"/>
        <v/>
      </c>
      <c r="K22" s="65" t="str">
        <f t="shared" si="3"/>
        <v>GREEN</v>
      </c>
      <c r="L22" s="65"/>
    </row>
    <row r="23" spans="1:18" ht="44.1"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1"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1"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1"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80"/>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80"/>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479" t="s">
        <v>28</v>
      </c>
      <c r="C32" s="479"/>
      <c r="D32" s="479"/>
      <c r="E32" s="479"/>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topLeftCell="A13" workbookViewId="0">
      <selection activeCell="D21" sqref="D21"/>
    </sheetView>
  </sheetViews>
  <sheetFormatPr defaultColWidth="11.42578125" defaultRowHeight="12.75"/>
  <cols>
    <col min="1" max="1" width="14" style="4" customWidth="1"/>
    <col min="2" max="2" width="18.140625" customWidth="1"/>
    <col min="3" max="3" width="52.7109375" customWidth="1"/>
    <col min="4" max="4" width="63" customWidth="1"/>
    <col min="5" max="5" width="21.28515625" customWidth="1"/>
    <col min="6" max="6" width="3.42578125" style="5" customWidth="1"/>
    <col min="7" max="7" width="11.4257812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 r="A8" s="61" t="s">
        <v>7</v>
      </c>
      <c r="B8" s="39" t="str">
        <f>COMMUNICATIONLIGHT</f>
        <v>AMBER</v>
      </c>
      <c r="D8" s="16"/>
      <c r="F8" s="65"/>
    </row>
    <row r="9" spans="1:15" s="4" customFormat="1" ht="15">
      <c r="A9" s="61" t="s">
        <v>8</v>
      </c>
      <c r="B9" s="41" t="str">
        <f>FINANCELIGHT</f>
        <v>GREEN</v>
      </c>
      <c r="D9" s="16"/>
      <c r="F9" s="65"/>
    </row>
    <row r="10" spans="1:15" s="5" customFormat="1">
      <c r="A10" s="72"/>
      <c r="B10" s="132"/>
      <c r="N10" s="10"/>
    </row>
    <row r="11" spans="1:15" s="5" customFormat="1" ht="15.95" customHeight="1">
      <c r="A11" s="72"/>
      <c r="B11" s="130" t="str">
        <f>ProjNo</f>
        <v>RT029</v>
      </c>
      <c r="C11" s="131" t="str">
        <f>ProjName</f>
        <v>Cloud Based Bioinformatics Tools</v>
      </c>
      <c r="N11" s="10"/>
    </row>
    <row r="12" spans="1:15" s="5" customFormat="1" ht="15.95" customHeight="1">
      <c r="A12" s="72"/>
      <c r="B12" s="128" t="s">
        <v>42</v>
      </c>
      <c r="C12" s="133">
        <f>ReportFrom</f>
        <v>41244</v>
      </c>
      <c r="D12" s="125"/>
      <c r="N12" s="10"/>
    </row>
    <row r="13" spans="1:15" s="5" customFormat="1" ht="15.95" customHeight="1">
      <c r="A13" s="72"/>
      <c r="B13" s="129" t="s">
        <v>43</v>
      </c>
      <c r="C13" s="134">
        <f>LastDateReport</f>
        <v>41334</v>
      </c>
      <c r="D13" s="125"/>
      <c r="N13" s="10"/>
    </row>
    <row r="14" spans="1:15" s="5" customFormat="1" ht="6" customHeight="1">
      <c r="A14" s="72"/>
      <c r="B14" s="126"/>
      <c r="C14" s="127"/>
      <c r="D14" s="125"/>
      <c r="N14" s="10"/>
    </row>
    <row r="15" spans="1:15" ht="18.95" customHeight="1">
      <c r="A15" s="65"/>
      <c r="B15" s="12" t="s">
        <v>121</v>
      </c>
      <c r="C15" s="30"/>
      <c r="D15" s="30" t="s">
        <v>45</v>
      </c>
      <c r="E15" s="30" t="str">
        <f>RISKLIGHT</f>
        <v>GREEN</v>
      </c>
      <c r="F15" s="90"/>
      <c r="G15" s="4"/>
      <c r="H15" s="4"/>
      <c r="I15" s="4"/>
      <c r="J15" s="4"/>
      <c r="K15" s="4"/>
      <c r="L15" s="4"/>
      <c r="M15" s="4"/>
      <c r="N15" s="4"/>
      <c r="O15" s="4"/>
    </row>
    <row r="16" spans="1:15" ht="15.95" customHeight="1">
      <c r="A16" s="5"/>
      <c r="B16" s="481" t="s">
        <v>122</v>
      </c>
      <c r="C16" s="481"/>
      <c r="D16" s="481"/>
      <c r="E16" s="481"/>
      <c r="F16" s="91"/>
      <c r="G16" s="4"/>
      <c r="H16" s="4"/>
      <c r="I16" s="4"/>
      <c r="J16" s="4"/>
      <c r="K16" s="4"/>
      <c r="L16" s="4"/>
      <c r="M16" s="4"/>
      <c r="N16" s="4"/>
      <c r="O16" s="4"/>
    </row>
    <row r="17" spans="1:15" ht="17.100000000000001" customHeight="1">
      <c r="B17" s="482"/>
      <c r="C17" s="482"/>
      <c r="D17" s="482"/>
      <c r="E17" s="482"/>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465" t="s">
        <v>381</v>
      </c>
      <c r="E19" s="410" t="s">
        <v>129</v>
      </c>
      <c r="F19" s="93"/>
      <c r="G19" s="48" t="str">
        <f>IF(C19&gt;0,"","ENTER RISK 1")</f>
        <v/>
      </c>
      <c r="H19" s="4"/>
      <c r="I19" s="4"/>
      <c r="J19" s="4"/>
      <c r="K19" s="4"/>
      <c r="L19" s="4"/>
      <c r="M19" s="4"/>
      <c r="N19" s="4"/>
      <c r="O19" s="4"/>
    </row>
    <row r="20" spans="1:15" ht="81.75" customHeight="1">
      <c r="B20" s="302">
        <v>1</v>
      </c>
      <c r="C20" s="303" t="s">
        <v>130</v>
      </c>
      <c r="D20" s="465" t="s">
        <v>380</v>
      </c>
      <c r="E20" s="410" t="s">
        <v>129</v>
      </c>
      <c r="F20" s="93"/>
      <c r="G20" s="48" t="str">
        <f>IF(C20&gt;0,"","ENTER RISK 2")</f>
        <v/>
      </c>
      <c r="H20" s="4"/>
      <c r="I20" s="4"/>
      <c r="J20" s="4"/>
      <c r="K20" s="4"/>
      <c r="L20" s="4"/>
      <c r="M20" s="4"/>
      <c r="N20" s="4"/>
      <c r="O20" s="4"/>
    </row>
    <row r="21" spans="1:15" ht="81.75" customHeight="1">
      <c r="B21" s="302">
        <v>2</v>
      </c>
      <c r="C21" s="303" t="s">
        <v>132</v>
      </c>
      <c r="D21" s="304" t="s">
        <v>133</v>
      </c>
      <c r="E21" s="410" t="s">
        <v>131</v>
      </c>
      <c r="F21" s="93"/>
      <c r="G21" s="48" t="str">
        <f>IF(C21&gt;0,"","ENTER RISK 3")</f>
        <v/>
      </c>
      <c r="H21" s="4"/>
      <c r="I21" s="4"/>
      <c r="J21" s="4"/>
      <c r="K21" s="4"/>
      <c r="L21" s="4"/>
      <c r="M21" s="4"/>
      <c r="N21" s="4"/>
      <c r="O21" s="4"/>
    </row>
    <row r="22" spans="1:15" ht="81.75" customHeight="1">
      <c r="B22" s="302">
        <v>3</v>
      </c>
      <c r="C22" s="303" t="s">
        <v>134</v>
      </c>
      <c r="D22" s="304" t="s">
        <v>135</v>
      </c>
      <c r="E22" s="410" t="s">
        <v>131</v>
      </c>
      <c r="F22" s="93"/>
      <c r="G22" s="48" t="str">
        <f>IF(C22&gt;0,"","ENTER RISK 4")</f>
        <v/>
      </c>
      <c r="H22" s="4"/>
      <c r="I22" s="4"/>
      <c r="J22" s="4"/>
      <c r="K22" s="4"/>
      <c r="L22" s="4"/>
      <c r="M22" s="4"/>
      <c r="N22" s="4"/>
      <c r="O22" s="4"/>
    </row>
    <row r="23" spans="1:15" ht="81.75" customHeight="1">
      <c r="B23" s="305">
        <v>4</v>
      </c>
      <c r="C23" s="306" t="s">
        <v>136</v>
      </c>
      <c r="D23" s="307" t="s">
        <v>137</v>
      </c>
      <c r="E23" s="411" t="s">
        <v>129</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479" t="s">
        <v>28</v>
      </c>
      <c r="C25" s="479"/>
      <c r="D25" s="479"/>
      <c r="E25" s="479"/>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workbookViewId="0">
      <selection activeCell="N34" sqref="N34"/>
    </sheetView>
  </sheetViews>
  <sheetFormatPr defaultColWidth="11.42578125" defaultRowHeight="12.75"/>
  <cols>
    <col min="1" max="1" width="14" style="4" customWidth="1"/>
    <col min="2" max="2" width="15.85546875"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11.4257812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 r="A8" s="61" t="s">
        <v>7</v>
      </c>
      <c r="B8" s="39" t="str">
        <f>COMMUNICATIONLIGHT</f>
        <v>AMBER</v>
      </c>
      <c r="C8" s="33"/>
      <c r="D8" s="5"/>
      <c r="E8" s="16"/>
      <c r="F8" s="5"/>
      <c r="G8" s="5"/>
      <c r="H8" s="5"/>
      <c r="I8" s="5"/>
      <c r="J8" s="65"/>
      <c r="K8" s="65"/>
    </row>
    <row r="9" spans="1:28" s="4" customFormat="1" ht="15">
      <c r="A9" s="61" t="s">
        <v>8</v>
      </c>
      <c r="B9" s="41" t="str">
        <f>FINANCELIGHT</f>
        <v>GREEN</v>
      </c>
      <c r="C9" s="33"/>
      <c r="D9" s="5"/>
      <c r="E9" s="16"/>
      <c r="F9" s="5"/>
      <c r="G9" s="5"/>
      <c r="H9" s="5"/>
      <c r="I9" s="5"/>
      <c r="J9" s="65"/>
      <c r="K9" s="65"/>
    </row>
    <row r="10" spans="1:28" s="5" customFormat="1">
      <c r="A10" s="72"/>
      <c r="B10" s="132"/>
      <c r="C10" s="33"/>
      <c r="O10" s="10"/>
    </row>
    <row r="11" spans="1:28" s="5" customFormat="1" ht="15.95" customHeight="1">
      <c r="A11" s="72"/>
      <c r="B11" s="130" t="str">
        <f>ProjNo</f>
        <v>RT029</v>
      </c>
      <c r="C11" s="131"/>
      <c r="D11" s="131" t="str">
        <f>ProjName</f>
        <v>Cloud Based Bioinformatics Tools</v>
      </c>
      <c r="O11" s="10"/>
    </row>
    <row r="12" spans="1:28" s="5" customFormat="1" ht="15.95" customHeight="1">
      <c r="A12" s="72"/>
      <c r="B12" s="128" t="s">
        <v>42</v>
      </c>
      <c r="C12" s="126"/>
      <c r="D12" s="133">
        <f>ReportFrom</f>
        <v>41244</v>
      </c>
      <c r="E12" s="125"/>
      <c r="O12" s="10"/>
    </row>
    <row r="13" spans="1:28" s="5" customFormat="1" ht="15.95" customHeight="1">
      <c r="A13" s="72"/>
      <c r="B13" s="129" t="s">
        <v>43</v>
      </c>
      <c r="C13" s="197"/>
      <c r="D13" s="134">
        <f>LastDateReport</f>
        <v>41334</v>
      </c>
      <c r="E13" s="125"/>
      <c r="O13" s="10"/>
    </row>
    <row r="14" spans="1:28" s="5" customFormat="1" ht="6" customHeight="1">
      <c r="A14" s="72"/>
      <c r="B14" s="126"/>
      <c r="C14" s="126"/>
      <c r="D14" s="127"/>
      <c r="E14" s="125"/>
      <c r="O14" s="10"/>
    </row>
    <row r="15" spans="1:28" s="4" customFormat="1" ht="18.95" customHeight="1">
      <c r="A15" s="65"/>
      <c r="B15" s="12" t="s">
        <v>138</v>
      </c>
      <c r="C15" s="12"/>
      <c r="D15" s="12"/>
      <c r="E15" s="12"/>
      <c r="F15" s="12"/>
      <c r="G15" s="12"/>
      <c r="H15" s="12" t="s">
        <v>45</v>
      </c>
      <c r="I15" s="12" t="str">
        <f>CHANGELIGHT</f>
        <v>GREEN</v>
      </c>
      <c r="J15" s="94"/>
      <c r="K15" s="94"/>
      <c r="L15" s="1" t="s">
        <v>139</v>
      </c>
      <c r="M15" s="1"/>
      <c r="N15" s="1">
        <f>B29</f>
        <v>0</v>
      </c>
      <c r="AB15" s="2"/>
    </row>
    <row r="16" spans="1:28" s="4" customFormat="1" ht="15.95" customHeight="1">
      <c r="A16" s="65"/>
      <c r="B16" s="46" t="s">
        <v>140</v>
      </c>
      <c r="C16" s="186"/>
      <c r="D16" s="46"/>
      <c r="E16" s="46"/>
      <c r="F16" s="46"/>
      <c r="G16" s="46"/>
      <c r="H16" s="46"/>
      <c r="I16" s="46"/>
      <c r="J16" s="91"/>
      <c r="K16" s="91"/>
      <c r="L16" s="1" t="s">
        <v>141</v>
      </c>
      <c r="M16" s="1"/>
      <c r="N16" s="1">
        <f>K29</f>
        <v>99</v>
      </c>
      <c r="AB16" s="2"/>
    </row>
    <row r="17" spans="1:28" s="4" customFormat="1" ht="15" customHeight="1">
      <c r="B17" s="33"/>
      <c r="C17" s="33"/>
      <c r="D17" s="33"/>
      <c r="E17" s="33"/>
      <c r="F17" s="33"/>
      <c r="G17" s="33"/>
      <c r="H17" s="33"/>
      <c r="I17" s="33"/>
      <c r="J17" s="63"/>
      <c r="K17" s="63"/>
      <c r="L17" s="1" t="s">
        <v>142</v>
      </c>
      <c r="M17" s="1"/>
      <c r="N17" s="1">
        <f>G29</f>
        <v>0</v>
      </c>
      <c r="AB17" s="2"/>
    </row>
    <row r="18" spans="1:28" s="4" customFormat="1" ht="57.75" customHeight="1">
      <c r="B18" s="49" t="s">
        <v>143</v>
      </c>
      <c r="C18" s="198" t="s">
        <v>144</v>
      </c>
      <c r="D18" s="50" t="s">
        <v>145</v>
      </c>
      <c r="E18" s="50" t="s">
        <v>146</v>
      </c>
      <c r="F18" s="50" t="s">
        <v>147</v>
      </c>
      <c r="G18" s="50" t="s">
        <v>116</v>
      </c>
      <c r="H18" s="50" t="s">
        <v>148</v>
      </c>
      <c r="I18" s="51" t="s">
        <v>149</v>
      </c>
      <c r="J18" s="95"/>
      <c r="K18" s="96" t="s">
        <v>150</v>
      </c>
      <c r="AB18" s="2"/>
    </row>
    <row r="19" spans="1:28" s="4" customFormat="1" ht="42" customHeight="1">
      <c r="A19" s="21" t="s">
        <v>48</v>
      </c>
      <c r="B19" s="324" t="s">
        <v>151</v>
      </c>
      <c r="C19" s="325" t="s">
        <v>152</v>
      </c>
      <c r="D19" s="326">
        <v>0</v>
      </c>
      <c r="E19" s="327">
        <v>0</v>
      </c>
      <c r="F19" s="328">
        <v>41053</v>
      </c>
      <c r="G19" s="177" t="str">
        <f t="shared" ref="G19:G27" si="0">IF(ISBLANK(I19),IF(ISBLANK(B19),"","open"),"closed")</f>
        <v>closed</v>
      </c>
      <c r="H19" s="37">
        <f t="shared" ref="H19:H27" si="1">IF(F19&gt;0,F19+28,"")</f>
        <v>41081</v>
      </c>
      <c r="I19" s="337">
        <v>41152</v>
      </c>
      <c r="J19" s="97"/>
      <c r="K19" s="98">
        <f t="shared" ref="K19:K27" si="2">IF(ISBLANK(I19),"",I19-F19)</f>
        <v>99</v>
      </c>
      <c r="L19" s="4" t="str">
        <f t="shared" ref="L19:L27" si="3">IF(G19="OPEN",IF(H19&lt;LastDateReport+1,"DUE","NOT DUE"),"")</f>
        <v/>
      </c>
      <c r="M19" s="4" t="str">
        <f t="shared" ref="M19:M27" si="4">IF(L19="DUE",IF(LastDateReport-H19&gt;28,"RED",IF(LastDateReport-H19&lt;8,"GREEN","AMBER")),"")</f>
        <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153</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99</v>
      </c>
      <c r="AB29" s="2"/>
    </row>
    <row r="32" spans="1:28" ht="14.1" customHeight="1">
      <c r="B32" s="479" t="s">
        <v>28</v>
      </c>
      <c r="C32" s="479"/>
      <c r="D32" s="479"/>
      <c r="E32" s="479"/>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16" workbookViewId="0">
      <selection activeCell="F23" sqref="F23"/>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 r="A8" s="61" t="s">
        <v>7</v>
      </c>
      <c r="B8" s="200" t="str">
        <f>COMMUNICATIONLIGHT</f>
        <v>AMBER</v>
      </c>
      <c r="D8" s="102"/>
    </row>
    <row r="9" spans="1:15" ht="15">
      <c r="A9" s="61" t="s">
        <v>8</v>
      </c>
      <c r="B9" s="202" t="str">
        <f>FINANCELIGHT</f>
        <v>GREEN</v>
      </c>
      <c r="D9" s="102"/>
    </row>
    <row r="10" spans="1:15">
      <c r="A10" s="72"/>
      <c r="B10" s="203"/>
      <c r="O10" s="71"/>
    </row>
    <row r="11" spans="1:15" ht="15.95" customHeight="1">
      <c r="A11" s="72"/>
      <c r="B11" s="204" t="str">
        <f>ProjNo</f>
        <v>RT029</v>
      </c>
      <c r="C11" s="205" t="str">
        <f>ProjName</f>
        <v>Cloud Based Bioinformatics Tools</v>
      </c>
      <c r="O11" s="71"/>
    </row>
    <row r="12" spans="1:15" ht="15.95" customHeight="1">
      <c r="A12" s="72"/>
      <c r="B12" s="206" t="s">
        <v>42</v>
      </c>
      <c r="C12" s="207">
        <f>ReportFrom</f>
        <v>41244</v>
      </c>
      <c r="D12" s="208"/>
      <c r="O12" s="71"/>
    </row>
    <row r="13" spans="1:15" ht="15.95" customHeight="1">
      <c r="A13" s="72"/>
      <c r="B13" s="209" t="s">
        <v>43</v>
      </c>
      <c r="C13" s="210">
        <f>LastDateReport</f>
        <v>41334</v>
      </c>
      <c r="D13" s="208"/>
      <c r="O13" s="71"/>
    </row>
    <row r="14" spans="1:15" ht="6" customHeight="1">
      <c r="A14" s="72"/>
      <c r="B14" s="211"/>
      <c r="C14" s="212"/>
      <c r="D14" s="208"/>
      <c r="O14" s="71"/>
    </row>
    <row r="15" spans="1:15" ht="18.95" customHeight="1">
      <c r="B15" s="94" t="s">
        <v>154</v>
      </c>
      <c r="C15" s="94"/>
      <c r="D15" s="94"/>
      <c r="E15" s="94"/>
      <c r="F15" s="94"/>
    </row>
    <row r="16" spans="1:15" ht="15.95" customHeight="1">
      <c r="B16" s="481" t="s">
        <v>155</v>
      </c>
      <c r="C16" s="481"/>
      <c r="D16" s="481"/>
      <c r="E16" s="481"/>
      <c r="F16" s="91"/>
    </row>
    <row r="17" spans="1:7" ht="15.95" customHeight="1">
      <c r="B17" s="482"/>
      <c r="C17" s="482"/>
      <c r="D17" s="482"/>
      <c r="E17" s="482"/>
      <c r="F17" s="213"/>
    </row>
    <row r="18" spans="1:7" ht="44.1" customHeight="1">
      <c r="B18" s="227" t="s">
        <v>156</v>
      </c>
      <c r="C18" s="227" t="s">
        <v>157</v>
      </c>
      <c r="D18" s="227" t="s">
        <v>158</v>
      </c>
      <c r="E18" s="227" t="s">
        <v>159</v>
      </c>
      <c r="F18" s="227" t="s">
        <v>33</v>
      </c>
      <c r="G18" s="214" t="s">
        <v>160</v>
      </c>
    </row>
    <row r="19" spans="1:7" ht="42" customHeight="1">
      <c r="A19" s="109" t="s">
        <v>48</v>
      </c>
      <c r="B19" s="281" t="s">
        <v>161</v>
      </c>
      <c r="C19" s="281" t="s">
        <v>162</v>
      </c>
      <c r="D19" s="282">
        <v>41000</v>
      </c>
      <c r="E19" s="281" t="s">
        <v>163</v>
      </c>
      <c r="F19" s="465" t="s">
        <v>379</v>
      </c>
      <c r="G19" s="96"/>
    </row>
    <row r="20" spans="1:7" ht="44.1" customHeight="1">
      <c r="B20" s="281" t="s">
        <v>164</v>
      </c>
      <c r="C20" s="281" t="s">
        <v>165</v>
      </c>
      <c r="D20" s="282">
        <v>41122</v>
      </c>
      <c r="E20" s="281" t="s">
        <v>166</v>
      </c>
      <c r="F20" s="461"/>
      <c r="G20" s="96"/>
    </row>
    <row r="21" spans="1:7" ht="44.1" customHeight="1">
      <c r="B21" s="281" t="s">
        <v>167</v>
      </c>
      <c r="C21" s="281" t="s">
        <v>168</v>
      </c>
      <c r="D21" s="282"/>
      <c r="E21" s="281" t="s">
        <v>169</v>
      </c>
      <c r="F21" s="461" t="s">
        <v>170</v>
      </c>
      <c r="G21" s="96"/>
    </row>
    <row r="22" spans="1:7" ht="44.1" customHeight="1">
      <c r="B22" s="281" t="s">
        <v>171</v>
      </c>
      <c r="C22" s="281" t="s">
        <v>172</v>
      </c>
      <c r="D22" s="282">
        <v>41122</v>
      </c>
      <c r="E22" s="281" t="s">
        <v>166</v>
      </c>
      <c r="F22" s="461" t="s">
        <v>173</v>
      </c>
      <c r="G22" s="96"/>
    </row>
    <row r="23" spans="1:7" ht="42" customHeight="1">
      <c r="B23" s="281" t="s">
        <v>174</v>
      </c>
      <c r="C23" s="281" t="s">
        <v>175</v>
      </c>
      <c r="D23" s="282">
        <v>41091</v>
      </c>
      <c r="E23" s="281" t="s">
        <v>166</v>
      </c>
      <c r="F23" s="461" t="s">
        <v>176</v>
      </c>
      <c r="G23" s="96"/>
    </row>
    <row r="24" spans="1:7" ht="44.1" customHeight="1">
      <c r="B24" s="281"/>
      <c r="C24" s="281"/>
      <c r="D24" s="282"/>
      <c r="E24" s="281"/>
      <c r="F24" s="281"/>
      <c r="G24" s="96" t="str">
        <f>IF(B24&gt;0,"New Dependency","")</f>
        <v/>
      </c>
    </row>
    <row r="25" spans="1:7" ht="44.1" customHeight="1">
      <c r="B25" s="281"/>
      <c r="C25" s="281"/>
      <c r="D25" s="282"/>
      <c r="E25" s="281"/>
      <c r="F25" s="281"/>
      <c r="G25" s="96" t="str">
        <f>IF(B25&gt;0,"New Dependency","")</f>
        <v/>
      </c>
    </row>
    <row r="26" spans="1:7" ht="44.1" customHeight="1">
      <c r="B26" s="281"/>
      <c r="C26" s="281"/>
      <c r="D26" s="282"/>
      <c r="E26" s="281"/>
      <c r="F26" s="281"/>
      <c r="G26" s="96" t="str">
        <f>IF(B26&gt;0,"New Dependency","")</f>
        <v/>
      </c>
    </row>
    <row r="27" spans="1:7" ht="44.1" customHeight="1">
      <c r="B27" s="281"/>
      <c r="C27" s="281"/>
      <c r="D27" s="282"/>
      <c r="E27" s="281"/>
      <c r="F27" s="281"/>
      <c r="G27" s="96" t="str">
        <f>IF(B27&gt;0,"New Dependency","")</f>
        <v/>
      </c>
    </row>
    <row r="28" spans="1:7" ht="44.1" customHeight="1">
      <c r="B28" s="281"/>
      <c r="C28" s="281"/>
      <c r="D28" s="281"/>
      <c r="E28" s="281"/>
      <c r="F28" s="281"/>
      <c r="G28" s="96" t="str">
        <f>IF(B28&gt;0,"New Dependency","")</f>
        <v/>
      </c>
    </row>
    <row r="29" spans="1:7">
      <c r="B29" s="100"/>
      <c r="C29" s="100"/>
      <c r="D29" s="100"/>
      <c r="E29" s="100"/>
      <c r="F29" s="100"/>
    </row>
    <row r="30" spans="1:7" ht="14.1" customHeight="1">
      <c r="B30" s="479" t="s">
        <v>28</v>
      </c>
      <c r="C30" s="479"/>
      <c r="D30" s="479"/>
      <c r="E30" s="479"/>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topLeftCell="A13" workbookViewId="0">
      <selection activeCell="R20" sqref="R20"/>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 r="A8" s="61" t="s">
        <v>7</v>
      </c>
      <c r="B8" s="39" t="str">
        <f>COMMUNICATIONLIGHT</f>
        <v>AMBER</v>
      </c>
      <c r="D8" s="5"/>
      <c r="E8" s="5"/>
      <c r="F8" s="5"/>
      <c r="G8" s="5"/>
      <c r="H8" s="16"/>
      <c r="I8" s="16"/>
      <c r="K8" s="5"/>
    </row>
    <row r="9" spans="1:18" s="4" customFormat="1" ht="15">
      <c r="A9" s="61" t="s">
        <v>8</v>
      </c>
      <c r="B9" s="41" t="str">
        <f>FINANCELIGHT</f>
        <v>GREEN</v>
      </c>
      <c r="D9" s="5"/>
      <c r="E9" s="5"/>
      <c r="F9" s="5"/>
      <c r="G9" s="5"/>
      <c r="H9" s="16"/>
      <c r="I9" s="16"/>
      <c r="K9" s="5"/>
    </row>
    <row r="10" spans="1:18" s="5" customFormat="1">
      <c r="A10" s="61"/>
      <c r="B10" s="132"/>
      <c r="R10" s="10"/>
    </row>
    <row r="11" spans="1:18" s="5" customFormat="1" ht="27.95" customHeight="1">
      <c r="A11" s="21" t="s">
        <v>48</v>
      </c>
      <c r="B11" s="130" t="str">
        <f>ProjNo</f>
        <v>RT029</v>
      </c>
      <c r="C11" s="131" t="str">
        <f>ProjName</f>
        <v>Cloud Based Bioinformatics Tools</v>
      </c>
      <c r="D11" s="126"/>
      <c r="E11" s="126"/>
      <c r="F11" s="126"/>
      <c r="G11" s="126"/>
      <c r="R11" s="10"/>
    </row>
    <row r="12" spans="1:18" s="5" customFormat="1" ht="15.95" customHeight="1">
      <c r="A12" s="61"/>
      <c r="B12" s="128" t="s">
        <v>42</v>
      </c>
      <c r="C12" s="133">
        <f>ReportFrom</f>
        <v>41244</v>
      </c>
      <c r="D12" s="133"/>
      <c r="E12" s="133"/>
      <c r="F12" s="133"/>
      <c r="G12" s="133"/>
      <c r="H12" s="125"/>
      <c r="I12" s="125"/>
      <c r="R12" s="10"/>
    </row>
    <row r="13" spans="1:18" s="5" customFormat="1" ht="15.95" customHeight="1">
      <c r="A13" s="61"/>
      <c r="B13" s="129" t="s">
        <v>43</v>
      </c>
      <c r="C13" s="134">
        <f>LastDateReport</f>
        <v>41334</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8.95" customHeight="1">
      <c r="B15" s="12" t="s">
        <v>177</v>
      </c>
      <c r="C15" s="12"/>
      <c r="D15" s="12"/>
      <c r="E15" s="12"/>
      <c r="F15" s="12"/>
      <c r="G15" s="12"/>
      <c r="H15" s="30"/>
      <c r="I15" s="30"/>
    </row>
    <row r="16" spans="1:18" ht="15.95" customHeight="1">
      <c r="B16" s="481" t="s">
        <v>178</v>
      </c>
      <c r="C16" s="481"/>
      <c r="D16" s="481"/>
      <c r="E16" s="481"/>
      <c r="F16" s="481"/>
      <c r="G16" s="481"/>
      <c r="H16" s="481"/>
      <c r="I16" s="124"/>
    </row>
    <row r="17" spans="2:18" s="4" customFormat="1" ht="15" customHeight="1">
      <c r="B17" s="137"/>
      <c r="C17" s="137"/>
      <c r="D17" s="137"/>
      <c r="E17" s="137"/>
      <c r="F17" s="137"/>
      <c r="G17" s="137"/>
      <c r="H17" s="138"/>
      <c r="I17" s="138"/>
      <c r="K17" s="5"/>
    </row>
    <row r="18" spans="2:18" s="5" customFormat="1" ht="33.950000000000003" customHeight="1">
      <c r="B18" s="137"/>
      <c r="C18" s="137"/>
      <c r="D18" s="137"/>
      <c r="E18" s="137"/>
      <c r="F18" s="137"/>
      <c r="G18" s="485" t="s">
        <v>179</v>
      </c>
      <c r="H18" s="486"/>
      <c r="I18" s="485" t="s">
        <v>180</v>
      </c>
      <c r="J18" s="486"/>
      <c r="K18" s="485" t="s">
        <v>181</v>
      </c>
      <c r="L18" s="486"/>
      <c r="M18" s="483" t="s">
        <v>182</v>
      </c>
      <c r="N18" s="484"/>
      <c r="O18" s="483" t="s">
        <v>183</v>
      </c>
      <c r="P18" s="484"/>
      <c r="Q18" s="483" t="s">
        <v>184</v>
      </c>
      <c r="R18" s="484"/>
    </row>
    <row r="19" spans="2:18" ht="32.1" customHeight="1">
      <c r="B19" s="139" t="s">
        <v>185</v>
      </c>
      <c r="C19" s="140" t="s">
        <v>186</v>
      </c>
      <c r="D19" s="140" t="s">
        <v>187</v>
      </c>
      <c r="E19" s="142" t="s">
        <v>188</v>
      </c>
      <c r="F19" s="217" t="s">
        <v>189</v>
      </c>
      <c r="G19" s="216" t="s">
        <v>190</v>
      </c>
      <c r="H19" s="144" t="s">
        <v>191</v>
      </c>
      <c r="I19" s="143" t="s">
        <v>190</v>
      </c>
      <c r="J19" s="144" t="s">
        <v>191</v>
      </c>
      <c r="K19" s="143" t="s">
        <v>190</v>
      </c>
      <c r="L19" s="144" t="s">
        <v>191</v>
      </c>
      <c r="M19" s="143" t="s">
        <v>190</v>
      </c>
      <c r="N19" s="144" t="s">
        <v>191</v>
      </c>
      <c r="O19" s="143" t="s">
        <v>190</v>
      </c>
      <c r="P19" s="144" t="s">
        <v>191</v>
      </c>
      <c r="Q19" s="143" t="s">
        <v>190</v>
      </c>
      <c r="R19" s="144" t="s">
        <v>191</v>
      </c>
    </row>
    <row r="20" spans="2:18" s="4" customFormat="1" ht="27.95" customHeight="1">
      <c r="B20" s="283">
        <v>1</v>
      </c>
      <c r="C20" s="283" t="s">
        <v>65</v>
      </c>
      <c r="D20" s="284">
        <v>41044</v>
      </c>
      <c r="E20" s="285">
        <v>41044</v>
      </c>
      <c r="F20" s="286" t="s">
        <v>192</v>
      </c>
      <c r="G20" s="287">
        <v>5</v>
      </c>
      <c r="H20" s="146"/>
      <c r="I20" s="145" t="s">
        <v>193</v>
      </c>
      <c r="J20" s="147"/>
      <c r="K20" s="145"/>
      <c r="L20" s="147"/>
      <c r="M20" s="145"/>
      <c r="N20" s="146"/>
      <c r="O20" s="145"/>
      <c r="P20" s="147">
        <v>1</v>
      </c>
      <c r="Q20" s="145">
        <v>25000</v>
      </c>
      <c r="R20" s="464" t="s">
        <v>378</v>
      </c>
    </row>
    <row r="21" spans="2:18" ht="27.95" customHeight="1">
      <c r="B21" s="283">
        <v>2</v>
      </c>
      <c r="C21" s="288" t="s">
        <v>69</v>
      </c>
      <c r="D21" s="284">
        <v>41075</v>
      </c>
      <c r="E21" s="285">
        <v>41136</v>
      </c>
      <c r="F21" s="286" t="s">
        <v>194</v>
      </c>
      <c r="G21" s="287"/>
      <c r="H21" s="146">
        <v>5</v>
      </c>
      <c r="I21" s="145"/>
      <c r="J21" s="464" t="s">
        <v>193</v>
      </c>
      <c r="K21" s="145"/>
      <c r="L21" s="147"/>
      <c r="M21" s="145"/>
      <c r="N21" s="146"/>
      <c r="O21" s="145"/>
      <c r="P21" s="147"/>
      <c r="Q21" s="145"/>
      <c r="R21" s="147"/>
    </row>
    <row r="22" spans="2:18" ht="27.95" customHeight="1">
      <c r="B22" s="283">
        <v>3</v>
      </c>
      <c r="C22" s="283" t="s">
        <v>75</v>
      </c>
      <c r="D22" s="284">
        <v>41136</v>
      </c>
      <c r="E22" s="285">
        <v>41167</v>
      </c>
      <c r="F22" s="286" t="s">
        <v>195</v>
      </c>
      <c r="G22" s="287"/>
      <c r="H22" s="148">
        <v>5</v>
      </c>
      <c r="I22" s="145"/>
      <c r="J22" s="464" t="s">
        <v>193</v>
      </c>
      <c r="K22" s="145"/>
      <c r="L22" s="147"/>
      <c r="M22" s="145"/>
      <c r="N22" s="148"/>
      <c r="O22" s="145"/>
      <c r="P22" s="147"/>
      <c r="Q22" s="145"/>
      <c r="R22" s="147"/>
    </row>
    <row r="23" spans="2:18" ht="27.95" customHeight="1">
      <c r="B23" s="283">
        <v>4</v>
      </c>
      <c r="C23" s="283" t="s">
        <v>78</v>
      </c>
      <c r="D23" s="284">
        <v>41136</v>
      </c>
      <c r="E23" s="285">
        <v>41167</v>
      </c>
      <c r="F23" s="286" t="s">
        <v>196</v>
      </c>
      <c r="G23" s="287"/>
      <c r="H23" s="147">
        <v>5</v>
      </c>
      <c r="I23" s="145"/>
      <c r="J23" s="464" t="s">
        <v>193</v>
      </c>
      <c r="K23" s="145"/>
      <c r="L23" s="147"/>
      <c r="M23" s="145"/>
      <c r="N23" s="464" t="s">
        <v>378</v>
      </c>
      <c r="O23" s="145"/>
      <c r="P23" s="147"/>
      <c r="Q23" s="145"/>
      <c r="R23" s="147"/>
    </row>
    <row r="24" spans="2:18" ht="27.95" customHeight="1">
      <c r="B24" s="283">
        <v>5</v>
      </c>
      <c r="C24" s="283" t="s">
        <v>83</v>
      </c>
      <c r="D24" s="284">
        <v>41182</v>
      </c>
      <c r="E24" s="285">
        <v>41212</v>
      </c>
      <c r="F24" s="286" t="s">
        <v>197</v>
      </c>
      <c r="G24" s="287"/>
      <c r="H24" s="147"/>
      <c r="I24" s="145"/>
      <c r="J24" s="147"/>
      <c r="K24" s="145"/>
      <c r="L24" s="147"/>
      <c r="M24" s="145"/>
      <c r="N24" s="147"/>
      <c r="O24" s="145"/>
      <c r="P24" s="147"/>
      <c r="Q24" s="145"/>
      <c r="R24" s="147"/>
    </row>
    <row r="25" spans="2:18" ht="27.95" customHeight="1">
      <c r="B25" s="283">
        <v>6</v>
      </c>
      <c r="C25" s="283" t="s">
        <v>86</v>
      </c>
      <c r="D25" s="284">
        <v>41197</v>
      </c>
      <c r="E25" s="285">
        <v>41228</v>
      </c>
      <c r="F25" s="286" t="s">
        <v>198</v>
      </c>
      <c r="G25" s="287"/>
      <c r="H25" s="147"/>
      <c r="I25" s="145"/>
      <c r="J25" s="147"/>
      <c r="K25" s="145"/>
      <c r="L25" s="147"/>
      <c r="M25" s="145"/>
      <c r="N25" s="147"/>
      <c r="O25" s="145"/>
      <c r="P25" s="147"/>
      <c r="Q25" s="145"/>
      <c r="R25" s="147"/>
    </row>
    <row r="26" spans="2:18" ht="27.95" customHeight="1">
      <c r="B26" s="283">
        <v>7</v>
      </c>
      <c r="C26" s="283" t="s">
        <v>92</v>
      </c>
      <c r="D26" s="284">
        <v>41258</v>
      </c>
      <c r="E26" s="285">
        <v>41304</v>
      </c>
      <c r="F26" s="286" t="s">
        <v>199</v>
      </c>
      <c r="G26" s="287"/>
      <c r="H26" s="147"/>
      <c r="I26" s="145"/>
      <c r="J26" s="147"/>
      <c r="K26" s="145"/>
      <c r="L26" s="147"/>
      <c r="M26" s="145"/>
      <c r="N26" s="147"/>
      <c r="O26" s="145"/>
      <c r="P26" s="147"/>
      <c r="Q26" s="145"/>
      <c r="R26" s="147"/>
    </row>
    <row r="27" spans="2:18" ht="27.95" customHeight="1">
      <c r="B27" s="283">
        <v>8</v>
      </c>
      <c r="C27" s="283" t="s">
        <v>94</v>
      </c>
      <c r="D27" s="284">
        <v>41258</v>
      </c>
      <c r="E27" s="285">
        <v>41304</v>
      </c>
      <c r="F27" s="286" t="s">
        <v>200</v>
      </c>
      <c r="G27" s="287"/>
      <c r="H27" s="147">
        <v>5</v>
      </c>
      <c r="I27" s="145"/>
      <c r="J27" s="464" t="s">
        <v>193</v>
      </c>
      <c r="K27" s="145"/>
      <c r="L27" s="147"/>
      <c r="M27" s="145"/>
      <c r="N27" s="147"/>
      <c r="O27" s="145"/>
      <c r="P27" s="147"/>
      <c r="Q27" s="145"/>
      <c r="R27" s="147"/>
    </row>
    <row r="28" spans="2:18" ht="27.95" customHeight="1">
      <c r="B28" s="283">
        <v>9</v>
      </c>
      <c r="C28" s="283" t="s">
        <v>97</v>
      </c>
      <c r="D28" s="284">
        <v>41333</v>
      </c>
      <c r="E28" s="285">
        <v>41363</v>
      </c>
      <c r="F28" s="286" t="s">
        <v>201</v>
      </c>
      <c r="G28" s="287"/>
      <c r="H28" s="147"/>
      <c r="I28" s="145"/>
      <c r="J28" s="147"/>
      <c r="K28" s="145"/>
      <c r="L28" s="147"/>
      <c r="M28" s="145"/>
      <c r="N28" s="147"/>
      <c r="O28" s="145"/>
      <c r="P28" s="147"/>
      <c r="Q28" s="145"/>
      <c r="R28" s="147"/>
    </row>
    <row r="29" spans="2:18" ht="27.95" customHeight="1">
      <c r="B29" s="283"/>
      <c r="C29" s="283"/>
      <c r="D29" s="284"/>
      <c r="E29" s="285"/>
      <c r="F29" s="286"/>
      <c r="G29" s="287"/>
      <c r="H29" s="147"/>
      <c r="I29" s="145"/>
      <c r="J29" s="147"/>
      <c r="K29" s="145"/>
      <c r="L29" s="147"/>
      <c r="M29" s="145"/>
      <c r="N29" s="147"/>
      <c r="O29" s="145"/>
      <c r="P29" s="147"/>
      <c r="Q29" s="145"/>
      <c r="R29" s="147"/>
    </row>
    <row r="30" spans="2:18" ht="27.95" customHeight="1">
      <c r="B30" s="283"/>
      <c r="C30" s="283"/>
      <c r="D30" s="284"/>
      <c r="E30" s="285"/>
      <c r="F30" s="286"/>
      <c r="G30" s="287"/>
      <c r="H30" s="147"/>
      <c r="I30" s="145"/>
      <c r="J30" s="147"/>
      <c r="K30" s="145"/>
      <c r="L30" s="147"/>
      <c r="M30" s="145"/>
      <c r="N30" s="147"/>
      <c r="O30" s="145"/>
      <c r="P30" s="147"/>
      <c r="Q30" s="145"/>
      <c r="R30" s="147"/>
    </row>
    <row r="31" spans="2:18" ht="27.95" customHeight="1">
      <c r="B31" s="283"/>
      <c r="C31" s="283"/>
      <c r="D31" s="284"/>
      <c r="E31" s="285"/>
      <c r="F31" s="286"/>
      <c r="G31" s="287"/>
      <c r="H31" s="147"/>
      <c r="I31" s="145"/>
      <c r="J31" s="147"/>
      <c r="K31" s="145"/>
      <c r="L31" s="147"/>
      <c r="M31" s="145"/>
      <c r="N31" s="147"/>
      <c r="O31" s="145"/>
      <c r="P31" s="147"/>
      <c r="Q31" s="145"/>
      <c r="R31" s="147"/>
    </row>
    <row r="32" spans="2:18" ht="27.95" customHeight="1">
      <c r="B32" s="283"/>
      <c r="C32" s="283"/>
      <c r="D32" s="284"/>
      <c r="E32" s="285"/>
      <c r="F32" s="286"/>
      <c r="G32" s="287"/>
      <c r="H32" s="147"/>
      <c r="I32" s="145"/>
      <c r="J32" s="147"/>
      <c r="K32" s="145"/>
      <c r="L32" s="147"/>
      <c r="M32" s="145"/>
      <c r="N32" s="147"/>
      <c r="O32" s="145"/>
      <c r="P32" s="147"/>
      <c r="Q32" s="145"/>
      <c r="R32" s="147"/>
    </row>
    <row r="33" spans="2:18" ht="27.95" customHeight="1">
      <c r="B33" s="283"/>
      <c r="C33" s="283"/>
      <c r="D33" s="284"/>
      <c r="E33" s="285"/>
      <c r="F33" s="286"/>
      <c r="G33" s="289"/>
      <c r="H33" s="150"/>
      <c r="I33" s="149"/>
      <c r="J33" s="150"/>
      <c r="K33" s="149"/>
      <c r="L33" s="150"/>
      <c r="M33" s="149"/>
      <c r="N33" s="150"/>
      <c r="O33" s="149"/>
      <c r="P33" s="150"/>
      <c r="Q33" s="149"/>
      <c r="R33" s="150"/>
    </row>
    <row r="34" spans="2:18" ht="15" customHeight="1"/>
    <row r="35" spans="2:18" ht="45.95" customHeight="1">
      <c r="C35" s="158" t="s">
        <v>202</v>
      </c>
      <c r="D35" s="159"/>
    </row>
    <row r="36" spans="2:18">
      <c r="B36" s="17"/>
    </row>
    <row r="37" spans="2:18">
      <c r="B37" s="18" t="s">
        <v>203</v>
      </c>
    </row>
    <row r="38" spans="2:18" ht="14.1" customHeight="1">
      <c r="B38" s="479" t="s">
        <v>28</v>
      </c>
      <c r="C38" s="479"/>
      <c r="D38" s="479"/>
      <c r="E38" s="479"/>
    </row>
    <row r="39" spans="2:18">
      <c r="B39" s="17"/>
    </row>
    <row r="40" spans="2:18">
      <c r="B40" s="17"/>
      <c r="C40" s="460" t="s">
        <v>204</v>
      </c>
    </row>
    <row r="41" spans="2:18">
      <c r="C41" s="460" t="s">
        <v>205</v>
      </c>
    </row>
    <row r="42" spans="2:18">
      <c r="C42" s="460" t="s">
        <v>206</v>
      </c>
    </row>
    <row r="43" spans="2:18">
      <c r="C43" s="460" t="s">
        <v>207</v>
      </c>
    </row>
    <row r="44" spans="2:18">
      <c r="C44" s="460" t="s">
        <v>208</v>
      </c>
      <c r="O44" s="4"/>
      <c r="P44" s="5"/>
      <c r="Q44" s="4"/>
      <c r="R44" s="4"/>
    </row>
    <row r="45" spans="2:18" ht="15" customHeight="1">
      <c r="C45" s="460" t="s">
        <v>209</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workbookViewId="0">
      <selection activeCell="E19" sqref="E19"/>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 r="A8" s="61" t="s">
        <v>7</v>
      </c>
      <c r="B8" s="39" t="str">
        <f>COMMUNICATIONLIGHT</f>
        <v>AMBER</v>
      </c>
      <c r="D8" s="5"/>
      <c r="E8" s="16"/>
      <c r="F8" s="102"/>
    </row>
    <row r="9" spans="1:15" s="4" customFormat="1" ht="15">
      <c r="A9" s="61" t="s">
        <v>8</v>
      </c>
      <c r="B9" s="41" t="str">
        <f>FINANCELIGHT</f>
        <v>GREEN</v>
      </c>
      <c r="D9" s="5"/>
      <c r="E9" s="16"/>
      <c r="F9" s="102"/>
    </row>
    <row r="10" spans="1:15" s="5" customFormat="1">
      <c r="A10" s="72"/>
      <c r="B10" s="132"/>
      <c r="O10" s="10"/>
    </row>
    <row r="11" spans="1:15" s="5" customFormat="1" ht="15.95" customHeight="1">
      <c r="A11" s="72"/>
      <c r="B11" s="130" t="str">
        <f>ProjNo</f>
        <v>RT029</v>
      </c>
      <c r="C11" s="131" t="str">
        <f>ProjName</f>
        <v>Cloud Based Bioinformatics Tools</v>
      </c>
      <c r="D11" s="126"/>
      <c r="O11" s="10"/>
    </row>
    <row r="12" spans="1:15" s="5" customFormat="1" ht="15.95" customHeight="1">
      <c r="A12" s="72"/>
      <c r="B12" s="128" t="s">
        <v>42</v>
      </c>
      <c r="C12" s="133">
        <f>ReportFrom</f>
        <v>41244</v>
      </c>
      <c r="D12" s="133"/>
      <c r="E12" s="125"/>
      <c r="O12" s="10"/>
    </row>
    <row r="13" spans="1:15" s="5" customFormat="1" ht="15.95" customHeight="1">
      <c r="A13" s="72"/>
      <c r="B13" s="129" t="s">
        <v>43</v>
      </c>
      <c r="C13" s="134">
        <f>LastDateReport</f>
        <v>41334</v>
      </c>
      <c r="D13" s="133"/>
      <c r="E13" s="125"/>
      <c r="O13" s="10"/>
    </row>
    <row r="14" spans="1:15" s="5" customFormat="1" ht="6" customHeight="1">
      <c r="A14" s="72"/>
      <c r="B14" s="126"/>
      <c r="C14" s="127"/>
      <c r="D14" s="127"/>
      <c r="E14" s="125"/>
      <c r="O14" s="10"/>
    </row>
    <row r="15" spans="1:15" ht="18.95" customHeight="1">
      <c r="A15" s="65"/>
      <c r="B15" s="12" t="s">
        <v>210</v>
      </c>
      <c r="C15" s="12"/>
      <c r="D15" s="12"/>
      <c r="E15" s="12" t="str">
        <f>COMMUNICATIONLIGHT</f>
        <v>AMBER</v>
      </c>
      <c r="F15" s="94"/>
    </row>
    <row r="16" spans="1:15" s="5" customFormat="1" ht="20.100000000000001" customHeight="1">
      <c r="A16" s="65"/>
      <c r="B16" s="12"/>
      <c r="C16" s="12"/>
      <c r="D16" s="12"/>
      <c r="E16" s="12"/>
      <c r="F16" s="94"/>
    </row>
    <row r="17" spans="1:7" ht="15">
      <c r="A17" s="65"/>
      <c r="B17" s="53" t="s">
        <v>211</v>
      </c>
      <c r="C17" s="54" t="s">
        <v>212</v>
      </c>
      <c r="D17" s="218" t="s">
        <v>213</v>
      </c>
      <c r="E17" s="55" t="s">
        <v>214</v>
      </c>
      <c r="F17" s="103"/>
      <c r="G17" s="56" t="s">
        <v>215</v>
      </c>
    </row>
    <row r="18" spans="1:7" ht="27.95" customHeight="1">
      <c r="A18" s="109" t="s">
        <v>48</v>
      </c>
      <c r="B18" s="290" t="s">
        <v>216</v>
      </c>
      <c r="C18" s="296" t="s">
        <v>217</v>
      </c>
      <c r="D18" s="275" t="s">
        <v>218</v>
      </c>
      <c r="E18" s="298"/>
      <c r="F18" s="101"/>
      <c r="G18" s="57" t="str">
        <f t="shared" ref="G18:G27" si="0">IF(B18&gt;0,"THIS PERIOD 1","")</f>
        <v>THIS PERIOD 1</v>
      </c>
    </row>
    <row r="19" spans="1:7" ht="27.95" customHeight="1">
      <c r="A19" s="65"/>
      <c r="B19" s="290" t="s">
        <v>219</v>
      </c>
      <c r="C19" s="296" t="s">
        <v>217</v>
      </c>
      <c r="D19" s="463" t="s">
        <v>220</v>
      </c>
      <c r="E19" s="298"/>
      <c r="F19" s="101"/>
      <c r="G19" s="57" t="str">
        <f t="shared" si="0"/>
        <v>THIS PERIOD 1</v>
      </c>
    </row>
    <row r="20" spans="1:7" s="5" customFormat="1" ht="27.95" customHeight="1">
      <c r="A20" s="65"/>
      <c r="B20" s="290"/>
      <c r="C20" s="296"/>
      <c r="D20" s="275" t="s">
        <v>220</v>
      </c>
      <c r="E20" s="298"/>
      <c r="F20" s="101"/>
      <c r="G20" s="57" t="str">
        <f t="shared" si="0"/>
        <v/>
      </c>
    </row>
    <row r="21" spans="1:7" s="5" customFormat="1" ht="27.95" customHeight="1">
      <c r="B21" s="290"/>
      <c r="C21" s="296"/>
      <c r="D21" s="275" t="s">
        <v>220</v>
      </c>
      <c r="E21" s="298"/>
      <c r="F21" s="101"/>
      <c r="G21" s="57" t="str">
        <f t="shared" si="0"/>
        <v/>
      </c>
    </row>
    <row r="22" spans="1:7" s="5" customFormat="1" ht="27.95" customHeight="1">
      <c r="B22" s="290"/>
      <c r="C22" s="296"/>
      <c r="D22" s="275" t="s">
        <v>220</v>
      </c>
      <c r="E22" s="298"/>
      <c r="F22" s="101"/>
      <c r="G22" s="57" t="str">
        <f t="shared" si="0"/>
        <v/>
      </c>
    </row>
    <row r="23" spans="1:7" s="5" customFormat="1" ht="27.95" customHeight="1">
      <c r="B23" s="290"/>
      <c r="C23" s="296"/>
      <c r="D23" s="275" t="s">
        <v>220</v>
      </c>
      <c r="E23" s="298"/>
      <c r="F23" s="101"/>
      <c r="G23" s="57" t="str">
        <f t="shared" si="0"/>
        <v/>
      </c>
    </row>
    <row r="24" spans="1:7" ht="27.95" customHeight="1">
      <c r="B24" s="290"/>
      <c r="C24" s="296"/>
      <c r="D24" s="275" t="s">
        <v>220</v>
      </c>
      <c r="E24" s="298"/>
      <c r="F24" s="101"/>
      <c r="G24" s="57" t="str">
        <f t="shared" si="0"/>
        <v/>
      </c>
    </row>
    <row r="25" spans="1:7" ht="27.95" customHeight="1">
      <c r="B25" s="290"/>
      <c r="C25" s="296"/>
      <c r="D25" s="275" t="s">
        <v>220</v>
      </c>
      <c r="E25" s="298"/>
      <c r="F25" s="101"/>
      <c r="G25" s="57" t="str">
        <f t="shared" si="0"/>
        <v/>
      </c>
    </row>
    <row r="26" spans="1:7" ht="27.95" customHeight="1">
      <c r="B26" s="291"/>
      <c r="C26" s="297"/>
      <c r="D26" s="275" t="s">
        <v>220</v>
      </c>
      <c r="E26" s="299"/>
      <c r="F26" s="70"/>
      <c r="G26" s="57" t="str">
        <f t="shared" si="0"/>
        <v/>
      </c>
    </row>
    <row r="27" spans="1:7" s="4" customFormat="1" ht="27.95" customHeight="1">
      <c r="B27" s="291"/>
      <c r="C27" s="297"/>
      <c r="D27" s="275" t="s">
        <v>220</v>
      </c>
      <c r="E27" s="299"/>
      <c r="F27" s="70"/>
      <c r="G27" s="57" t="str">
        <f t="shared" si="0"/>
        <v/>
      </c>
    </row>
    <row r="28" spans="1:7" ht="27" customHeight="1">
      <c r="B28" s="121" t="s">
        <v>221</v>
      </c>
      <c r="C28" s="25" t="s">
        <v>212</v>
      </c>
      <c r="D28" s="219"/>
      <c r="E28" s="122" t="s">
        <v>214</v>
      </c>
      <c r="F28" s="103"/>
      <c r="G28" s="58"/>
    </row>
    <row r="29" spans="1:7" ht="27.95" customHeight="1">
      <c r="B29" s="292"/>
      <c r="C29" s="293"/>
      <c r="D29" s="220"/>
      <c r="E29" s="300"/>
      <c r="F29" s="101"/>
      <c r="G29" s="57" t="str">
        <f t="shared" ref="G29:G38" si="1">IF(B29&gt;0,"PLANNED 1","")</f>
        <v/>
      </c>
    </row>
    <row r="30" spans="1:7" s="5" customFormat="1" ht="27.95" customHeight="1">
      <c r="B30" s="292"/>
      <c r="C30" s="293"/>
      <c r="D30" s="221"/>
      <c r="E30" s="300"/>
      <c r="F30" s="101"/>
      <c r="G30" s="57" t="str">
        <f t="shared" si="1"/>
        <v/>
      </c>
    </row>
    <row r="31" spans="1:7" s="5" customFormat="1" ht="27.95" customHeight="1">
      <c r="B31" s="292"/>
      <c r="C31" s="293"/>
      <c r="D31" s="221"/>
      <c r="E31" s="300"/>
      <c r="F31" s="101"/>
      <c r="G31" s="57" t="str">
        <f t="shared" si="1"/>
        <v/>
      </c>
    </row>
    <row r="32" spans="1:7" s="5" customFormat="1" ht="27.95" customHeight="1">
      <c r="B32" s="292"/>
      <c r="C32" s="293"/>
      <c r="D32" s="221"/>
      <c r="E32" s="300"/>
      <c r="F32" s="101"/>
      <c r="G32" s="57" t="str">
        <f t="shared" si="1"/>
        <v/>
      </c>
    </row>
    <row r="33" spans="2:8" s="5" customFormat="1" ht="27.95" customHeight="1">
      <c r="B33" s="292"/>
      <c r="C33" s="293"/>
      <c r="D33" s="221"/>
      <c r="E33" s="300"/>
      <c r="F33" s="101"/>
      <c r="G33" s="57" t="str">
        <f t="shared" si="1"/>
        <v/>
      </c>
    </row>
    <row r="34" spans="2:8" s="5" customFormat="1" ht="27.95" customHeight="1">
      <c r="B34" s="292"/>
      <c r="C34" s="293"/>
      <c r="D34" s="221"/>
      <c r="E34" s="300"/>
      <c r="F34" s="101"/>
      <c r="G34" s="57" t="str">
        <f t="shared" si="1"/>
        <v/>
      </c>
    </row>
    <row r="35" spans="2:8" s="5" customFormat="1" ht="27.95" customHeight="1">
      <c r="B35" s="292"/>
      <c r="C35" s="293"/>
      <c r="D35" s="221"/>
      <c r="E35" s="300"/>
      <c r="F35" s="101"/>
      <c r="G35" s="57" t="str">
        <f t="shared" si="1"/>
        <v/>
      </c>
    </row>
    <row r="36" spans="2:8" s="5" customFormat="1" ht="27.95" customHeight="1">
      <c r="B36" s="292"/>
      <c r="C36" s="293"/>
      <c r="D36" s="221"/>
      <c r="E36" s="300"/>
      <c r="F36" s="101"/>
      <c r="G36" s="57" t="str">
        <f t="shared" si="1"/>
        <v/>
      </c>
    </row>
    <row r="37" spans="2:8" ht="27.95" customHeight="1">
      <c r="B37" s="292"/>
      <c r="C37" s="293"/>
      <c r="D37" s="221"/>
      <c r="E37" s="300"/>
      <c r="F37" s="101"/>
      <c r="G37" s="57" t="str">
        <f t="shared" si="1"/>
        <v/>
      </c>
    </row>
    <row r="38" spans="2:8" ht="27.95" customHeight="1">
      <c r="B38" s="294"/>
      <c r="C38" s="295"/>
      <c r="D38" s="222"/>
      <c r="E38" s="301"/>
      <c r="F38" s="101"/>
      <c r="G38" s="57" t="str">
        <f t="shared" si="1"/>
        <v/>
      </c>
    </row>
    <row r="41" spans="2:8" ht="14.1" customHeight="1">
      <c r="B41" s="479" t="s">
        <v>28</v>
      </c>
      <c r="C41" s="479"/>
      <c r="D41" s="479"/>
      <c r="E41" s="479"/>
      <c r="G41">
        <f>COUNTIF(G18:G27,"THIS PERIOD 1")</f>
        <v>2</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workbookViewId="0">
      <selection activeCell="H15" sqref="H15"/>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0" max="25" width="16.285156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 r="A8" s="61" t="s">
        <v>7</v>
      </c>
      <c r="B8" s="39" t="str">
        <f>COMMUNICATIONLIGHT</f>
        <v>AMBER</v>
      </c>
      <c r="D8" s="16"/>
      <c r="F8" s="5"/>
      <c r="I8" s="5"/>
      <c r="K8" s="5"/>
    </row>
    <row r="9" spans="1:18" s="4" customFormat="1" ht="15">
      <c r="A9" s="61" t="s">
        <v>8</v>
      </c>
      <c r="B9" s="41" t="str">
        <f>FINANCELIGHT</f>
        <v>GREEN</v>
      </c>
      <c r="D9" s="16"/>
      <c r="F9" s="5"/>
      <c r="I9" s="5"/>
      <c r="K9" s="5"/>
    </row>
    <row r="10" spans="1:18" s="5" customFormat="1">
      <c r="A10" s="61"/>
      <c r="B10" s="132"/>
      <c r="P10" s="10"/>
    </row>
    <row r="11" spans="1:18" s="5" customFormat="1" ht="15.95" customHeight="1">
      <c r="A11" s="61"/>
      <c r="B11" s="130" t="str">
        <f>ProjNo</f>
        <v>RT029</v>
      </c>
      <c r="C11" s="131" t="str">
        <f>ProjName</f>
        <v>Cloud Based Bioinformatics Tools</v>
      </c>
      <c r="P11" s="10"/>
    </row>
    <row r="12" spans="1:18" s="5" customFormat="1" ht="15.95" customHeight="1">
      <c r="A12" s="61"/>
      <c r="B12" s="128" t="s">
        <v>42</v>
      </c>
      <c r="C12" s="133">
        <f>ReportFrom</f>
        <v>41244</v>
      </c>
      <c r="D12" s="125"/>
      <c r="P12" s="10"/>
    </row>
    <row r="13" spans="1:18" s="5" customFormat="1" ht="15.95" customHeight="1">
      <c r="A13" s="61"/>
      <c r="B13" s="129" t="s">
        <v>43</v>
      </c>
      <c r="C13" s="134">
        <f>LastDateReport</f>
        <v>41334</v>
      </c>
      <c r="D13" s="125"/>
      <c r="P13" s="10"/>
    </row>
    <row r="14" spans="1:18" s="5" customFormat="1" ht="6" customHeight="1">
      <c r="A14" s="61"/>
      <c r="B14" s="126"/>
      <c r="C14" s="127"/>
      <c r="D14" s="125"/>
      <c r="P14" s="10"/>
    </row>
    <row r="15" spans="1:18" ht="18.95" customHeight="1">
      <c r="B15" s="12" t="s">
        <v>222</v>
      </c>
      <c r="C15" s="12"/>
      <c r="D15" s="12"/>
      <c r="G15" s="12" t="s">
        <v>45</v>
      </c>
      <c r="H15" s="12" t="str">
        <f>FINANCELIGHT</f>
        <v>GREEN</v>
      </c>
      <c r="I15" s="12"/>
      <c r="K15" s="12"/>
    </row>
    <row r="16" spans="1:18" s="5" customFormat="1" ht="18.95" customHeight="1">
      <c r="B16" s="22" t="s">
        <v>223</v>
      </c>
      <c r="C16" s="12"/>
      <c r="D16" s="12"/>
      <c r="E16" s="12"/>
      <c r="F16" s="12"/>
      <c r="G16" s="12"/>
      <c r="H16" s="12"/>
      <c r="I16" s="12"/>
      <c r="J16" s="12"/>
      <c r="K16" s="12"/>
      <c r="L16" s="493" t="s">
        <v>224</v>
      </c>
      <c r="M16" s="493"/>
      <c r="N16" s="493"/>
      <c r="O16" s="493"/>
      <c r="P16" s="493"/>
      <c r="Q16" s="493"/>
      <c r="R16" s="493"/>
    </row>
    <row r="17" spans="1:31" ht="15.95" customHeight="1">
      <c r="A17" s="65"/>
      <c r="B17" s="65"/>
      <c r="C17" s="104"/>
      <c r="D17" s="104"/>
      <c r="E17" s="104"/>
      <c r="F17" s="104"/>
      <c r="G17" s="104"/>
      <c r="H17" s="104"/>
      <c r="I17" s="104"/>
      <c r="J17" s="104"/>
      <c r="K17" s="105"/>
      <c r="L17" s="493"/>
      <c r="M17" s="493"/>
      <c r="N17" s="493"/>
      <c r="O17" s="493"/>
      <c r="P17" s="493"/>
      <c r="Q17" s="493"/>
      <c r="R17" s="493"/>
      <c r="S17" s="65"/>
      <c r="T17" s="65"/>
      <c r="U17" s="65"/>
      <c r="V17" s="65"/>
      <c r="AA17" s="493" t="s">
        <v>225</v>
      </c>
      <c r="AB17" s="493"/>
      <c r="AC17" s="493"/>
      <c r="AD17" s="493"/>
      <c r="AE17" s="493"/>
    </row>
    <row r="18" spans="1:31" ht="15" customHeight="1">
      <c r="A18" s="65"/>
      <c r="B18" s="106"/>
      <c r="C18" s="106"/>
      <c r="D18" s="65"/>
      <c r="E18" s="65"/>
      <c r="F18" s="65"/>
      <c r="G18" s="65"/>
      <c r="H18" s="65"/>
      <c r="I18" s="65"/>
      <c r="J18" s="68"/>
      <c r="K18" s="107"/>
      <c r="L18" s="83" t="s">
        <v>226</v>
      </c>
      <c r="M18" s="83" t="s">
        <v>227</v>
      </c>
      <c r="N18" s="83" t="s">
        <v>228</v>
      </c>
      <c r="O18" s="83" t="s">
        <v>229</v>
      </c>
      <c r="P18" s="83" t="s">
        <v>230</v>
      </c>
      <c r="Q18" s="83" t="s">
        <v>231</v>
      </c>
      <c r="R18" s="83" t="s">
        <v>232</v>
      </c>
      <c r="S18" s="65"/>
      <c r="T18" s="65"/>
      <c r="U18" s="65"/>
      <c r="V18" s="65"/>
      <c r="AA18" s="493"/>
      <c r="AB18" s="493"/>
      <c r="AC18" s="493"/>
      <c r="AD18" s="493"/>
      <c r="AE18" s="493"/>
    </row>
    <row r="19" spans="1:31" s="4" customFormat="1" ht="15" customHeight="1">
      <c r="A19" s="65"/>
      <c r="B19" s="106"/>
      <c r="C19" s="106"/>
      <c r="D19" s="490" t="s">
        <v>233</v>
      </c>
      <c r="E19" s="491"/>
      <c r="F19" s="492"/>
      <c r="G19" s="490" t="s">
        <v>234</v>
      </c>
      <c r="H19" s="491"/>
      <c r="I19" s="492"/>
      <c r="J19" s="68"/>
      <c r="K19" s="107"/>
      <c r="L19" s="83"/>
      <c r="M19" s="83"/>
      <c r="N19" s="83"/>
      <c r="O19" s="83"/>
      <c r="P19" s="83"/>
      <c r="Q19" s="83"/>
      <c r="R19" s="83"/>
      <c r="S19" s="65"/>
      <c r="T19" s="490" t="s">
        <v>235</v>
      </c>
      <c r="U19" s="491"/>
      <c r="V19" s="492"/>
      <c r="W19" s="490" t="s">
        <v>236</v>
      </c>
      <c r="X19" s="491"/>
      <c r="Y19" s="492"/>
      <c r="AA19" s="1" t="s">
        <v>237</v>
      </c>
      <c r="AB19" s="1" t="s">
        <v>227</v>
      </c>
      <c r="AC19" s="1" t="s">
        <v>238</v>
      </c>
      <c r="AD19" s="1" t="s">
        <v>239</v>
      </c>
      <c r="AE19" s="1" t="s">
        <v>106</v>
      </c>
    </row>
    <row r="20" spans="1:31" ht="15" customHeight="1">
      <c r="A20" s="65"/>
      <c r="B20" s="106"/>
      <c r="C20" s="106"/>
      <c r="D20" s="167" t="s">
        <v>240</v>
      </c>
      <c r="E20" s="168" t="s">
        <v>241</v>
      </c>
      <c r="F20" s="169" t="s">
        <v>242</v>
      </c>
      <c r="G20" s="167" t="s">
        <v>240</v>
      </c>
      <c r="H20" s="168" t="s">
        <v>241</v>
      </c>
      <c r="I20" s="169" t="s">
        <v>242</v>
      </c>
      <c r="J20" s="62"/>
      <c r="K20" s="108"/>
      <c r="L20" s="83"/>
      <c r="M20" s="83"/>
      <c r="N20" s="83"/>
      <c r="O20" s="83"/>
      <c r="P20" s="83"/>
      <c r="Q20" s="83"/>
      <c r="R20" s="83"/>
      <c r="S20" s="65"/>
      <c r="T20" s="256" t="s">
        <v>240</v>
      </c>
      <c r="U20" s="257" t="s">
        <v>243</v>
      </c>
      <c r="V20" s="258" t="s">
        <v>35</v>
      </c>
      <c r="W20" s="256" t="s">
        <v>240</v>
      </c>
      <c r="X20" s="257" t="s">
        <v>243</v>
      </c>
      <c r="Y20" s="258" t="s">
        <v>35</v>
      </c>
      <c r="AA20" s="1"/>
      <c r="AB20" s="1"/>
      <c r="AC20" s="1"/>
      <c r="AD20" s="1"/>
      <c r="AE20" s="1"/>
    </row>
    <row r="21" spans="1:31" ht="27.95" customHeight="1">
      <c r="A21" s="109" t="s">
        <v>48</v>
      </c>
      <c r="B21" s="110" t="s">
        <v>244</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7.95" customHeight="1">
      <c r="A22" s="65"/>
      <c r="B22" s="112" t="s">
        <v>245</v>
      </c>
      <c r="C22" s="164"/>
      <c r="D22" s="174">
        <v>52000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7.95" customHeight="1">
      <c r="A23" s="65"/>
      <c r="B23" s="112" t="s">
        <v>246</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7.95" customHeight="1">
      <c r="A24" s="65"/>
      <c r="B24" s="113" t="s">
        <v>35</v>
      </c>
      <c r="C24" s="165"/>
      <c r="D24" s="170">
        <f t="shared" ref="D24:I24" si="0">SUM(D21:D23)</f>
        <v>52000</v>
      </c>
      <c r="E24" s="171">
        <f t="shared" si="0"/>
        <v>0</v>
      </c>
      <c r="F24" s="171">
        <f t="shared" si="0"/>
        <v>0</v>
      </c>
      <c r="G24" s="170">
        <f t="shared" si="0"/>
        <v>0</v>
      </c>
      <c r="H24" s="171">
        <f t="shared" si="0"/>
        <v>0</v>
      </c>
      <c r="I24" s="114">
        <f t="shared" si="0"/>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RED</v>
      </c>
      <c r="Q24" s="83">
        <f>IF(ISERROR(L24*100),"",L24*100)</f>
        <v>-100</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100000000000001" customHeight="1">
      <c r="A26" s="65"/>
      <c r="B26" s="230" t="s">
        <v>247</v>
      </c>
      <c r="C26" s="231"/>
      <c r="D26" s="232"/>
      <c r="E26" s="105"/>
      <c r="F26" s="105"/>
      <c r="G26" s="105"/>
      <c r="H26" s="105"/>
      <c r="I26" s="105"/>
      <c r="J26" s="105"/>
      <c r="K26" s="118"/>
      <c r="L26" s="65"/>
      <c r="M26" s="65"/>
      <c r="N26" s="65"/>
      <c r="O26" s="65"/>
      <c r="P26" s="65"/>
      <c r="Q26" s="65"/>
      <c r="R26" s="65"/>
      <c r="S26" s="65"/>
      <c r="T26" s="65"/>
      <c r="U26" s="65"/>
      <c r="V26" s="65"/>
    </row>
    <row r="27" spans="1:31" ht="15.9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7"/>
      <c r="C29" s="488"/>
      <c r="D29" s="488"/>
      <c r="E29" s="488"/>
      <c r="F29" s="488"/>
      <c r="G29" s="488"/>
      <c r="H29" s="488"/>
      <c r="I29" s="489"/>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479" t="s">
        <v>28</v>
      </c>
      <c r="C32" s="479"/>
      <c r="D32" s="479"/>
      <c r="E32" s="479"/>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60</vt:i4>
      </vt:variant>
    </vt:vector>
  </HeadingPairs>
  <TitlesOfParts>
    <vt:vector size="7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FINANCELIGHT</vt:lpstr>
      <vt:lpstr>FINANCESTART</vt:lpstr>
      <vt:lpstr>ISSUELIGHT</vt:lpstr>
      <vt:lpstr>ISSUESTART</vt:lpstr>
      <vt:lpstr>LastDateReport</vt:lpstr>
      <vt:lpstr>LASTQUARTER</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'Finance 2'!Print_Area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TOTALEIF</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pwhite</cp:lastModifiedBy>
  <dcterms:created xsi:type="dcterms:W3CDTF">2012-03-07T21:58:04Z</dcterms:created>
  <dcterms:modified xsi:type="dcterms:W3CDTF">2013-02-18T04:23:09Z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5119cb527cae5</vt:lpwstr>
  </property>
</Properties>
</file>