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20370" yWindow="-120" windowWidth="19440" windowHeight="11040" firstSheet="1" activeTab="3"/>
  </bookViews>
  <sheets>
    <sheet name="Plan1" sheetId="1" state="hidden" r:id="rId1"/>
    <sheet name="Exercício 1" sheetId="4" r:id="rId2"/>
    <sheet name="Exercício 2" sheetId="5" r:id="rId3"/>
    <sheet name="Exercício 3" sheetId="6" r:id="rId4"/>
  </sheets>
  <definedNames>
    <definedName name="_xlnm._FilterDatabase" localSheetId="0" hidden="1">Plan1!$A$1:$B$60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5" l="1"/>
  <c r="P12" i="5"/>
  <c r="N25" i="6"/>
  <c r="J27" i="6"/>
  <c r="K18" i="6"/>
  <c r="J18" i="6"/>
  <c r="N27" i="6"/>
  <c r="J29" i="6" s="1"/>
  <c r="M27" i="6"/>
  <c r="K29" i="6"/>
  <c r="O29" i="6"/>
  <c r="N29" i="6"/>
  <c r="M29" i="6"/>
  <c r="O27" i="6"/>
  <c r="K27" i="6" s="1"/>
  <c r="K25" i="6"/>
  <c r="J25" i="6"/>
  <c r="K24" i="6"/>
  <c r="J24" i="6"/>
  <c r="K23" i="6"/>
  <c r="J23" i="6"/>
  <c r="K22" i="6"/>
  <c r="J22" i="6"/>
  <c r="O25" i="6"/>
  <c r="M25" i="6"/>
  <c r="O24" i="6"/>
  <c r="M24" i="6"/>
  <c r="N24" i="6" s="1"/>
  <c r="O23" i="6"/>
  <c r="M23" i="6"/>
  <c r="N23" i="6" s="1"/>
  <c r="O22" i="6"/>
  <c r="N22" i="6"/>
  <c r="M22" i="6"/>
  <c r="O21" i="6"/>
  <c r="N21" i="6"/>
  <c r="J21" i="6" s="1"/>
  <c r="M21" i="6"/>
  <c r="K21" i="6"/>
  <c r="O18" i="6"/>
  <c r="N16" i="6"/>
  <c r="N15" i="6"/>
  <c r="J15" i="6" s="1"/>
  <c r="N14" i="6"/>
  <c r="J14" i="6" s="1"/>
  <c r="N13" i="6"/>
  <c r="N12" i="6"/>
  <c r="M18" i="6"/>
  <c r="J13" i="6"/>
  <c r="K13" i="6"/>
  <c r="K14" i="6"/>
  <c r="K15" i="6"/>
  <c r="J16" i="6"/>
  <c r="K16" i="6"/>
  <c r="K12" i="6"/>
  <c r="O16" i="6"/>
  <c r="M16" i="6"/>
  <c r="O15" i="6"/>
  <c r="M15" i="6"/>
  <c r="O14" i="6"/>
  <c r="M14" i="6"/>
  <c r="O13" i="6"/>
  <c r="M13" i="6"/>
  <c r="O12" i="6"/>
  <c r="M12" i="6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N18" i="6" l="1"/>
  <c r="J12" i="6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J12" i="5"/>
  <c r="J44" i="5" s="1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44" i="5" s="1"/>
  <c r="P33" i="5"/>
  <c r="P22" i="5"/>
  <c r="P42" i="5"/>
  <c r="P41" i="5"/>
  <c r="P40" i="5"/>
  <c r="P39" i="5"/>
  <c r="P38" i="5"/>
  <c r="P37" i="5"/>
  <c r="P36" i="5"/>
  <c r="P35" i="5"/>
  <c r="P34" i="5"/>
  <c r="P32" i="5"/>
  <c r="P31" i="5"/>
  <c r="P30" i="5"/>
  <c r="P29" i="5"/>
  <c r="P28" i="5"/>
  <c r="P27" i="5"/>
  <c r="P26" i="5"/>
  <c r="P25" i="5"/>
  <c r="P24" i="5"/>
  <c r="P23" i="5"/>
  <c r="P21" i="5"/>
  <c r="P20" i="5"/>
  <c r="P19" i="5"/>
  <c r="P18" i="5"/>
  <c r="P17" i="5"/>
  <c r="P16" i="5"/>
  <c r="P15" i="5"/>
  <c r="P14" i="5"/>
  <c r="P13" i="5"/>
  <c r="O30" i="5"/>
  <c r="O12" i="5"/>
  <c r="M12" i="5"/>
  <c r="H27" i="4"/>
  <c r="H26" i="4"/>
  <c r="H25" i="4"/>
  <c r="H24" i="4"/>
  <c r="H23" i="4"/>
  <c r="H22" i="4"/>
  <c r="H21" i="4"/>
  <c r="H20" i="4"/>
  <c r="H19" i="4"/>
  <c r="H18" i="4"/>
  <c r="G27" i="4"/>
  <c r="G26" i="4"/>
  <c r="G25" i="4"/>
  <c r="G24" i="4"/>
  <c r="G23" i="4"/>
  <c r="G22" i="4"/>
  <c r="G21" i="4"/>
  <c r="G20" i="4"/>
  <c r="G19" i="4"/>
  <c r="G18" i="4"/>
  <c r="F27" i="4"/>
  <c r="F26" i="4"/>
  <c r="F25" i="4"/>
  <c r="F24" i="4"/>
  <c r="F23" i="4"/>
  <c r="F22" i="4"/>
  <c r="F21" i="4"/>
  <c r="F20" i="4"/>
  <c r="F19" i="4"/>
  <c r="F18" i="4"/>
  <c r="E27" i="4"/>
  <c r="E26" i="4"/>
  <c r="E25" i="4"/>
  <c r="E24" i="4"/>
  <c r="E23" i="4"/>
  <c r="E22" i="4"/>
  <c r="E21" i="4"/>
  <c r="E20" i="4"/>
  <c r="E19" i="4"/>
  <c r="E18" i="4"/>
  <c r="B27" i="4"/>
  <c r="B26" i="4"/>
  <c r="B25" i="4"/>
  <c r="B24" i="4"/>
  <c r="B23" i="4"/>
  <c r="B22" i="4"/>
  <c r="B21" i="4"/>
  <c r="B20" i="4"/>
  <c r="B19" i="4"/>
  <c r="B18" i="4"/>
  <c r="B34" i="4" l="1"/>
  <c r="B35" i="4"/>
  <c r="E40" i="4" s="1"/>
  <c r="C13" i="4" l="1"/>
  <c r="E39" i="4"/>
  <c r="A19" i="4"/>
  <c r="F13" i="5"/>
  <c r="B13" i="5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4" i="5" l="1"/>
  <c r="M13" i="5"/>
  <c r="F14" i="5"/>
  <c r="O13" i="5"/>
  <c r="F16" i="4"/>
  <c r="A20" i="4"/>
  <c r="F15" i="5" l="1"/>
  <c r="O14" i="5"/>
  <c r="B15" i="5"/>
  <c r="M14" i="5"/>
  <c r="A21" i="4"/>
  <c r="F16" i="5" l="1"/>
  <c r="O15" i="5"/>
  <c r="B16" i="5"/>
  <c r="M15" i="5"/>
  <c r="A22" i="4"/>
  <c r="B17" i="5" l="1"/>
  <c r="M16" i="5"/>
  <c r="F17" i="5"/>
  <c r="O16" i="5"/>
  <c r="A23" i="4"/>
  <c r="F18" i="5" l="1"/>
  <c r="O17" i="5"/>
  <c r="B18" i="5"/>
  <c r="M17" i="5"/>
  <c r="A24" i="4"/>
  <c r="B19" i="5" l="1"/>
  <c r="M18" i="5"/>
  <c r="F19" i="5"/>
  <c r="O18" i="5"/>
  <c r="A25" i="4"/>
  <c r="F20" i="5" l="1"/>
  <c r="O19" i="5"/>
  <c r="B20" i="5"/>
  <c r="M19" i="5"/>
  <c r="A26" i="4"/>
  <c r="B21" i="5" l="1"/>
  <c r="M20" i="5"/>
  <c r="F21" i="5"/>
  <c r="O20" i="5"/>
  <c r="A27" i="4"/>
  <c r="F22" i="5" l="1"/>
  <c r="O21" i="5"/>
  <c r="B22" i="5"/>
  <c r="M21" i="5"/>
  <c r="B23" i="5" l="1"/>
  <c r="M22" i="5"/>
  <c r="F23" i="5"/>
  <c r="O22" i="5"/>
  <c r="F24" i="5" l="1"/>
  <c r="O23" i="5"/>
  <c r="B24" i="5"/>
  <c r="M23" i="5"/>
  <c r="B25" i="5" l="1"/>
  <c r="M24" i="5"/>
  <c r="F25" i="5"/>
  <c r="O24" i="5"/>
  <c r="F26" i="5" l="1"/>
  <c r="O25" i="5"/>
  <c r="B26" i="5"/>
  <c r="M25" i="5"/>
  <c r="B27" i="5" l="1"/>
  <c r="M26" i="5"/>
  <c r="F27" i="5"/>
  <c r="O26" i="5"/>
  <c r="F28" i="5" l="1"/>
  <c r="O27" i="5"/>
  <c r="B28" i="5"/>
  <c r="M27" i="5"/>
  <c r="B29" i="5" l="1"/>
  <c r="M28" i="5"/>
  <c r="F29" i="5"/>
  <c r="O28" i="5"/>
  <c r="F30" i="5" l="1"/>
  <c r="O29" i="5"/>
  <c r="B30" i="5"/>
  <c r="M29" i="5"/>
  <c r="B31" i="5" l="1"/>
  <c r="M30" i="5"/>
  <c r="F31" i="5"/>
  <c r="F32" i="5" l="1"/>
  <c r="O31" i="5"/>
  <c r="B32" i="5"/>
  <c r="M31" i="5"/>
  <c r="B33" i="5" l="1"/>
  <c r="M32" i="5"/>
  <c r="F33" i="5"/>
  <c r="O32" i="5"/>
  <c r="F34" i="5" l="1"/>
  <c r="O33" i="5"/>
  <c r="B34" i="5"/>
  <c r="M33" i="5"/>
  <c r="B35" i="5" l="1"/>
  <c r="M34" i="5"/>
  <c r="F35" i="5"/>
  <c r="O34" i="5"/>
  <c r="F36" i="5" l="1"/>
  <c r="O35" i="5"/>
  <c r="B36" i="5"/>
  <c r="M35" i="5"/>
  <c r="B37" i="5" l="1"/>
  <c r="M36" i="5"/>
  <c r="F37" i="5"/>
  <c r="O36" i="5"/>
  <c r="F38" i="5" l="1"/>
  <c r="O37" i="5"/>
  <c r="B38" i="5"/>
  <c r="M37" i="5"/>
  <c r="B39" i="5" l="1"/>
  <c r="M38" i="5"/>
  <c r="F39" i="5"/>
  <c r="O38" i="5"/>
  <c r="F40" i="5" l="1"/>
  <c r="O39" i="5"/>
  <c r="B40" i="5"/>
  <c r="M39" i="5"/>
  <c r="B41" i="5" l="1"/>
  <c r="M40" i="5"/>
  <c r="F41" i="5"/>
  <c r="O40" i="5"/>
  <c r="F42" i="5" l="1"/>
  <c r="O42" i="5" s="1"/>
  <c r="O41" i="5"/>
  <c r="B42" i="5"/>
  <c r="M42" i="5" s="1"/>
  <c r="M41" i="5"/>
</calcChain>
</file>

<file path=xl/sharedStrings.xml><?xml version="1.0" encoding="utf-8"?>
<sst xmlns="http://schemas.openxmlformats.org/spreadsheetml/2006/main" count="143" uniqueCount="111">
  <si>
    <t>País</t>
  </si>
  <si>
    <t>Código</t>
  </si>
  <si>
    <t>África do Sul</t>
  </si>
  <si>
    <t>Alemanha</t>
  </si>
  <si>
    <t>Argentina</t>
  </si>
  <si>
    <t>Aruba</t>
  </si>
  <si>
    <t>Austrália</t>
  </si>
  <si>
    <t>Áustria</t>
  </si>
  <si>
    <t>Bélgica</t>
  </si>
  <si>
    <t>Bolívia</t>
  </si>
  <si>
    <t>Canadá</t>
  </si>
  <si>
    <t>Chile</t>
  </si>
  <si>
    <t>China</t>
  </si>
  <si>
    <t>Colômbia</t>
  </si>
  <si>
    <t>Coréia do Sul</t>
  </si>
  <si>
    <t>Costa Rica</t>
  </si>
  <si>
    <t>Cuba</t>
  </si>
  <si>
    <t>Dinamarca</t>
  </si>
  <si>
    <t>Egito</t>
  </si>
  <si>
    <t>Emirados Árabes</t>
  </si>
  <si>
    <t>Equador</t>
  </si>
  <si>
    <t>Eslováquia</t>
  </si>
  <si>
    <t>Espanha</t>
  </si>
  <si>
    <t>Estados Unidos</t>
  </si>
  <si>
    <t>Filipinas</t>
  </si>
  <si>
    <t>França</t>
  </si>
  <si>
    <t>Grécia</t>
  </si>
  <si>
    <t>Guatemala</t>
  </si>
  <si>
    <t>Haiti</t>
  </si>
  <si>
    <t>Holanda</t>
  </si>
  <si>
    <t>Hungria</t>
  </si>
  <si>
    <t>Índia</t>
  </si>
  <si>
    <t>Inglaterra</t>
  </si>
  <si>
    <t>Irã</t>
  </si>
  <si>
    <t>Iraque</t>
  </si>
  <si>
    <t>Irlanda</t>
  </si>
  <si>
    <t>Israel</t>
  </si>
  <si>
    <t>Itália</t>
  </si>
  <si>
    <t>Iugoslávia</t>
  </si>
  <si>
    <t>Jamaica</t>
  </si>
  <si>
    <t>Japão</t>
  </si>
  <si>
    <t>Líbano</t>
  </si>
  <si>
    <t>Líbia</t>
  </si>
  <si>
    <t>México</t>
  </si>
  <si>
    <t>Mônaco</t>
  </si>
  <si>
    <t>Nicarágua</t>
  </si>
  <si>
    <t>Noruega</t>
  </si>
  <si>
    <t>Nova Zelândia</t>
  </si>
  <si>
    <t>Paraguai</t>
  </si>
  <si>
    <t>Peru</t>
  </si>
  <si>
    <t>Polônia</t>
  </si>
  <si>
    <t>Porto Rico</t>
  </si>
  <si>
    <t>Portugal</t>
  </si>
  <si>
    <t>Romênia</t>
  </si>
  <si>
    <t>Rússia</t>
  </si>
  <si>
    <t>Suécia</t>
  </si>
  <si>
    <t>Suíça</t>
  </si>
  <si>
    <t>Tailândia</t>
  </si>
  <si>
    <t>Turquia</t>
  </si>
  <si>
    <t>Uruguai</t>
  </si>
  <si>
    <t>Venezuela</t>
  </si>
  <si>
    <t>DIA</t>
  </si>
  <si>
    <t>Entrada</t>
  </si>
  <si>
    <t>Saida</t>
  </si>
  <si>
    <t>Status</t>
  </si>
  <si>
    <t>HE</t>
  </si>
  <si>
    <t>Tipo de HE</t>
  </si>
  <si>
    <t>Bases</t>
  </si>
  <si>
    <t>Valor da HE 50%</t>
  </si>
  <si>
    <t>Valor da HE 100%</t>
  </si>
  <si>
    <t>Carga Horária Diária</t>
  </si>
  <si>
    <t>Josevaldo da Silva</t>
  </si>
  <si>
    <t>Horário de Entrada Oficial</t>
  </si>
  <si>
    <t>Horário de Saída Oficial</t>
  </si>
  <si>
    <t>Semana</t>
  </si>
  <si>
    <t>1. Exercício :</t>
  </si>
  <si>
    <t>-</t>
  </si>
  <si>
    <t>Hora Extra</t>
  </si>
  <si>
    <t>NA</t>
  </si>
  <si>
    <t>DADOS BASE</t>
  </si>
  <si>
    <t>Saída</t>
  </si>
  <si>
    <t>Data</t>
  </si>
  <si>
    <t>Absenteísmo</t>
  </si>
  <si>
    <t>Aderência</t>
  </si>
  <si>
    <t>FOLGA</t>
  </si>
  <si>
    <t>Tempo Escala</t>
  </si>
  <si>
    <t>Tempo Abs</t>
  </si>
  <si>
    <t>Tempo Escala (Aderencia)</t>
  </si>
  <si>
    <t>Tempo Aderente</t>
  </si>
  <si>
    <t>DADOS DE ESCALA DE TRABALHO</t>
  </si>
  <si>
    <t>DADOS DE ENTRADA E SAÍDA REAL</t>
  </si>
  <si>
    <t>RESULTADO</t>
  </si>
  <si>
    <t>COLUNAS DE "APOIO"</t>
  </si>
  <si>
    <t>Abaixo observamos um comparativo entre a escala e os dados de entrada e saída de um colaborador. Baseando nestes, calcule na Coluna K e J o Absenteísmo e a Aderência desse colaborador. Você poderá usar as colunas M, N, O e P como apoio para o cálculo. 
Lembre-se:
Absenteísmo: Perda em percentual do tempo logado (trabalhado) em relação ao tempo escalado. Lembrando que não pode haver compensações entre dias
Aderência: Medição em percentual que avalia quanto tempo o operador  trabalhou entre seu horário de entrada e saída. Essa medição só é feita nos dias em que o colaborador trabalhou.</t>
  </si>
  <si>
    <t>2. Exercício :</t>
  </si>
  <si>
    <t>TOTAL MÊS</t>
  </si>
  <si>
    <t>TOTAL 01/12</t>
  </si>
  <si>
    <t>TOTAL 02/12</t>
  </si>
  <si>
    <t>CONSOLIDADO</t>
  </si>
  <si>
    <t>Almoço Deslogado 01/12</t>
  </si>
  <si>
    <t>Almoço Deslogado 02/12</t>
  </si>
  <si>
    <t>Atraso ou Saída Antecipada</t>
  </si>
  <si>
    <t>Sáb</t>
  </si>
  <si>
    <t>Dom</t>
  </si>
  <si>
    <t>3. Exercício :</t>
  </si>
  <si>
    <t xml:space="preserve">Abaixo observamos um comparativo entre a escala e os dados de entrada e saída de um colaborador (considerando que se tem vários registros de entrada e saída para um dia - no caso de operador de call center, o login-logout). Baseando nestes, calcule na Coluna K e J o Absenteísmo e a Aderência desse colaborador (baseando-se nos mesmos conceitos do exercício 2). Você poderá usar a coluna P como apoio para o cálculo. 
</t>
  </si>
  <si>
    <t>Tempo Escala (Aderência)</t>
  </si>
  <si>
    <t>Salário</t>
  </si>
  <si>
    <t>Carga Horária</t>
  </si>
  <si>
    <t>Tempo Trabalhado</t>
  </si>
  <si>
    <t>Usando lógica e função de data faça a seguinte planilha: Abaixo observamos a folha deponto de um funcionário. Preencha a coluna B o dia semana. Utilizando a formatação condicional, pinte a linha de cinza, caso o dia pertença ao fim de semana. Calcule na coluna E o tempo trabalhado (em horas). No coluna "Status" você deve mostrar o status do Funcionário: "Atraso ou Saída Antecipada" - caso ele não cumpra sua jornada de trabalho, "-" - caso ele cumpra sua jornada exata, "Hora Extra" - caso o funcionário ultrapasse sua jornada de trabalho.
Na coluna "Tipo de HE" deve-se mostrar 50% quando ele utrapasse sua jornada de segunda à sábado; "100%" quando ele  ultrapasse sua jornada aos domingos e, por fim, "NA" caso ele nao tenha realizado HE. Lembre-se que o colaborador em questão não trabalha aos finais de semana, ou seja, todo tempo trabalhado nesse período deve ser considerado como HE
Na coluna H, calcule o valor total do dia a ser pago em HE, baseando-se na valores indicados abaixo da tabela.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</si>
</sst>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_);[Red]\(&quot;R$&quot;#,##0.00\)"/>
    <numFmt numFmtId="165" formatCode="0.0"/>
    <numFmt numFmtId="166" formatCode="0.0%"/>
    <numFmt numFmtId="167" formatCode="&quot;R$ &quot;#,##0.00"/>
    <numFmt numFmtId="168" formatCode="[$-F400]h:mm:ss\ AM/PM"/>
    <numFmt numFmtId="169" formatCode="dd/mm\ ddd"/>
    <numFmt numFmtId="170" formatCode="[h]:mm:ss;@"/>
    <numFmt numFmtId="171" formatCode="dddd"/>
  </numFmts>
  <fonts count="11" x14ac:knownFonts="1">
    <font>
      <sz val="10"/>
      <name val="Arial"/>
    </font>
    <font>
      <sz val="7.5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1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23"/>
      </left>
      <right style="dotted">
        <color indexed="23"/>
      </right>
      <top style="dotted">
        <color indexed="23"/>
      </top>
      <bottom style="dotted">
        <color indexed="23"/>
      </bottom>
      <diagonal/>
    </border>
    <border>
      <left style="double">
        <color indexed="23"/>
      </left>
      <right style="dotted">
        <color indexed="23"/>
      </right>
      <top style="dotted">
        <color indexed="23"/>
      </top>
      <bottom/>
      <diagonal/>
    </border>
    <border>
      <left style="double">
        <color indexed="23"/>
      </left>
      <right style="dotted">
        <color indexed="23"/>
      </right>
      <top/>
      <bottom style="dotted">
        <color indexed="23"/>
      </bottom>
      <diagonal/>
    </border>
    <border>
      <left/>
      <right/>
      <top/>
      <bottom style="dotted">
        <color indexed="23"/>
      </bottom>
      <diagonal/>
    </border>
    <border>
      <left style="dotted">
        <color indexed="23"/>
      </left>
      <right style="dotted">
        <color indexed="23"/>
      </right>
      <top/>
      <bottom style="dotted">
        <color indexed="23"/>
      </bottom>
      <diagonal/>
    </border>
    <border>
      <left style="double">
        <color indexed="23"/>
      </left>
      <right style="hair">
        <color indexed="23"/>
      </right>
      <top style="double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double">
        <color indexed="23"/>
      </top>
      <bottom style="hair">
        <color indexed="23"/>
      </bottom>
      <diagonal/>
    </border>
    <border>
      <left style="hair">
        <color indexed="23"/>
      </left>
      <right style="double">
        <color indexed="23"/>
      </right>
      <top style="double">
        <color indexed="23"/>
      </top>
      <bottom style="hair">
        <color indexed="23"/>
      </bottom>
      <diagonal/>
    </border>
    <border>
      <left style="double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 readingOrder="1"/>
    </xf>
    <xf numFmtId="0" fontId="0" fillId="0" borderId="0" xfId="0" applyProtection="1"/>
    <xf numFmtId="0" fontId="5" fillId="2" borderId="2" xfId="0" applyFont="1" applyFill="1" applyBorder="1" applyProtection="1"/>
    <xf numFmtId="0" fontId="5" fillId="2" borderId="3" xfId="0" applyFont="1" applyFill="1" applyBorder="1" applyProtection="1"/>
    <xf numFmtId="165" fontId="0" fillId="0" borderId="0" xfId="0" applyNumberFormat="1" applyBorder="1" applyAlignment="1" applyProtection="1">
      <alignment horizontal="center"/>
    </xf>
    <xf numFmtId="0" fontId="5" fillId="2" borderId="4" xfId="0" applyFont="1" applyFill="1" applyBorder="1" applyProtection="1"/>
    <xf numFmtId="165" fontId="0" fillId="0" borderId="5" xfId="0" applyNumberFormat="1" applyBorder="1" applyAlignment="1" applyProtection="1">
      <alignment horizontal="center"/>
    </xf>
    <xf numFmtId="0" fontId="0" fillId="0" borderId="0" xfId="0" applyAlignment="1">
      <alignment horizontal="center"/>
    </xf>
    <xf numFmtId="167" fontId="0" fillId="0" borderId="6" xfId="0" applyNumberFormat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 vertical="center" wrapText="1" readingOrder="1"/>
    </xf>
    <xf numFmtId="0" fontId="4" fillId="2" borderId="8" xfId="0" applyFont="1" applyFill="1" applyBorder="1" applyAlignment="1" applyProtection="1">
      <alignment horizontal="center" vertical="center" wrapText="1" readingOrder="1"/>
    </xf>
    <xf numFmtId="0" fontId="4" fillId="2" borderId="9" xfId="0" applyFont="1" applyFill="1" applyBorder="1" applyAlignment="1" applyProtection="1">
      <alignment horizontal="center" vertical="center" wrapText="1" readingOrder="1"/>
    </xf>
    <xf numFmtId="14" fontId="0" fillId="0" borderId="10" xfId="0" applyNumberFormat="1" applyBorder="1" applyAlignment="1" applyProtection="1">
      <alignment horizontal="center"/>
    </xf>
    <xf numFmtId="168" fontId="0" fillId="0" borderId="11" xfId="0" applyNumberFormat="1" applyBorder="1" applyAlignment="1" applyProtection="1">
      <alignment horizontal="center"/>
    </xf>
    <xf numFmtId="20" fontId="0" fillId="0" borderId="0" xfId="0" applyNumberFormat="1"/>
    <xf numFmtId="0" fontId="0" fillId="0" borderId="0" xfId="0" applyBorder="1" applyAlignment="1" applyProtection="1">
      <alignment horizontal="center" vertical="center" wrapText="1" readingOrder="1"/>
    </xf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/>
    <xf numFmtId="0" fontId="0" fillId="0" borderId="12" xfId="0" applyBorder="1" applyAlignment="1">
      <alignment horizontal="center" vertical="center"/>
    </xf>
    <xf numFmtId="0" fontId="6" fillId="0" borderId="0" xfId="0" applyFont="1" applyAlignment="1" applyProtection="1">
      <alignment horizontal="center" vertical="center" wrapText="1" readingOrder="1"/>
    </xf>
    <xf numFmtId="0" fontId="6" fillId="0" borderId="0" xfId="0" applyFont="1"/>
    <xf numFmtId="0" fontId="6" fillId="0" borderId="0" xfId="0" applyFont="1" applyBorder="1" applyAlignment="1" applyProtection="1">
      <alignment horizontal="center" vertical="center" wrapText="1" readingOrder="1"/>
    </xf>
    <xf numFmtId="0" fontId="8" fillId="2" borderId="21" xfId="0" applyFont="1" applyFill="1" applyBorder="1" applyAlignment="1" applyProtection="1">
      <alignment horizontal="center" vertical="center" wrapText="1" readingOrder="1"/>
    </xf>
    <xf numFmtId="169" fontId="0" fillId="0" borderId="21" xfId="0" applyNumberFormat="1" applyBorder="1" applyAlignment="1" applyProtection="1">
      <alignment horizontal="center"/>
    </xf>
    <xf numFmtId="168" fontId="0" fillId="0" borderId="21" xfId="0" applyNumberFormat="1" applyBorder="1" applyAlignment="1" applyProtection="1">
      <alignment horizontal="center"/>
    </xf>
    <xf numFmtId="20" fontId="7" fillId="0" borderId="21" xfId="0" applyNumberFormat="1" applyFont="1" applyBorder="1" applyAlignment="1" applyProtection="1">
      <alignment horizontal="center"/>
    </xf>
    <xf numFmtId="166" fontId="0" fillId="0" borderId="21" xfId="0" applyNumberFormat="1" applyBorder="1" applyAlignment="1" applyProtection="1">
      <alignment horizontal="center"/>
    </xf>
    <xf numFmtId="170" fontId="0" fillId="0" borderId="21" xfId="0" applyNumberFormat="1" applyBorder="1" applyAlignment="1">
      <alignment horizontal="center"/>
    </xf>
    <xf numFmtId="168" fontId="0" fillId="0" borderId="23" xfId="0" applyNumberFormat="1" applyBorder="1" applyAlignment="1" applyProtection="1">
      <alignment horizontal="center"/>
    </xf>
    <xf numFmtId="170" fontId="8" fillId="2" borderId="21" xfId="0" applyNumberFormat="1" applyFont="1" applyFill="1" applyBorder="1" applyAlignment="1" applyProtection="1">
      <alignment horizontal="center" vertical="center" wrapText="1" readingOrder="1"/>
    </xf>
    <xf numFmtId="166" fontId="8" fillId="2" borderId="21" xfId="0" applyNumberFormat="1" applyFont="1" applyFill="1" applyBorder="1" applyAlignment="1" applyProtection="1">
      <alignment horizontal="center" vertical="center" wrapText="1" readingOrder="1"/>
    </xf>
    <xf numFmtId="171" fontId="0" fillId="0" borderId="11" xfId="0" applyNumberFormat="1" applyBorder="1" applyAlignment="1" applyProtection="1">
      <alignment horizontal="center"/>
    </xf>
    <xf numFmtId="164" fontId="0" fillId="0" borderId="12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/>
    <xf numFmtId="0" fontId="8" fillId="2" borderId="21" xfId="0" applyFont="1" applyFill="1" applyBorder="1" applyAlignment="1" applyProtection="1">
      <alignment horizontal="center" vertical="center" wrapText="1" readingOrder="1"/>
    </xf>
    <xf numFmtId="170" fontId="0" fillId="0" borderId="21" xfId="0" applyNumberFormat="1" applyBorder="1" applyAlignment="1" applyProtection="1">
      <alignment horizontal="center"/>
    </xf>
    <xf numFmtId="168" fontId="0" fillId="0" borderId="0" xfId="0" applyNumberFormat="1"/>
    <xf numFmtId="0" fontId="0" fillId="0" borderId="6" xfId="0" applyNumberFormat="1" applyBorder="1" applyAlignment="1" applyProtection="1">
      <alignment horizontal="center"/>
    </xf>
    <xf numFmtId="0" fontId="6" fillId="0" borderId="11" xfId="0" applyNumberFormat="1" applyFont="1" applyBorder="1" applyAlignment="1" applyProtection="1">
      <alignment horizontal="center"/>
    </xf>
    <xf numFmtId="9" fontId="0" fillId="0" borderId="11" xfId="3" applyNumberFormat="1" applyFont="1" applyBorder="1" applyAlignment="1" applyProtection="1">
      <alignment horizontal="center"/>
    </xf>
    <xf numFmtId="44" fontId="0" fillId="0" borderId="0" xfId="2" applyFont="1"/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9" fontId="0" fillId="0" borderId="0" xfId="0" applyNumberFormat="1"/>
    <xf numFmtId="170" fontId="0" fillId="0" borderId="0" xfId="0" applyNumberFormat="1"/>
    <xf numFmtId="46" fontId="0" fillId="0" borderId="0" xfId="0" applyNumberFormat="1"/>
    <xf numFmtId="0" fontId="3" fillId="0" borderId="0" xfId="0" applyFont="1" applyAlignment="1" applyProtection="1">
      <alignment horizontal="center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6" fillId="0" borderId="20" xfId="0" applyFont="1" applyBorder="1" applyAlignment="1" applyProtection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2" borderId="22" xfId="0" applyFont="1" applyFill="1" applyBorder="1" applyAlignment="1" applyProtection="1">
      <alignment horizontal="center" vertical="center" wrapText="1" readingOrder="1"/>
    </xf>
    <xf numFmtId="0" fontId="8" fillId="2" borderId="23" xfId="0" applyFont="1" applyFill="1" applyBorder="1" applyAlignment="1" applyProtection="1">
      <alignment horizontal="center" vertical="center" wrapText="1" readingOrder="1"/>
    </xf>
    <xf numFmtId="0" fontId="8" fillId="2" borderId="24" xfId="0" applyFont="1" applyFill="1" applyBorder="1" applyAlignment="1" applyProtection="1">
      <alignment horizontal="center" vertical="center" wrapText="1" readingOrder="1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9" fillId="0" borderId="17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9" fillId="0" borderId="19" xfId="0" applyFont="1" applyBorder="1" applyAlignment="1" applyProtection="1">
      <alignment horizontal="center" vertical="center" wrapText="1"/>
    </xf>
    <xf numFmtId="0" fontId="9" fillId="0" borderId="20" xfId="0" applyFont="1" applyBorder="1" applyAlignment="1" applyProtection="1">
      <alignment horizontal="center" vertical="center" wrapText="1"/>
    </xf>
    <xf numFmtId="0" fontId="8" fillId="2" borderId="21" xfId="0" applyFont="1" applyFill="1" applyBorder="1" applyAlignment="1" applyProtection="1">
      <alignment horizontal="center" vertical="center" wrapText="1" readingOrder="1"/>
    </xf>
    <xf numFmtId="169" fontId="0" fillId="0" borderId="25" xfId="0" applyNumberFormat="1" applyBorder="1" applyAlignment="1" applyProtection="1">
      <alignment horizontal="center" vertical="center"/>
    </xf>
    <xf numFmtId="169" fontId="0" fillId="0" borderId="26" xfId="0" applyNumberFormat="1" applyBorder="1" applyAlignment="1" applyProtection="1">
      <alignment horizontal="center" vertical="center"/>
    </xf>
    <xf numFmtId="169" fontId="0" fillId="0" borderId="27" xfId="0" applyNumberFormat="1" applyBorder="1" applyAlignment="1" applyProtection="1">
      <alignment horizontal="center" vertical="center"/>
    </xf>
    <xf numFmtId="168" fontId="0" fillId="0" borderId="25" xfId="0" applyNumberFormat="1" applyBorder="1" applyAlignment="1" applyProtection="1">
      <alignment horizontal="center" vertical="center"/>
    </xf>
    <xf numFmtId="168" fontId="0" fillId="0" borderId="26" xfId="0" applyNumberFormat="1" applyBorder="1" applyAlignment="1" applyProtection="1">
      <alignment horizontal="center" vertical="center"/>
    </xf>
    <xf numFmtId="168" fontId="0" fillId="0" borderId="27" xfId="0" applyNumberFormat="1" applyBorder="1" applyAlignment="1" applyProtection="1">
      <alignment horizontal="center" vertical="center"/>
    </xf>
    <xf numFmtId="166" fontId="0" fillId="0" borderId="0" xfId="0" applyNumberFormat="1" applyProtection="1">
      <protection locked="0"/>
    </xf>
    <xf numFmtId="166" fontId="0" fillId="0" borderId="21" xfId="3" applyNumberFormat="1" applyFont="1" applyBorder="1" applyAlignment="1" applyProtection="1">
      <alignment horizontal="center"/>
    </xf>
    <xf numFmtId="166" fontId="0" fillId="0" borderId="23" xfId="0" applyNumberFormat="1" applyBorder="1" applyAlignment="1" applyProtection="1">
      <alignment horizontal="center"/>
    </xf>
    <xf numFmtId="166" fontId="0" fillId="0" borderId="26" xfId="3" applyNumberFormat="1" applyFont="1" applyFill="1" applyBorder="1" applyAlignment="1" applyProtection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41"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C2" sqref="C2:C60"/>
    </sheetView>
  </sheetViews>
  <sheetFormatPr defaultRowHeight="12.75" x14ac:dyDescent="0.2"/>
  <cols>
    <col min="1" max="1" width="12" customWidth="1"/>
  </cols>
  <sheetData>
    <row r="1" spans="1:3" x14ac:dyDescent="0.2">
      <c r="A1" s="1" t="s">
        <v>0</v>
      </c>
      <c r="B1" s="2" t="s">
        <v>1</v>
      </c>
    </row>
    <row r="2" spans="1:3" x14ac:dyDescent="0.2">
      <c r="A2" s="1" t="s">
        <v>2</v>
      </c>
      <c r="B2" s="2">
        <v>27</v>
      </c>
      <c r="C2" t="str">
        <f>A2&amp;"-"&amp;B2</f>
        <v>África do Sul-27</v>
      </c>
    </row>
    <row r="3" spans="1:3" x14ac:dyDescent="0.2">
      <c r="A3" s="1" t="s">
        <v>3</v>
      </c>
      <c r="B3" s="2">
        <v>49</v>
      </c>
      <c r="C3" t="str">
        <f t="shared" ref="C3:C60" si="0">A3&amp;"-"&amp;B3</f>
        <v>Alemanha-49</v>
      </c>
    </row>
    <row r="4" spans="1:3" x14ac:dyDescent="0.2">
      <c r="A4" s="1" t="s">
        <v>4</v>
      </c>
      <c r="B4" s="2">
        <v>54</v>
      </c>
      <c r="C4" t="str">
        <f t="shared" si="0"/>
        <v>Argentina-54</v>
      </c>
    </row>
    <row r="5" spans="1:3" x14ac:dyDescent="0.2">
      <c r="A5" s="1" t="s">
        <v>5</v>
      </c>
      <c r="B5" s="2">
        <v>297</v>
      </c>
      <c r="C5" t="str">
        <f t="shared" si="0"/>
        <v>Aruba-297</v>
      </c>
    </row>
    <row r="6" spans="1:3" x14ac:dyDescent="0.2">
      <c r="A6" s="1" t="s">
        <v>6</v>
      </c>
      <c r="B6" s="2">
        <v>61</v>
      </c>
      <c r="C6" t="str">
        <f t="shared" si="0"/>
        <v>Austrália-61</v>
      </c>
    </row>
    <row r="7" spans="1:3" x14ac:dyDescent="0.2">
      <c r="A7" s="1" t="s">
        <v>7</v>
      </c>
      <c r="B7" s="2">
        <v>43</v>
      </c>
      <c r="C7" t="str">
        <f t="shared" si="0"/>
        <v>Áustria-43</v>
      </c>
    </row>
    <row r="8" spans="1:3" x14ac:dyDescent="0.2">
      <c r="A8" s="1" t="s">
        <v>8</v>
      </c>
      <c r="B8" s="2">
        <v>32</v>
      </c>
      <c r="C8" t="str">
        <f t="shared" si="0"/>
        <v>Bélgica-32</v>
      </c>
    </row>
    <row r="9" spans="1:3" x14ac:dyDescent="0.2">
      <c r="A9" s="1" t="s">
        <v>9</v>
      </c>
      <c r="B9" s="2">
        <v>591</v>
      </c>
      <c r="C9" t="str">
        <f t="shared" si="0"/>
        <v>Bolívia-591</v>
      </c>
    </row>
    <row r="10" spans="1:3" x14ac:dyDescent="0.2">
      <c r="A10" s="1" t="s">
        <v>10</v>
      </c>
      <c r="B10" s="2">
        <v>1</v>
      </c>
      <c r="C10" t="str">
        <f t="shared" si="0"/>
        <v>Canadá-1</v>
      </c>
    </row>
    <row r="11" spans="1:3" x14ac:dyDescent="0.2">
      <c r="A11" s="1" t="s">
        <v>11</v>
      </c>
      <c r="B11" s="2">
        <v>56</v>
      </c>
      <c r="C11" t="str">
        <f t="shared" si="0"/>
        <v>Chile-56</v>
      </c>
    </row>
    <row r="12" spans="1:3" x14ac:dyDescent="0.2">
      <c r="A12" s="1" t="s">
        <v>12</v>
      </c>
      <c r="B12" s="2">
        <v>86</v>
      </c>
      <c r="C12" t="str">
        <f t="shared" si="0"/>
        <v>China-86</v>
      </c>
    </row>
    <row r="13" spans="1:3" x14ac:dyDescent="0.2">
      <c r="A13" s="1" t="s">
        <v>13</v>
      </c>
      <c r="B13" s="2">
        <v>57</v>
      </c>
      <c r="C13" t="str">
        <f t="shared" si="0"/>
        <v>Colômbia-57</v>
      </c>
    </row>
    <row r="14" spans="1:3" x14ac:dyDescent="0.2">
      <c r="A14" s="1" t="s">
        <v>14</v>
      </c>
      <c r="B14" s="2">
        <v>82</v>
      </c>
      <c r="C14" t="str">
        <f t="shared" si="0"/>
        <v>Coréia do Sul-82</v>
      </c>
    </row>
    <row r="15" spans="1:3" x14ac:dyDescent="0.2">
      <c r="A15" s="1" t="s">
        <v>15</v>
      </c>
      <c r="B15" s="2">
        <v>506</v>
      </c>
      <c r="C15" t="str">
        <f t="shared" si="0"/>
        <v>Costa Rica-506</v>
      </c>
    </row>
    <row r="16" spans="1:3" x14ac:dyDescent="0.2">
      <c r="A16" s="1" t="s">
        <v>16</v>
      </c>
      <c r="B16" s="2">
        <v>53</v>
      </c>
      <c r="C16" t="str">
        <f t="shared" si="0"/>
        <v>Cuba-53</v>
      </c>
    </row>
    <row r="17" spans="1:3" x14ac:dyDescent="0.2">
      <c r="A17" s="1" t="s">
        <v>17</v>
      </c>
      <c r="B17" s="2">
        <v>45</v>
      </c>
      <c r="C17" t="str">
        <f t="shared" si="0"/>
        <v>Dinamarca-45</v>
      </c>
    </row>
    <row r="18" spans="1:3" x14ac:dyDescent="0.2">
      <c r="A18" s="1" t="s">
        <v>18</v>
      </c>
      <c r="B18" s="2">
        <v>20</v>
      </c>
      <c r="C18" t="str">
        <f t="shared" si="0"/>
        <v>Egito-20</v>
      </c>
    </row>
    <row r="19" spans="1:3" x14ac:dyDescent="0.2">
      <c r="A19" s="1" t="s">
        <v>19</v>
      </c>
      <c r="B19" s="2">
        <v>971</v>
      </c>
      <c r="C19" t="str">
        <f t="shared" si="0"/>
        <v>Emirados Árabes-971</v>
      </c>
    </row>
    <row r="20" spans="1:3" x14ac:dyDescent="0.2">
      <c r="A20" s="1" t="s">
        <v>20</v>
      </c>
      <c r="B20" s="2">
        <v>593</v>
      </c>
      <c r="C20" t="str">
        <f t="shared" si="0"/>
        <v>Equador-593</v>
      </c>
    </row>
    <row r="21" spans="1:3" x14ac:dyDescent="0.2">
      <c r="A21" s="1" t="s">
        <v>21</v>
      </c>
      <c r="B21" s="2">
        <v>42</v>
      </c>
      <c r="C21" t="str">
        <f t="shared" si="0"/>
        <v>Eslováquia-42</v>
      </c>
    </row>
    <row r="22" spans="1:3" x14ac:dyDescent="0.2">
      <c r="A22" s="1" t="s">
        <v>22</v>
      </c>
      <c r="B22" s="2">
        <v>34</v>
      </c>
      <c r="C22" t="str">
        <f t="shared" si="0"/>
        <v>Espanha-34</v>
      </c>
    </row>
    <row r="23" spans="1:3" x14ac:dyDescent="0.2">
      <c r="A23" s="1" t="s">
        <v>23</v>
      </c>
      <c r="B23" s="2">
        <v>1</v>
      </c>
      <c r="C23" t="str">
        <f t="shared" si="0"/>
        <v>Estados Unidos-1</v>
      </c>
    </row>
    <row r="24" spans="1:3" x14ac:dyDescent="0.2">
      <c r="A24" s="1" t="s">
        <v>24</v>
      </c>
      <c r="B24" s="2">
        <v>63</v>
      </c>
      <c r="C24" t="str">
        <f t="shared" si="0"/>
        <v>Filipinas-63</v>
      </c>
    </row>
    <row r="25" spans="1:3" x14ac:dyDescent="0.2">
      <c r="A25" s="1" t="s">
        <v>25</v>
      </c>
      <c r="B25" s="2">
        <v>33</v>
      </c>
      <c r="C25" t="str">
        <f t="shared" si="0"/>
        <v>França-33</v>
      </c>
    </row>
    <row r="26" spans="1:3" x14ac:dyDescent="0.2">
      <c r="A26" s="1" t="s">
        <v>26</v>
      </c>
      <c r="B26" s="2">
        <v>30</v>
      </c>
      <c r="C26" t="str">
        <f t="shared" si="0"/>
        <v>Grécia-30</v>
      </c>
    </row>
    <row r="27" spans="1:3" x14ac:dyDescent="0.2">
      <c r="A27" s="1" t="s">
        <v>27</v>
      </c>
      <c r="B27" s="2">
        <v>502</v>
      </c>
      <c r="C27" t="str">
        <f t="shared" si="0"/>
        <v>Guatemala-502</v>
      </c>
    </row>
    <row r="28" spans="1:3" x14ac:dyDescent="0.2">
      <c r="A28" s="1" t="s">
        <v>28</v>
      </c>
      <c r="B28" s="2">
        <v>509</v>
      </c>
      <c r="C28" t="str">
        <f t="shared" si="0"/>
        <v>Haiti-509</v>
      </c>
    </row>
    <row r="29" spans="1:3" x14ac:dyDescent="0.2">
      <c r="A29" s="1" t="s">
        <v>29</v>
      </c>
      <c r="B29" s="2">
        <v>31</v>
      </c>
      <c r="C29" t="str">
        <f t="shared" si="0"/>
        <v>Holanda-31</v>
      </c>
    </row>
    <row r="30" spans="1:3" x14ac:dyDescent="0.2">
      <c r="A30" s="1" t="s">
        <v>30</v>
      </c>
      <c r="B30" s="2">
        <v>36</v>
      </c>
      <c r="C30" t="str">
        <f t="shared" si="0"/>
        <v>Hungria-36</v>
      </c>
    </row>
    <row r="31" spans="1:3" x14ac:dyDescent="0.2">
      <c r="A31" s="1" t="s">
        <v>31</v>
      </c>
      <c r="B31" s="2">
        <v>91</v>
      </c>
      <c r="C31" t="str">
        <f t="shared" si="0"/>
        <v>Índia-91</v>
      </c>
    </row>
    <row r="32" spans="1:3" x14ac:dyDescent="0.2">
      <c r="A32" s="1" t="s">
        <v>32</v>
      </c>
      <c r="B32" s="2">
        <v>44</v>
      </c>
      <c r="C32" t="str">
        <f t="shared" si="0"/>
        <v>Inglaterra-44</v>
      </c>
    </row>
    <row r="33" spans="1:3" x14ac:dyDescent="0.2">
      <c r="A33" s="1" t="s">
        <v>33</v>
      </c>
      <c r="B33" s="2">
        <v>98</v>
      </c>
      <c r="C33" t="str">
        <f t="shared" si="0"/>
        <v>Irã-98</v>
      </c>
    </row>
    <row r="34" spans="1:3" x14ac:dyDescent="0.2">
      <c r="A34" s="1" t="s">
        <v>34</v>
      </c>
      <c r="B34" s="2">
        <v>964</v>
      </c>
      <c r="C34" t="str">
        <f t="shared" si="0"/>
        <v>Iraque-964</v>
      </c>
    </row>
    <row r="35" spans="1:3" x14ac:dyDescent="0.2">
      <c r="A35" s="1" t="s">
        <v>35</v>
      </c>
      <c r="B35" s="2">
        <v>353</v>
      </c>
      <c r="C35" t="str">
        <f t="shared" si="0"/>
        <v>Irlanda-353</v>
      </c>
    </row>
    <row r="36" spans="1:3" x14ac:dyDescent="0.2">
      <c r="A36" s="1" t="s">
        <v>36</v>
      </c>
      <c r="B36" s="2">
        <v>972</v>
      </c>
      <c r="C36" t="str">
        <f t="shared" si="0"/>
        <v>Israel-972</v>
      </c>
    </row>
    <row r="37" spans="1:3" x14ac:dyDescent="0.2">
      <c r="A37" s="1" t="s">
        <v>37</v>
      </c>
      <c r="B37" s="2">
        <v>39</v>
      </c>
      <c r="C37" t="str">
        <f t="shared" si="0"/>
        <v>Itália-39</v>
      </c>
    </row>
    <row r="38" spans="1:3" x14ac:dyDescent="0.2">
      <c r="A38" s="1" t="s">
        <v>38</v>
      </c>
      <c r="B38" s="2">
        <v>38</v>
      </c>
      <c r="C38" t="str">
        <f t="shared" si="0"/>
        <v>Iugoslávia-38</v>
      </c>
    </row>
    <row r="39" spans="1:3" x14ac:dyDescent="0.2">
      <c r="A39" s="1" t="s">
        <v>39</v>
      </c>
      <c r="B39" s="2">
        <v>1</v>
      </c>
      <c r="C39" t="str">
        <f t="shared" si="0"/>
        <v>Jamaica-1</v>
      </c>
    </row>
    <row r="40" spans="1:3" x14ac:dyDescent="0.2">
      <c r="A40" s="1" t="s">
        <v>40</v>
      </c>
      <c r="B40" s="2">
        <v>81</v>
      </c>
      <c r="C40" t="str">
        <f t="shared" si="0"/>
        <v>Japão-81</v>
      </c>
    </row>
    <row r="41" spans="1:3" x14ac:dyDescent="0.2">
      <c r="A41" s="1" t="s">
        <v>41</v>
      </c>
      <c r="B41" s="2">
        <v>961</v>
      </c>
      <c r="C41" t="str">
        <f t="shared" si="0"/>
        <v>Líbano-961</v>
      </c>
    </row>
    <row r="42" spans="1:3" x14ac:dyDescent="0.2">
      <c r="A42" s="1" t="s">
        <v>42</v>
      </c>
      <c r="B42" s="2">
        <v>218</v>
      </c>
      <c r="C42" t="str">
        <f t="shared" si="0"/>
        <v>Líbia-218</v>
      </c>
    </row>
    <row r="43" spans="1:3" x14ac:dyDescent="0.2">
      <c r="A43" s="1" t="s">
        <v>43</v>
      </c>
      <c r="B43" s="2">
        <v>52</v>
      </c>
      <c r="C43" t="str">
        <f t="shared" si="0"/>
        <v>México-52</v>
      </c>
    </row>
    <row r="44" spans="1:3" x14ac:dyDescent="0.2">
      <c r="A44" s="1" t="s">
        <v>44</v>
      </c>
      <c r="B44" s="2">
        <v>33</v>
      </c>
      <c r="C44" t="str">
        <f t="shared" si="0"/>
        <v>Mônaco-33</v>
      </c>
    </row>
    <row r="45" spans="1:3" x14ac:dyDescent="0.2">
      <c r="A45" s="1" t="s">
        <v>45</v>
      </c>
      <c r="B45" s="2">
        <v>505</v>
      </c>
      <c r="C45" t="str">
        <f t="shared" si="0"/>
        <v>Nicarágua-505</v>
      </c>
    </row>
    <row r="46" spans="1:3" x14ac:dyDescent="0.2">
      <c r="A46" s="1" t="s">
        <v>46</v>
      </c>
      <c r="B46" s="2">
        <v>47</v>
      </c>
      <c r="C46" t="str">
        <f t="shared" si="0"/>
        <v>Noruega-47</v>
      </c>
    </row>
    <row r="47" spans="1:3" x14ac:dyDescent="0.2">
      <c r="A47" s="1" t="s">
        <v>47</v>
      </c>
      <c r="B47" s="2">
        <v>64</v>
      </c>
      <c r="C47" t="str">
        <f t="shared" si="0"/>
        <v>Nova Zelândia-64</v>
      </c>
    </row>
    <row r="48" spans="1:3" x14ac:dyDescent="0.2">
      <c r="A48" s="1" t="s">
        <v>48</v>
      </c>
      <c r="B48" s="2">
        <v>595</v>
      </c>
      <c r="C48" t="str">
        <f t="shared" si="0"/>
        <v>Paraguai-595</v>
      </c>
    </row>
    <row r="49" spans="1:3" x14ac:dyDescent="0.2">
      <c r="A49" s="1" t="s">
        <v>49</v>
      </c>
      <c r="B49" s="2">
        <v>51</v>
      </c>
      <c r="C49" t="str">
        <f t="shared" si="0"/>
        <v>Peru-51</v>
      </c>
    </row>
    <row r="50" spans="1:3" x14ac:dyDescent="0.2">
      <c r="A50" s="1" t="s">
        <v>50</v>
      </c>
      <c r="B50" s="2">
        <v>48</v>
      </c>
      <c r="C50" t="str">
        <f t="shared" si="0"/>
        <v>Polônia-48</v>
      </c>
    </row>
    <row r="51" spans="1:3" x14ac:dyDescent="0.2">
      <c r="A51" s="1" t="s">
        <v>51</v>
      </c>
      <c r="B51" s="2">
        <v>1</v>
      </c>
      <c r="C51" t="str">
        <f t="shared" si="0"/>
        <v>Porto Rico-1</v>
      </c>
    </row>
    <row r="52" spans="1:3" x14ac:dyDescent="0.2">
      <c r="A52" s="1" t="s">
        <v>52</v>
      </c>
      <c r="B52" s="2">
        <v>351</v>
      </c>
      <c r="C52" t="str">
        <f t="shared" si="0"/>
        <v>Portugal-351</v>
      </c>
    </row>
    <row r="53" spans="1:3" x14ac:dyDescent="0.2">
      <c r="A53" s="1" t="s">
        <v>53</v>
      </c>
      <c r="B53" s="2">
        <v>40</v>
      </c>
      <c r="C53" t="str">
        <f t="shared" si="0"/>
        <v>Romênia-40</v>
      </c>
    </row>
    <row r="54" spans="1:3" x14ac:dyDescent="0.2">
      <c r="A54" s="1" t="s">
        <v>54</v>
      </c>
      <c r="B54" s="2">
        <v>7</v>
      </c>
      <c r="C54" t="str">
        <f t="shared" si="0"/>
        <v>Rússia-7</v>
      </c>
    </row>
    <row r="55" spans="1:3" x14ac:dyDescent="0.2">
      <c r="A55" s="1" t="s">
        <v>55</v>
      </c>
      <c r="B55" s="2">
        <v>46</v>
      </c>
      <c r="C55" t="str">
        <f t="shared" si="0"/>
        <v>Suécia-46</v>
      </c>
    </row>
    <row r="56" spans="1:3" x14ac:dyDescent="0.2">
      <c r="A56" s="1" t="s">
        <v>56</v>
      </c>
      <c r="B56" s="2">
        <v>41</v>
      </c>
      <c r="C56" t="str">
        <f t="shared" si="0"/>
        <v>Suíça-41</v>
      </c>
    </row>
    <row r="57" spans="1:3" x14ac:dyDescent="0.2">
      <c r="A57" s="1" t="s">
        <v>57</v>
      </c>
      <c r="B57" s="2">
        <v>66</v>
      </c>
      <c r="C57" t="str">
        <f t="shared" si="0"/>
        <v>Tailândia-66</v>
      </c>
    </row>
    <row r="58" spans="1:3" x14ac:dyDescent="0.2">
      <c r="A58" s="1" t="s">
        <v>58</v>
      </c>
      <c r="B58" s="2">
        <v>90</v>
      </c>
      <c r="C58" t="str">
        <f t="shared" si="0"/>
        <v>Turquia-90</v>
      </c>
    </row>
    <row r="59" spans="1:3" x14ac:dyDescent="0.2">
      <c r="A59" s="1" t="s">
        <v>59</v>
      </c>
      <c r="B59" s="2">
        <v>598</v>
      </c>
      <c r="C59" t="str">
        <f t="shared" si="0"/>
        <v>Uruguai-598</v>
      </c>
    </row>
    <row r="60" spans="1:3" x14ac:dyDescent="0.2">
      <c r="A60" s="1" t="s">
        <v>60</v>
      </c>
      <c r="B60" s="2">
        <v>58</v>
      </c>
      <c r="C60" t="str">
        <f t="shared" si="0"/>
        <v>Venezuela-58</v>
      </c>
    </row>
  </sheetData>
  <autoFilter ref="A1:B60"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showGridLines="0" topLeftCell="A14" workbookViewId="0">
      <selection activeCell="F23" sqref="F23"/>
    </sheetView>
  </sheetViews>
  <sheetFormatPr defaultRowHeight="12.75" x14ac:dyDescent="0.2"/>
  <cols>
    <col min="1" max="1" width="22.7109375" bestFit="1" customWidth="1"/>
    <col min="2" max="2" width="16.28515625" customWidth="1"/>
    <col min="3" max="5" width="14.140625" customWidth="1"/>
    <col min="6" max="6" width="25.140625" customWidth="1"/>
    <col min="7" max="8" width="20" customWidth="1"/>
    <col min="9" max="10" width="9.5703125" bestFit="1" customWidth="1"/>
  </cols>
  <sheetData>
    <row r="2" spans="1:11" ht="18" x14ac:dyDescent="0.25">
      <c r="A2" s="56" t="s">
        <v>75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1" ht="13.5" thickBo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2.75" customHeight="1" x14ac:dyDescent="0.2">
      <c r="A4" s="57" t="s">
        <v>110</v>
      </c>
      <c r="B4" s="58"/>
      <c r="C4" s="58"/>
      <c r="D4" s="58"/>
      <c r="E4" s="58"/>
      <c r="F4" s="58"/>
      <c r="G4" s="58"/>
      <c r="H4" s="58"/>
      <c r="I4" s="58"/>
      <c r="J4" s="58"/>
      <c r="K4" s="59"/>
    </row>
    <row r="5" spans="1:11" ht="12.75" customHeight="1" x14ac:dyDescent="0.2">
      <c r="A5" s="60"/>
      <c r="B5" s="61"/>
      <c r="C5" s="61"/>
      <c r="D5" s="61"/>
      <c r="E5" s="61"/>
      <c r="F5" s="61"/>
      <c r="G5" s="61"/>
      <c r="H5" s="61"/>
      <c r="I5" s="61"/>
      <c r="J5" s="61"/>
      <c r="K5" s="62"/>
    </row>
    <row r="6" spans="1:11" ht="12.75" customHeight="1" x14ac:dyDescent="0.2">
      <c r="A6" s="60"/>
      <c r="B6" s="61"/>
      <c r="C6" s="61"/>
      <c r="D6" s="61"/>
      <c r="E6" s="61"/>
      <c r="F6" s="61"/>
      <c r="G6" s="61"/>
      <c r="H6" s="61"/>
      <c r="I6" s="61"/>
      <c r="J6" s="61"/>
      <c r="K6" s="62"/>
    </row>
    <row r="7" spans="1:11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2"/>
    </row>
    <row r="8" spans="1:11" x14ac:dyDescent="0.2">
      <c r="A8" s="60"/>
      <c r="B8" s="61"/>
      <c r="C8" s="61"/>
      <c r="D8" s="61"/>
      <c r="E8" s="61"/>
      <c r="F8" s="61"/>
      <c r="G8" s="61"/>
      <c r="H8" s="61"/>
      <c r="I8" s="61"/>
      <c r="J8" s="61"/>
      <c r="K8" s="62"/>
    </row>
    <row r="9" spans="1:11" ht="13.5" thickBot="1" x14ac:dyDescent="0.25">
      <c r="A9" s="63"/>
      <c r="B9" s="64"/>
      <c r="C9" s="64"/>
      <c r="D9" s="64"/>
      <c r="E9" s="64"/>
      <c r="F9" s="64"/>
      <c r="G9" s="64"/>
      <c r="H9" s="64"/>
      <c r="I9" s="64"/>
      <c r="J9" s="64"/>
      <c r="K9" s="65"/>
    </row>
    <row r="10" spans="1:11" x14ac:dyDescent="0.2">
      <c r="A10" s="4"/>
      <c r="B10" s="4"/>
      <c r="C10" s="4"/>
      <c r="D10" s="4"/>
      <c r="E10" s="4"/>
      <c r="F10" s="4"/>
      <c r="G10" s="4"/>
      <c r="H10" s="4"/>
      <c r="I10" s="4"/>
      <c r="J10" s="3"/>
      <c r="K10" s="3"/>
    </row>
    <row r="11" spans="1:11" x14ac:dyDescent="0.2">
      <c r="A11" s="7" t="s">
        <v>71</v>
      </c>
      <c r="C11" s="7" t="s">
        <v>108</v>
      </c>
    </row>
    <row r="13" spans="1:11" x14ac:dyDescent="0.2">
      <c r="A13" s="7" t="s">
        <v>72</v>
      </c>
      <c r="B13" s="18">
        <v>0.375</v>
      </c>
      <c r="C13" s="18">
        <f>B14-B13</f>
        <v>0.375</v>
      </c>
    </row>
    <row r="14" spans="1:11" x14ac:dyDescent="0.2">
      <c r="A14" s="7" t="s">
        <v>73</v>
      </c>
      <c r="B14" s="18">
        <v>0.75</v>
      </c>
    </row>
    <row r="16" spans="1:11" ht="13.5" thickBot="1" x14ac:dyDescent="0.25">
      <c r="F16" t="str">
        <f>IF(E18&gt;C13,"Hora Extra","")</f>
        <v>Hora Extra</v>
      </c>
    </row>
    <row r="17" spans="1:10" ht="28.5" customHeight="1" thickTop="1" x14ac:dyDescent="0.2">
      <c r="A17" s="13" t="s">
        <v>61</v>
      </c>
      <c r="B17" s="14" t="s">
        <v>74</v>
      </c>
      <c r="C17" s="14" t="s">
        <v>62</v>
      </c>
      <c r="D17" s="14" t="s">
        <v>63</v>
      </c>
      <c r="E17" s="14" t="s">
        <v>109</v>
      </c>
      <c r="F17" s="14" t="s">
        <v>64</v>
      </c>
      <c r="G17" s="14" t="s">
        <v>66</v>
      </c>
      <c r="H17" s="15" t="s">
        <v>65</v>
      </c>
    </row>
    <row r="18" spans="1:10" x14ac:dyDescent="0.2">
      <c r="A18" s="16">
        <v>40392</v>
      </c>
      <c r="B18" s="36">
        <f>WEEKDAY($A18,1)</f>
        <v>2</v>
      </c>
      <c r="C18" s="17">
        <v>0.37847222222222227</v>
      </c>
      <c r="D18" s="17">
        <v>0.79166666666666663</v>
      </c>
      <c r="E18" s="17">
        <f>$D18-$C18</f>
        <v>0.41319444444444436</v>
      </c>
      <c r="F18" s="47" t="str">
        <f>IF($B18=1,"Hora Extra",IF($E18&gt;$C$13,"Hora Extra",IF($E18&lt;$C$13,"Atraso ou Saida Antecipada",IF($E18=$C$13,"-",""))))</f>
        <v>Hora Extra</v>
      </c>
      <c r="G18" s="48">
        <f>IF($B18=1,100/100,IF($F18="Hora Extra",50/100,"NA"))</f>
        <v>0.5</v>
      </c>
      <c r="H18" s="49">
        <f>IF($G18=1,IFERROR(IF($B18=1,$E18,IF($F18="Hora Extra",$E18-$C$13,""))*24,0)*$B$35,IF($G18=0.5,IFERROR(IF($B18=1,E18,IF($F18="Hora Extra",E18-$C$13,""))*24,0)*$B$34,0))</f>
        <v>12.499999999999973</v>
      </c>
      <c r="I18" s="49"/>
      <c r="J18" s="51"/>
    </row>
    <row r="19" spans="1:10" x14ac:dyDescent="0.2">
      <c r="A19" s="16">
        <f>A18+1</f>
        <v>40393</v>
      </c>
      <c r="B19" s="36">
        <f t="shared" ref="B19:B27" si="0">WEEKDAY($A19,1)</f>
        <v>3</v>
      </c>
      <c r="C19" s="17">
        <v>0.38541666666666669</v>
      </c>
      <c r="D19" s="17">
        <v>0.54166666666666663</v>
      </c>
      <c r="E19" s="17">
        <f t="shared" ref="E19:E27" si="1">$D19-$C19</f>
        <v>0.15624999999999994</v>
      </c>
      <c r="F19" s="47" t="str">
        <f t="shared" ref="F19:F27" si="2">IF($B19=1,"Hora Extra",IF($E19&gt;$C$13,"Hora Extra",IF($E19&lt;$C$13,"Atraso ou Saida Antecipada",IF($E19=$C$13,"-",""))))</f>
        <v>Atraso ou Saida Antecipada</v>
      </c>
      <c r="G19" s="48" t="str">
        <f t="shared" ref="G19:G27" si="3">IF($B19=1,100/100,IF($F19="Hora Extra",50/100,"NA"))</f>
        <v>NA</v>
      </c>
      <c r="H19" s="49">
        <f t="shared" ref="H19:H27" si="4">IF($G19=1,IFERROR(IF($B19=1,$E19,IF($F19="Hora Extra",$E19-$C$13,""))*24,0)*$B$35,IF($G19=0.5,IFERROR(IF($B19=1,E19,IF($F19="Hora Extra",E19-$C$13,""))*24,0)*$B$34,0))</f>
        <v>0</v>
      </c>
      <c r="I19" s="49"/>
      <c r="J19" s="51"/>
    </row>
    <row r="20" spans="1:10" x14ac:dyDescent="0.2">
      <c r="A20" s="16">
        <f t="shared" ref="A20:A27" si="5">A19+1</f>
        <v>40394</v>
      </c>
      <c r="B20" s="36">
        <f t="shared" si="0"/>
        <v>4</v>
      </c>
      <c r="C20" s="17">
        <v>0.25486111111111109</v>
      </c>
      <c r="D20" s="17">
        <v>0.68055555555555547</v>
      </c>
      <c r="E20" s="17">
        <f t="shared" si="1"/>
        <v>0.42569444444444438</v>
      </c>
      <c r="F20" s="47" t="str">
        <f t="shared" si="2"/>
        <v>Hora Extra</v>
      </c>
      <c r="G20" s="48">
        <f t="shared" si="3"/>
        <v>0.5</v>
      </c>
      <c r="H20" s="49">
        <f t="shared" si="4"/>
        <v>16.590909090909069</v>
      </c>
      <c r="I20" s="49"/>
      <c r="J20" s="51"/>
    </row>
    <row r="21" spans="1:10" x14ac:dyDescent="0.2">
      <c r="A21" s="16">
        <f t="shared" si="5"/>
        <v>40395</v>
      </c>
      <c r="B21" s="36">
        <f t="shared" si="0"/>
        <v>5</v>
      </c>
      <c r="C21" s="17">
        <v>0.37708333333333338</v>
      </c>
      <c r="D21" s="17">
        <v>0.77083333333333337</v>
      </c>
      <c r="E21" s="17">
        <f t="shared" si="1"/>
        <v>0.39374999999999999</v>
      </c>
      <c r="F21" s="47" t="str">
        <f t="shared" si="2"/>
        <v>Hora Extra</v>
      </c>
      <c r="G21" s="48">
        <f t="shared" si="3"/>
        <v>0.5</v>
      </c>
      <c r="H21" s="49">
        <f t="shared" si="4"/>
        <v>6.1363636363636331</v>
      </c>
      <c r="I21" s="49"/>
      <c r="J21" s="51"/>
    </row>
    <row r="22" spans="1:10" x14ac:dyDescent="0.2">
      <c r="A22" s="16">
        <f t="shared" si="5"/>
        <v>40396</v>
      </c>
      <c r="B22" s="36">
        <f t="shared" si="0"/>
        <v>6</v>
      </c>
      <c r="C22" s="17">
        <v>0.375</v>
      </c>
      <c r="D22" s="17">
        <v>0.5</v>
      </c>
      <c r="E22" s="17">
        <f t="shared" si="1"/>
        <v>0.125</v>
      </c>
      <c r="F22" s="47" t="str">
        <f t="shared" si="2"/>
        <v>Atraso ou Saida Antecipada</v>
      </c>
      <c r="G22" s="48" t="str">
        <f t="shared" si="3"/>
        <v>NA</v>
      </c>
      <c r="H22" s="49">
        <f t="shared" si="4"/>
        <v>0</v>
      </c>
      <c r="I22" s="49"/>
      <c r="J22" s="51"/>
    </row>
    <row r="23" spans="1:10" x14ac:dyDescent="0.2">
      <c r="A23" s="16">
        <f t="shared" si="5"/>
        <v>40397</v>
      </c>
      <c r="B23" s="36">
        <f t="shared" si="0"/>
        <v>7</v>
      </c>
      <c r="C23" s="17">
        <v>0.41666666666666669</v>
      </c>
      <c r="D23" s="17">
        <v>0.625</v>
      </c>
      <c r="E23" s="17">
        <f t="shared" si="1"/>
        <v>0.20833333333333331</v>
      </c>
      <c r="F23" s="47" t="str">
        <f t="shared" si="2"/>
        <v>Atraso ou Saida Antecipada</v>
      </c>
      <c r="G23" s="48" t="str">
        <f t="shared" si="3"/>
        <v>NA</v>
      </c>
      <c r="H23" s="49">
        <f t="shared" si="4"/>
        <v>0</v>
      </c>
      <c r="I23" s="49"/>
      <c r="J23" s="51"/>
    </row>
    <row r="24" spans="1:10" x14ac:dyDescent="0.2">
      <c r="A24" s="16">
        <f t="shared" si="5"/>
        <v>40398</v>
      </c>
      <c r="B24" s="36">
        <f t="shared" si="0"/>
        <v>1</v>
      </c>
      <c r="C24" s="17">
        <v>0.44930555555555557</v>
      </c>
      <c r="D24" s="17">
        <v>0.53611111111111109</v>
      </c>
      <c r="E24" s="17">
        <f t="shared" si="1"/>
        <v>8.6805555555555525E-2</v>
      </c>
      <c r="F24" s="47" t="str">
        <f t="shared" si="2"/>
        <v>Hora Extra</v>
      </c>
      <c r="G24" s="48">
        <f t="shared" si="3"/>
        <v>1</v>
      </c>
      <c r="H24" s="49">
        <f t="shared" si="4"/>
        <v>37.878787878787868</v>
      </c>
      <c r="I24" s="49"/>
      <c r="J24" s="51"/>
    </row>
    <row r="25" spans="1:10" x14ac:dyDescent="0.2">
      <c r="A25" s="16">
        <f t="shared" si="5"/>
        <v>40399</v>
      </c>
      <c r="B25" s="36">
        <f t="shared" si="0"/>
        <v>2</v>
      </c>
      <c r="C25" s="17">
        <v>0.38541666666666669</v>
      </c>
      <c r="D25" s="17">
        <v>0.79166666666666663</v>
      </c>
      <c r="E25" s="17">
        <f t="shared" si="1"/>
        <v>0.40624999999999994</v>
      </c>
      <c r="F25" s="47" t="str">
        <f t="shared" si="2"/>
        <v>Hora Extra</v>
      </c>
      <c r="G25" s="48">
        <f t="shared" si="3"/>
        <v>0.5</v>
      </c>
      <c r="H25" s="49">
        <f t="shared" si="4"/>
        <v>10.227272727272709</v>
      </c>
      <c r="I25" s="49"/>
      <c r="J25" s="51"/>
    </row>
    <row r="26" spans="1:10" x14ac:dyDescent="0.2">
      <c r="A26" s="16">
        <f t="shared" si="5"/>
        <v>40400</v>
      </c>
      <c r="B26" s="36">
        <f t="shared" si="0"/>
        <v>3</v>
      </c>
      <c r="C26" s="17">
        <v>0.375</v>
      </c>
      <c r="D26" s="17">
        <v>0.83333333333333337</v>
      </c>
      <c r="E26" s="17">
        <f t="shared" si="1"/>
        <v>0.45833333333333337</v>
      </c>
      <c r="F26" s="47" t="str">
        <f t="shared" si="2"/>
        <v>Hora Extra</v>
      </c>
      <c r="G26" s="48">
        <f t="shared" si="3"/>
        <v>0.5</v>
      </c>
      <c r="H26" s="49">
        <f t="shared" si="4"/>
        <v>27.272727272727284</v>
      </c>
      <c r="I26" s="49"/>
      <c r="J26" s="51"/>
    </row>
    <row r="27" spans="1:10" x14ac:dyDescent="0.2">
      <c r="A27" s="16">
        <f t="shared" si="5"/>
        <v>40401</v>
      </c>
      <c r="B27" s="36">
        <f t="shared" si="0"/>
        <v>4</v>
      </c>
      <c r="C27" s="17">
        <v>0.375</v>
      </c>
      <c r="D27" s="17">
        <v>0.75</v>
      </c>
      <c r="E27" s="17">
        <f t="shared" si="1"/>
        <v>0.375</v>
      </c>
      <c r="F27" s="47" t="str">
        <f t="shared" si="2"/>
        <v>-</v>
      </c>
      <c r="G27" s="48" t="str">
        <f t="shared" si="3"/>
        <v>NA</v>
      </c>
      <c r="H27" s="49">
        <f t="shared" si="4"/>
        <v>0</v>
      </c>
      <c r="I27" s="49"/>
      <c r="J27" s="51"/>
    </row>
    <row r="28" spans="1:10" x14ac:dyDescent="0.2">
      <c r="C28" s="11"/>
      <c r="D28" s="11"/>
    </row>
    <row r="29" spans="1:10" x14ac:dyDescent="0.2">
      <c r="E29" s="50"/>
    </row>
    <row r="30" spans="1:10" x14ac:dyDescent="0.2">
      <c r="A30" s="7" t="s">
        <v>67</v>
      </c>
      <c r="B30" s="8"/>
      <c r="H30" s="52"/>
    </row>
    <row r="31" spans="1:10" x14ac:dyDescent="0.2">
      <c r="A31" s="9"/>
      <c r="B31" s="10"/>
      <c r="F31" s="49"/>
      <c r="G31" s="52"/>
      <c r="I31" s="49"/>
    </row>
    <row r="32" spans="1:10" x14ac:dyDescent="0.2">
      <c r="A32" s="9" t="s">
        <v>107</v>
      </c>
      <c r="B32" s="12">
        <v>2000</v>
      </c>
      <c r="G32" s="42"/>
      <c r="H32" s="53"/>
    </row>
    <row r="33" spans="1:6" x14ac:dyDescent="0.2">
      <c r="A33" s="9" t="s">
        <v>70</v>
      </c>
      <c r="B33" s="46">
        <v>220</v>
      </c>
      <c r="E33" s="41"/>
      <c r="F33" s="40"/>
    </row>
    <row r="34" spans="1:6" x14ac:dyDescent="0.2">
      <c r="A34" s="6" t="s">
        <v>68</v>
      </c>
      <c r="B34" s="12">
        <f>$B$32/$B$33*(1+D39)</f>
        <v>13.636363636363637</v>
      </c>
      <c r="E34" s="18"/>
    </row>
    <row r="35" spans="1:6" x14ac:dyDescent="0.2">
      <c r="A35" s="6" t="s">
        <v>69</v>
      </c>
      <c r="B35" s="12">
        <f>$B$32/$B$33*(1+D40)</f>
        <v>18.181818181818183</v>
      </c>
      <c r="F35" s="42"/>
    </row>
    <row r="38" spans="1:6" ht="25.5" customHeight="1" x14ac:dyDescent="0.2">
      <c r="A38" s="66" t="s">
        <v>79</v>
      </c>
      <c r="B38" s="23" t="s">
        <v>76</v>
      </c>
      <c r="C38" s="23" t="s">
        <v>76</v>
      </c>
      <c r="D38" s="23" t="s">
        <v>78</v>
      </c>
      <c r="E38" s="37">
        <v>0</v>
      </c>
    </row>
    <row r="39" spans="1:6" ht="24.75" customHeight="1" x14ac:dyDescent="0.2">
      <c r="A39" s="67"/>
      <c r="B39" s="23" t="s">
        <v>77</v>
      </c>
      <c r="C39" s="23" t="s">
        <v>102</v>
      </c>
      <c r="D39" s="38">
        <v>0.5</v>
      </c>
      <c r="E39" s="37">
        <f>B34</f>
        <v>13.636363636363637</v>
      </c>
    </row>
    <row r="40" spans="1:6" ht="26.25" customHeight="1" x14ac:dyDescent="0.2">
      <c r="A40" s="67"/>
      <c r="B40" s="39" t="s">
        <v>101</v>
      </c>
      <c r="C40" s="23" t="s">
        <v>103</v>
      </c>
      <c r="D40" s="38">
        <v>1</v>
      </c>
      <c r="E40" s="37">
        <f>B35</f>
        <v>18.181818181818183</v>
      </c>
    </row>
  </sheetData>
  <mergeCells count="3">
    <mergeCell ref="A2:K2"/>
    <mergeCell ref="A4:K9"/>
    <mergeCell ref="A38:A40"/>
  </mergeCells>
  <phoneticPr fontId="2" type="noConversion"/>
  <conditionalFormatting sqref="B18:B27">
    <cfRule type="expression" dxfId="40" priority="1">
      <formula>OR(WEEKDAY(A18,2)=6,WEEKDAY(A18,2)=7)</formula>
    </cfRule>
  </conditionalFormatting>
  <pageMargins left="0.78740157499999996" right="0.78740157499999996" top="0.984251969" bottom="0.984251969" header="0.49212598499999999" footer="0.49212598499999999"/>
  <pageSetup paperSize="9"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"/>
  <sheetViews>
    <sheetView showGridLines="0" topLeftCell="A7" workbookViewId="0">
      <selection activeCell="N12" sqref="N12"/>
    </sheetView>
  </sheetViews>
  <sheetFormatPr defaultRowHeight="12.75" x14ac:dyDescent="0.2"/>
  <cols>
    <col min="1" max="1" width="1.7109375" customWidth="1"/>
    <col min="2" max="4" width="12.5703125" customWidth="1"/>
    <col min="5" max="5" width="2.85546875" customWidth="1"/>
    <col min="6" max="8" width="12.5703125" customWidth="1"/>
    <col min="9" max="9" width="2.85546875" customWidth="1"/>
    <col min="10" max="10" width="13" customWidth="1"/>
    <col min="11" max="11" width="13" style="22" customWidth="1"/>
    <col min="12" max="12" width="2.85546875" customWidth="1"/>
    <col min="13" max="16" width="13.28515625" customWidth="1"/>
  </cols>
  <sheetData>
    <row r="2" spans="2:17" ht="18" x14ac:dyDescent="0.25">
      <c r="B2" s="56" t="s">
        <v>94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7" ht="13.5" thickBot="1" x14ac:dyDescent="0.25">
      <c r="B3" s="3"/>
      <c r="C3" s="3"/>
      <c r="D3" s="3"/>
      <c r="E3" s="3"/>
      <c r="F3" s="3"/>
      <c r="G3" s="3"/>
      <c r="H3" s="3"/>
      <c r="I3" s="3"/>
      <c r="J3" s="3"/>
      <c r="K3" s="87"/>
      <c r="L3" s="3"/>
      <c r="M3" s="3"/>
      <c r="N3" s="3"/>
      <c r="O3" s="3"/>
      <c r="P3" s="3"/>
    </row>
    <row r="4" spans="2:17" ht="37.5" customHeight="1" x14ac:dyDescent="0.2">
      <c r="B4" s="71" t="s">
        <v>93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3"/>
    </row>
    <row r="5" spans="2:17" ht="18" customHeight="1" x14ac:dyDescent="0.2">
      <c r="B5" s="74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6"/>
    </row>
    <row r="6" spans="2:17" ht="11.25" customHeight="1" x14ac:dyDescent="0.2">
      <c r="B6" s="7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2:17" ht="22.5" customHeight="1" x14ac:dyDescent="0.2">
      <c r="B7" s="74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</row>
    <row r="8" spans="2:17" ht="15" customHeight="1" thickBot="1" x14ac:dyDescent="0.25"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</row>
    <row r="9" spans="2:17" x14ac:dyDescent="0.2">
      <c r="B9" s="4"/>
      <c r="C9" s="4"/>
      <c r="D9" s="4"/>
      <c r="E9" s="4"/>
      <c r="F9" s="4"/>
      <c r="G9" s="4"/>
      <c r="H9" s="4"/>
      <c r="I9" s="4"/>
      <c r="J9" s="4"/>
      <c r="K9" s="87"/>
      <c r="L9" s="4"/>
      <c r="M9" s="3"/>
      <c r="N9" s="5"/>
      <c r="O9" s="3"/>
      <c r="P9" s="3"/>
    </row>
    <row r="10" spans="2:17" ht="19.5" customHeight="1" x14ac:dyDescent="0.2">
      <c r="B10" s="80" t="s">
        <v>89</v>
      </c>
      <c r="C10" s="80"/>
      <c r="D10" s="80"/>
      <c r="E10" s="24"/>
      <c r="F10" s="80" t="s">
        <v>90</v>
      </c>
      <c r="G10" s="80"/>
      <c r="H10" s="80"/>
      <c r="I10" s="24"/>
      <c r="J10" s="80" t="s">
        <v>91</v>
      </c>
      <c r="K10" s="80"/>
      <c r="L10" s="25"/>
      <c r="M10" s="80" t="s">
        <v>92</v>
      </c>
      <c r="N10" s="80"/>
      <c r="O10" s="80"/>
      <c r="P10" s="80"/>
    </row>
    <row r="11" spans="2:17" ht="40.5" customHeight="1" x14ac:dyDescent="0.2">
      <c r="B11" s="27" t="s">
        <v>81</v>
      </c>
      <c r="C11" s="27" t="s">
        <v>62</v>
      </c>
      <c r="D11" s="27" t="s">
        <v>80</v>
      </c>
      <c r="E11" s="26"/>
      <c r="F11" s="27" t="s">
        <v>81</v>
      </c>
      <c r="G11" s="27" t="s">
        <v>62</v>
      </c>
      <c r="H11" s="27" t="s">
        <v>80</v>
      </c>
      <c r="I11" s="26"/>
      <c r="J11" s="27" t="s">
        <v>82</v>
      </c>
      <c r="K11" s="35" t="s">
        <v>83</v>
      </c>
      <c r="L11" s="26"/>
      <c r="M11" s="27" t="s">
        <v>85</v>
      </c>
      <c r="N11" s="27" t="s">
        <v>86</v>
      </c>
      <c r="O11" s="43" t="s">
        <v>106</v>
      </c>
      <c r="P11" s="27" t="s">
        <v>88</v>
      </c>
    </row>
    <row r="12" spans="2:17" x14ac:dyDescent="0.2">
      <c r="B12" s="28">
        <v>40148</v>
      </c>
      <c r="C12" s="29">
        <v>0.375</v>
      </c>
      <c r="D12" s="29">
        <v>0.63888888888888895</v>
      </c>
      <c r="E12" s="19"/>
      <c r="F12" s="28">
        <v>40148</v>
      </c>
      <c r="G12" s="29">
        <v>0.38541666666666669</v>
      </c>
      <c r="H12" s="29">
        <v>0.65486111111111112</v>
      </c>
      <c r="I12" s="19"/>
      <c r="J12" s="31">
        <f>IFERROR(CONCATENATE(HOUR(N12),":",MINUTE(N12),":",SECOND(N12))/CONCATENATE(HOUR(M12),":",MINUTE(M12),":",SECOND(M12)),0)</f>
        <v>0</v>
      </c>
      <c r="K12" s="88">
        <f>IFERROR(CONCATENATE(HOUR(O12),":",MINUTE(O12),":",SECOND(O12))/CONCATENATE(HOUR(M12),":",MINUTE(M12),":",SECOND(M12)),0)</f>
        <v>1.0210526315789472</v>
      </c>
      <c r="L12" s="8"/>
      <c r="M12" s="29">
        <f>IFERROR(D12+B12-C12,"00:00:00")</f>
        <v>40148.263888888891</v>
      </c>
      <c r="N12" s="44" t="str">
        <f>IFERROR(TEXT(IF(D12="FOLGA","00:00:00",M12-O12),"hh:mm:ss"),"00:00:00")</f>
        <v>00:00:00</v>
      </c>
      <c r="O12" s="29">
        <f>IFERROR(H12+F12-G12,"00:00:00")</f>
        <v>40148.26944444445</v>
      </c>
      <c r="P12" s="29">
        <f>IFERROR(IF(D12="FOLGA","00:00:00",O12-M12),"00:00:00")</f>
        <v>5.5555555591126904E-3</v>
      </c>
      <c r="Q12" s="45"/>
    </row>
    <row r="13" spans="2:17" x14ac:dyDescent="0.2">
      <c r="B13" s="28">
        <f>B12+1</f>
        <v>40149</v>
      </c>
      <c r="C13" s="29">
        <v>0.375</v>
      </c>
      <c r="D13" s="29">
        <v>0.63888888888888895</v>
      </c>
      <c r="E13" s="19"/>
      <c r="F13" s="28">
        <f>F12+1</f>
        <v>40149</v>
      </c>
      <c r="G13" s="29">
        <v>0.3833333333333333</v>
      </c>
      <c r="H13" s="29">
        <v>0.64027777777777783</v>
      </c>
      <c r="I13" s="19"/>
      <c r="J13" s="31">
        <f>IFERROR(CONCATENATE(HOUR(N13),":",MINUTE(N13),":",SECOND(N13))/CONCATENATE(HOUR(M13),":",MINUTE(M13),":",SECOND(M13)),0)</f>
        <v>2.6315789473684209E-2</v>
      </c>
      <c r="K13" s="88">
        <f t="shared" ref="K13:K42" si="0">IFERROR(CONCATENATE(HOUR(O13),":",MINUTE(O13),":",SECOND(O13))/CONCATENATE(HOUR(M13),":",MINUTE(M13),":",SECOND(M13)),0)</f>
        <v>0.97368421052631593</v>
      </c>
      <c r="L13" s="8"/>
      <c r="M13" s="29">
        <f t="shared" ref="M13:M42" si="1">IFERROR(D13+B13-C13,"00:00:00")</f>
        <v>40149.263888888891</v>
      </c>
      <c r="N13" s="44" t="str">
        <f t="shared" ref="N13:N42" si="2">IFERROR(TEXT(IF(D13="FOLGA","00:00:00",M13-O13),"hh:mm:ss"),"00:00:00")</f>
        <v>00:10:00</v>
      </c>
      <c r="O13" s="29">
        <f t="shared" ref="O13:O42" si="3">IFERROR(H13+F13-G13,"00:00:00")</f>
        <v>40149.256944444445</v>
      </c>
      <c r="P13" s="29">
        <f t="shared" ref="P13:P42" si="4">IFERROR(IF(D13="FOLGA","00:00:00",O13-M13),"00:00:00")</f>
        <v>-6.9444444452528842E-3</v>
      </c>
    </row>
    <row r="14" spans="2:17" x14ac:dyDescent="0.2">
      <c r="B14" s="28">
        <f t="shared" ref="B14:B36" si="5">B13+1</f>
        <v>40150</v>
      </c>
      <c r="C14" s="29">
        <v>0.375</v>
      </c>
      <c r="D14" s="29">
        <v>0.63888888888888895</v>
      </c>
      <c r="E14" s="19"/>
      <c r="F14" s="28">
        <f t="shared" ref="F14:F42" si="6">F13+1</f>
        <v>40150</v>
      </c>
      <c r="G14" s="29">
        <v>0.36805555555555558</v>
      </c>
      <c r="H14" s="29">
        <v>0.5</v>
      </c>
      <c r="I14" s="19"/>
      <c r="J14" s="31">
        <f t="shared" ref="J14:J42" si="7">IFERROR(CONCATENATE(HOUR(N14),":",MINUTE(N14),":",SECOND(N14))/CONCATENATE(HOUR(M14),":",MINUTE(M14),":",SECOND(M14)),0)</f>
        <v>0.5</v>
      </c>
      <c r="K14" s="88">
        <f t="shared" si="0"/>
        <v>0.5</v>
      </c>
      <c r="L14" s="8"/>
      <c r="M14" s="29">
        <f t="shared" si="1"/>
        <v>40150.263888888891</v>
      </c>
      <c r="N14" s="44" t="str">
        <f t="shared" si="2"/>
        <v>03:10:00</v>
      </c>
      <c r="O14" s="29">
        <f t="shared" si="3"/>
        <v>40150.131944444445</v>
      </c>
      <c r="P14" s="29">
        <f t="shared" si="4"/>
        <v>-0.13194444444525288</v>
      </c>
    </row>
    <row r="15" spans="2:17" x14ac:dyDescent="0.2">
      <c r="B15" s="28">
        <f t="shared" si="5"/>
        <v>40151</v>
      </c>
      <c r="C15" s="29">
        <v>0.375</v>
      </c>
      <c r="D15" s="29">
        <v>0.63888888888888895</v>
      </c>
      <c r="E15" s="19"/>
      <c r="F15" s="28">
        <f t="shared" si="6"/>
        <v>40151</v>
      </c>
      <c r="G15" s="29">
        <v>0.37708333333333338</v>
      </c>
      <c r="H15" s="29">
        <v>0.64583333333333337</v>
      </c>
      <c r="I15" s="19"/>
      <c r="J15" s="31">
        <f t="shared" si="7"/>
        <v>0</v>
      </c>
      <c r="K15" s="88">
        <f t="shared" si="0"/>
        <v>1.0184210526315789</v>
      </c>
      <c r="L15" s="8"/>
      <c r="M15" s="29">
        <f t="shared" si="1"/>
        <v>40151.263888888891</v>
      </c>
      <c r="N15" s="44" t="str">
        <f t="shared" si="2"/>
        <v>00:00:00</v>
      </c>
      <c r="O15" s="29">
        <f t="shared" si="3"/>
        <v>40151.268750000003</v>
      </c>
      <c r="P15" s="29">
        <f t="shared" si="4"/>
        <v>4.8611111124046147E-3</v>
      </c>
    </row>
    <row r="16" spans="2:17" x14ac:dyDescent="0.2">
      <c r="B16" s="28">
        <f t="shared" si="5"/>
        <v>40152</v>
      </c>
      <c r="C16" s="29">
        <v>0.375</v>
      </c>
      <c r="D16" s="29">
        <v>0.63888888888888895</v>
      </c>
      <c r="E16" s="19"/>
      <c r="F16" s="28">
        <f t="shared" si="6"/>
        <v>40152</v>
      </c>
      <c r="G16" s="29">
        <v>0.45833333333333331</v>
      </c>
      <c r="H16" s="29">
        <v>0.72499999999999998</v>
      </c>
      <c r="I16" s="19"/>
      <c r="J16" s="31">
        <f t="shared" si="7"/>
        <v>0</v>
      </c>
      <c r="K16" s="88">
        <f t="shared" si="0"/>
        <v>1.0105263157894737</v>
      </c>
      <c r="L16" s="8"/>
      <c r="M16" s="29">
        <f t="shared" si="1"/>
        <v>40152.263888888891</v>
      </c>
      <c r="N16" s="44" t="str">
        <f t="shared" si="2"/>
        <v>00:00:00</v>
      </c>
      <c r="O16" s="29">
        <f t="shared" si="3"/>
        <v>40152.266666666663</v>
      </c>
      <c r="P16" s="29">
        <f t="shared" si="4"/>
        <v>2.7777777722803876E-3</v>
      </c>
    </row>
    <row r="17" spans="2:16" x14ac:dyDescent="0.2">
      <c r="B17" s="28">
        <f t="shared" si="5"/>
        <v>40153</v>
      </c>
      <c r="C17" s="29" t="s">
        <v>84</v>
      </c>
      <c r="D17" s="30" t="s">
        <v>84</v>
      </c>
      <c r="E17" s="19"/>
      <c r="F17" s="28">
        <f t="shared" si="6"/>
        <v>40153</v>
      </c>
      <c r="G17" s="29">
        <v>0</v>
      </c>
      <c r="H17" s="29">
        <v>0</v>
      </c>
      <c r="I17" s="19"/>
      <c r="J17" s="31">
        <f t="shared" si="7"/>
        <v>0</v>
      </c>
      <c r="K17" s="88">
        <f t="shared" si="0"/>
        <v>0</v>
      </c>
      <c r="L17" s="8"/>
      <c r="M17" s="29" t="str">
        <f t="shared" si="1"/>
        <v>00:00:00</v>
      </c>
      <c r="N17" s="44" t="str">
        <f t="shared" si="2"/>
        <v>00:00:00</v>
      </c>
      <c r="O17" s="29">
        <f t="shared" si="3"/>
        <v>40153</v>
      </c>
      <c r="P17" s="29" t="str">
        <f t="shared" si="4"/>
        <v>00:00:00</v>
      </c>
    </row>
    <row r="18" spans="2:16" x14ac:dyDescent="0.2">
      <c r="B18" s="28">
        <f t="shared" si="5"/>
        <v>40154</v>
      </c>
      <c r="C18" s="29">
        <v>0.375</v>
      </c>
      <c r="D18" s="29">
        <v>0.63888888888888895</v>
      </c>
      <c r="E18" s="19"/>
      <c r="F18" s="28">
        <f t="shared" si="6"/>
        <v>40154</v>
      </c>
      <c r="G18" s="29"/>
      <c r="H18" s="29"/>
      <c r="I18" s="19"/>
      <c r="J18" s="31">
        <f t="shared" si="7"/>
        <v>1</v>
      </c>
      <c r="K18" s="88">
        <f t="shared" si="0"/>
        <v>0</v>
      </c>
      <c r="L18" s="8"/>
      <c r="M18" s="29">
        <f t="shared" si="1"/>
        <v>40154.263888888891</v>
      </c>
      <c r="N18" s="44" t="str">
        <f t="shared" si="2"/>
        <v>06:20:00</v>
      </c>
      <c r="O18" s="29">
        <f t="shared" si="3"/>
        <v>40154</v>
      </c>
      <c r="P18" s="29">
        <f t="shared" si="4"/>
        <v>-0.26388888889050577</v>
      </c>
    </row>
    <row r="19" spans="2:16" x14ac:dyDescent="0.2">
      <c r="B19" s="28">
        <f t="shared" si="5"/>
        <v>40155</v>
      </c>
      <c r="C19" s="29">
        <v>0.375</v>
      </c>
      <c r="D19" s="29">
        <v>0.63888888888888895</v>
      </c>
      <c r="E19" s="19"/>
      <c r="F19" s="28">
        <f t="shared" si="6"/>
        <v>40155</v>
      </c>
      <c r="G19" s="29">
        <v>0.375</v>
      </c>
      <c r="H19" s="29">
        <v>0.63888888888888895</v>
      </c>
      <c r="I19" s="19"/>
      <c r="J19" s="31">
        <f t="shared" si="7"/>
        <v>0</v>
      </c>
      <c r="K19" s="88">
        <f t="shared" si="0"/>
        <v>1</v>
      </c>
      <c r="L19" s="8"/>
      <c r="M19" s="29">
        <f t="shared" si="1"/>
        <v>40155.263888888891</v>
      </c>
      <c r="N19" s="44" t="str">
        <f t="shared" si="2"/>
        <v>00:00:00</v>
      </c>
      <c r="O19" s="29">
        <f t="shared" si="3"/>
        <v>40155.263888888891</v>
      </c>
      <c r="P19" s="29">
        <f t="shared" si="4"/>
        <v>0</v>
      </c>
    </row>
    <row r="20" spans="2:16" x14ac:dyDescent="0.2">
      <c r="B20" s="28">
        <f t="shared" si="5"/>
        <v>40156</v>
      </c>
      <c r="C20" s="29">
        <v>0.875</v>
      </c>
      <c r="D20" s="29">
        <v>0.1388888888888889</v>
      </c>
      <c r="E20" s="19"/>
      <c r="F20" s="28">
        <f t="shared" si="6"/>
        <v>40156</v>
      </c>
      <c r="G20" s="29">
        <v>0.88541666666666663</v>
      </c>
      <c r="H20" s="29">
        <v>0.15277777777777776</v>
      </c>
      <c r="I20" s="19"/>
      <c r="J20" s="31">
        <f t="shared" si="7"/>
        <v>0</v>
      </c>
      <c r="K20" s="88">
        <f t="shared" si="0"/>
        <v>1.013157894736842</v>
      </c>
      <c r="L20" s="8"/>
      <c r="M20" s="29">
        <f t="shared" si="1"/>
        <v>40155.263888888891</v>
      </c>
      <c r="N20" s="44" t="str">
        <f t="shared" si="2"/>
        <v>00:00:00</v>
      </c>
      <c r="O20" s="29">
        <f t="shared" si="3"/>
        <v>40155.267361111117</v>
      </c>
      <c r="P20" s="29">
        <f t="shared" si="4"/>
        <v>3.4722222262644209E-3</v>
      </c>
    </row>
    <row r="21" spans="2:16" x14ac:dyDescent="0.2">
      <c r="B21" s="28">
        <f t="shared" si="5"/>
        <v>40157</v>
      </c>
      <c r="C21" s="29">
        <v>0.625</v>
      </c>
      <c r="D21" s="29">
        <v>0.88888888888888884</v>
      </c>
      <c r="E21" s="19"/>
      <c r="F21" s="28">
        <f t="shared" si="6"/>
        <v>40157</v>
      </c>
      <c r="G21" s="29">
        <v>0.63194444444444442</v>
      </c>
      <c r="H21" s="29">
        <v>0.8979166666666667</v>
      </c>
      <c r="I21" s="19"/>
      <c r="J21" s="31">
        <f t="shared" si="7"/>
        <v>0</v>
      </c>
      <c r="K21" s="88">
        <f t="shared" si="0"/>
        <v>1.0078947368421052</v>
      </c>
      <c r="L21" s="8"/>
      <c r="M21" s="29">
        <f t="shared" si="1"/>
        <v>40157.263888888891</v>
      </c>
      <c r="N21" s="44" t="str">
        <f t="shared" si="2"/>
        <v>00:00:00</v>
      </c>
      <c r="O21" s="29">
        <f t="shared" si="3"/>
        <v>40157.265972222223</v>
      </c>
      <c r="P21" s="29">
        <f t="shared" si="4"/>
        <v>2.0833333328482695E-3</v>
      </c>
    </row>
    <row r="22" spans="2:16" x14ac:dyDescent="0.2">
      <c r="B22" s="28">
        <f t="shared" si="5"/>
        <v>40158</v>
      </c>
      <c r="C22" s="29">
        <v>0.375</v>
      </c>
      <c r="D22" s="29">
        <v>0.63888888888888895</v>
      </c>
      <c r="E22" s="19"/>
      <c r="F22" s="28">
        <f t="shared" si="6"/>
        <v>40158</v>
      </c>
      <c r="G22" s="29">
        <v>0.375</v>
      </c>
      <c r="H22" s="29">
        <v>0.63888888888888895</v>
      </c>
      <c r="I22" s="19"/>
      <c r="J22" s="31">
        <f t="shared" si="7"/>
        <v>0</v>
      </c>
      <c r="K22" s="88">
        <f t="shared" si="0"/>
        <v>1</v>
      </c>
      <c r="L22" s="8"/>
      <c r="M22" s="29">
        <f t="shared" si="1"/>
        <v>40158.263888888891</v>
      </c>
      <c r="N22" s="44" t="str">
        <f t="shared" si="2"/>
        <v>00:00:00</v>
      </c>
      <c r="O22" s="29">
        <f t="shared" si="3"/>
        <v>40158.263888888891</v>
      </c>
      <c r="P22" s="29">
        <f>IFERROR(IF(D22="FOLGA","00:00:00",O22-M22),"00:00:00")</f>
        <v>0</v>
      </c>
    </row>
    <row r="23" spans="2:16" x14ac:dyDescent="0.2">
      <c r="B23" s="28">
        <f t="shared" si="5"/>
        <v>40159</v>
      </c>
      <c r="C23" s="29" t="s">
        <v>84</v>
      </c>
      <c r="D23" s="30" t="s">
        <v>84</v>
      </c>
      <c r="E23" s="19"/>
      <c r="F23" s="28">
        <f t="shared" si="6"/>
        <v>40159</v>
      </c>
      <c r="G23" s="29">
        <v>0</v>
      </c>
      <c r="H23" s="29">
        <v>0</v>
      </c>
      <c r="I23" s="19"/>
      <c r="J23" s="31">
        <f t="shared" si="7"/>
        <v>0</v>
      </c>
      <c r="K23" s="88">
        <f t="shared" si="0"/>
        <v>0</v>
      </c>
      <c r="L23" s="8"/>
      <c r="M23" s="29" t="str">
        <f>IFERROR(D23+B23-C23,"00:00:00")</f>
        <v>00:00:00</v>
      </c>
      <c r="N23" s="44" t="str">
        <f t="shared" si="2"/>
        <v>00:00:00</v>
      </c>
      <c r="O23" s="29">
        <f t="shared" si="3"/>
        <v>40159</v>
      </c>
      <c r="P23" s="29" t="str">
        <f t="shared" si="4"/>
        <v>00:00:00</v>
      </c>
    </row>
    <row r="24" spans="2:16" x14ac:dyDescent="0.2">
      <c r="B24" s="28">
        <f t="shared" si="5"/>
        <v>40160</v>
      </c>
      <c r="C24" s="29">
        <v>0.375</v>
      </c>
      <c r="D24" s="29">
        <v>0.63888888888888895</v>
      </c>
      <c r="E24" s="19"/>
      <c r="F24" s="28">
        <f t="shared" si="6"/>
        <v>40160</v>
      </c>
      <c r="G24" s="29">
        <v>0.37708333333333338</v>
      </c>
      <c r="H24" s="29">
        <v>0.63958333333333328</v>
      </c>
      <c r="I24" s="19"/>
      <c r="J24" s="31">
        <f t="shared" si="7"/>
        <v>5.263157894736842E-3</v>
      </c>
      <c r="K24" s="88">
        <f t="shared" si="0"/>
        <v>0.99473684210526314</v>
      </c>
      <c r="L24" s="8"/>
      <c r="M24" s="29">
        <f t="shared" si="1"/>
        <v>40160.263888888891</v>
      </c>
      <c r="N24" s="44" t="str">
        <f t="shared" si="2"/>
        <v>00:02:00</v>
      </c>
      <c r="O24" s="29">
        <f t="shared" si="3"/>
        <v>40160.262499999997</v>
      </c>
      <c r="P24" s="29">
        <f t="shared" si="4"/>
        <v>-1.3888888934161514E-3</v>
      </c>
    </row>
    <row r="25" spans="2:16" x14ac:dyDescent="0.2">
      <c r="B25" s="28">
        <f t="shared" si="5"/>
        <v>40161</v>
      </c>
      <c r="C25" s="29">
        <v>0.375</v>
      </c>
      <c r="D25" s="29">
        <v>0.63888888888888895</v>
      </c>
      <c r="E25" s="19"/>
      <c r="F25" s="28">
        <f t="shared" si="6"/>
        <v>40161</v>
      </c>
      <c r="G25" s="29">
        <v>0.3743055555555555</v>
      </c>
      <c r="H25" s="29">
        <v>0.64027777777777783</v>
      </c>
      <c r="I25" s="19"/>
      <c r="J25" s="31">
        <f t="shared" si="7"/>
        <v>0</v>
      </c>
      <c r="K25" s="88">
        <f t="shared" si="0"/>
        <v>1.0078947368421052</v>
      </c>
      <c r="L25" s="8"/>
      <c r="M25" s="29">
        <f t="shared" si="1"/>
        <v>40161.263888888891</v>
      </c>
      <c r="N25" s="44" t="str">
        <f t="shared" si="2"/>
        <v>00:00:00</v>
      </c>
      <c r="O25" s="29">
        <f t="shared" si="3"/>
        <v>40161.265972222223</v>
      </c>
      <c r="P25" s="29">
        <f t="shared" si="4"/>
        <v>2.0833333328482695E-3</v>
      </c>
    </row>
    <row r="26" spans="2:16" x14ac:dyDescent="0.2">
      <c r="B26" s="28">
        <f t="shared" si="5"/>
        <v>40162</v>
      </c>
      <c r="C26" s="29">
        <v>0.375</v>
      </c>
      <c r="D26" s="29">
        <v>0.63888888888888895</v>
      </c>
      <c r="E26" s="19"/>
      <c r="F26" s="28">
        <f t="shared" si="6"/>
        <v>40162</v>
      </c>
      <c r="G26" s="29">
        <v>0.38541666666666669</v>
      </c>
      <c r="H26" s="29">
        <v>0.65277777777777779</v>
      </c>
      <c r="I26" s="19"/>
      <c r="J26" s="31">
        <f t="shared" si="7"/>
        <v>0</v>
      </c>
      <c r="K26" s="88">
        <f t="shared" si="0"/>
        <v>1.013157894736842</v>
      </c>
      <c r="L26" s="8"/>
      <c r="M26" s="29">
        <f t="shared" si="1"/>
        <v>40162.263888888891</v>
      </c>
      <c r="N26" s="44" t="str">
        <f t="shared" si="2"/>
        <v>00:00:00</v>
      </c>
      <c r="O26" s="29">
        <f t="shared" si="3"/>
        <v>40162.267361111117</v>
      </c>
      <c r="P26" s="29">
        <f t="shared" si="4"/>
        <v>3.4722222262644209E-3</v>
      </c>
    </row>
    <row r="27" spans="2:16" x14ac:dyDescent="0.2">
      <c r="B27" s="28">
        <f t="shared" si="5"/>
        <v>40163</v>
      </c>
      <c r="C27" s="29">
        <v>0.375</v>
      </c>
      <c r="D27" s="29">
        <v>0.63888888888888895</v>
      </c>
      <c r="E27" s="19"/>
      <c r="F27" s="28">
        <f t="shared" si="6"/>
        <v>40163</v>
      </c>
      <c r="G27" s="29">
        <v>0.38541666666666669</v>
      </c>
      <c r="H27" s="29">
        <v>0.65069444444444446</v>
      </c>
      <c r="I27" s="19"/>
      <c r="J27" s="31">
        <f t="shared" si="7"/>
        <v>0</v>
      </c>
      <c r="K27" s="88">
        <f t="shared" si="0"/>
        <v>1.0052631578947369</v>
      </c>
      <c r="L27" s="8"/>
      <c r="M27" s="29">
        <f t="shared" si="1"/>
        <v>40163.263888888891</v>
      </c>
      <c r="N27" s="44" t="str">
        <f t="shared" si="2"/>
        <v>00:00:00</v>
      </c>
      <c r="O27" s="29">
        <f t="shared" si="3"/>
        <v>40163.265277777777</v>
      </c>
      <c r="P27" s="29">
        <f t="shared" si="4"/>
        <v>1.3888888861401938E-3</v>
      </c>
    </row>
    <row r="28" spans="2:16" x14ac:dyDescent="0.2">
      <c r="B28" s="28">
        <f t="shared" si="5"/>
        <v>40164</v>
      </c>
      <c r="C28" s="29">
        <v>0.375</v>
      </c>
      <c r="D28" s="29">
        <v>0.63888888888888895</v>
      </c>
      <c r="E28" s="19"/>
      <c r="F28" s="28">
        <f t="shared" si="6"/>
        <v>40164</v>
      </c>
      <c r="G28" s="29">
        <v>0.37708333333333338</v>
      </c>
      <c r="H28" s="29">
        <v>0.64583333333333337</v>
      </c>
      <c r="I28" s="19"/>
      <c r="J28" s="31">
        <f t="shared" si="7"/>
        <v>0</v>
      </c>
      <c r="K28" s="88">
        <f t="shared" si="0"/>
        <v>1.0184210526315789</v>
      </c>
      <c r="L28" s="8"/>
      <c r="M28" s="29">
        <f t="shared" si="1"/>
        <v>40164.263888888891</v>
      </c>
      <c r="N28" s="44" t="str">
        <f t="shared" si="2"/>
        <v>00:00:00</v>
      </c>
      <c r="O28" s="29">
        <f t="shared" si="3"/>
        <v>40164.268750000003</v>
      </c>
      <c r="P28" s="29">
        <f t="shared" si="4"/>
        <v>4.8611111124046147E-3</v>
      </c>
    </row>
    <row r="29" spans="2:16" x14ac:dyDescent="0.2">
      <c r="B29" s="28">
        <f t="shared" si="5"/>
        <v>40165</v>
      </c>
      <c r="C29" s="29">
        <v>0.375</v>
      </c>
      <c r="D29" s="29">
        <v>0.63888888888888895</v>
      </c>
      <c r="E29" s="19"/>
      <c r="F29" s="28">
        <f t="shared" si="6"/>
        <v>40165</v>
      </c>
      <c r="G29" s="29">
        <v>0.3743055555555555</v>
      </c>
      <c r="H29" s="29">
        <v>0.63888888888888895</v>
      </c>
      <c r="I29" s="19"/>
      <c r="J29" s="31">
        <f t="shared" si="7"/>
        <v>0</v>
      </c>
      <c r="K29" s="88">
        <f t="shared" si="0"/>
        <v>1.0026315789473683</v>
      </c>
      <c r="L29" s="8"/>
      <c r="M29" s="29">
        <f t="shared" si="1"/>
        <v>40165.263888888891</v>
      </c>
      <c r="N29" s="44" t="str">
        <f t="shared" si="2"/>
        <v>00:00:00</v>
      </c>
      <c r="O29" s="29">
        <f t="shared" si="3"/>
        <v>40165.264583333337</v>
      </c>
      <c r="P29" s="29">
        <f t="shared" si="4"/>
        <v>6.944444467080757E-4</v>
      </c>
    </row>
    <row r="30" spans="2:16" x14ac:dyDescent="0.2">
      <c r="B30" s="28">
        <f t="shared" si="5"/>
        <v>40166</v>
      </c>
      <c r="C30" s="29">
        <v>0.375</v>
      </c>
      <c r="D30" s="29">
        <v>0.63888888888888895</v>
      </c>
      <c r="E30" s="19"/>
      <c r="F30" s="28">
        <f t="shared" si="6"/>
        <v>40166</v>
      </c>
      <c r="G30" s="29">
        <v>0</v>
      </c>
      <c r="H30" s="29">
        <v>0</v>
      </c>
      <c r="I30" s="19"/>
      <c r="J30" s="31">
        <f t="shared" si="7"/>
        <v>1</v>
      </c>
      <c r="K30" s="88">
        <f t="shared" si="0"/>
        <v>0</v>
      </c>
      <c r="L30" s="8"/>
      <c r="M30" s="29">
        <f t="shared" si="1"/>
        <v>40166.263888888891</v>
      </c>
      <c r="N30" s="44" t="str">
        <f t="shared" si="2"/>
        <v>06:20:00</v>
      </c>
      <c r="O30" s="29">
        <f>IFERROR(H30+F30-G30,"00:00:00")</f>
        <v>40166</v>
      </c>
      <c r="P30" s="29">
        <f t="shared" si="4"/>
        <v>-0.26388888889050577</v>
      </c>
    </row>
    <row r="31" spans="2:16" x14ac:dyDescent="0.2">
      <c r="B31" s="28">
        <f t="shared" si="5"/>
        <v>40167</v>
      </c>
      <c r="C31" s="29" t="s">
        <v>84</v>
      </c>
      <c r="D31" s="30" t="s">
        <v>84</v>
      </c>
      <c r="E31" s="19"/>
      <c r="F31" s="28">
        <f t="shared" si="6"/>
        <v>40167</v>
      </c>
      <c r="G31" s="29">
        <v>0.375</v>
      </c>
      <c r="H31" s="29">
        <v>0.63888888888888895</v>
      </c>
      <c r="I31" s="19"/>
      <c r="J31" s="31">
        <f t="shared" si="7"/>
        <v>0</v>
      </c>
      <c r="K31" s="88">
        <f t="shared" si="0"/>
        <v>0</v>
      </c>
      <c r="L31" s="8"/>
      <c r="M31" s="29" t="str">
        <f t="shared" si="1"/>
        <v>00:00:00</v>
      </c>
      <c r="N31" s="44" t="str">
        <f t="shared" si="2"/>
        <v>00:00:00</v>
      </c>
      <c r="O31" s="29">
        <f>IFERROR(H31+F31-G31,"00:00:00")</f>
        <v>40167.263888888891</v>
      </c>
      <c r="P31" s="29" t="str">
        <f t="shared" si="4"/>
        <v>00:00:00</v>
      </c>
    </row>
    <row r="32" spans="2:16" x14ac:dyDescent="0.2">
      <c r="B32" s="28">
        <f t="shared" si="5"/>
        <v>40168</v>
      </c>
      <c r="C32" s="29">
        <v>0.375</v>
      </c>
      <c r="D32" s="29">
        <v>0.71666666666666656</v>
      </c>
      <c r="E32" s="19"/>
      <c r="F32" s="28">
        <f t="shared" si="6"/>
        <v>40168</v>
      </c>
      <c r="G32" s="29">
        <v>0.3756944444444445</v>
      </c>
      <c r="H32" s="29">
        <v>0.72083333333333333</v>
      </c>
      <c r="I32" s="19"/>
      <c r="J32" s="31">
        <f t="shared" si="7"/>
        <v>0</v>
      </c>
      <c r="K32" s="88">
        <f t="shared" si="0"/>
        <v>1.0101626016260163</v>
      </c>
      <c r="L32" s="8"/>
      <c r="M32" s="29">
        <f t="shared" si="1"/>
        <v>40168.341666666667</v>
      </c>
      <c r="N32" s="44" t="str">
        <f t="shared" si="2"/>
        <v>00:00:00</v>
      </c>
      <c r="O32" s="29">
        <f t="shared" si="3"/>
        <v>40168.345138888886</v>
      </c>
      <c r="P32" s="29">
        <f t="shared" si="4"/>
        <v>3.4722222189884633E-3</v>
      </c>
    </row>
    <row r="33" spans="2:16" x14ac:dyDescent="0.2">
      <c r="B33" s="28">
        <f t="shared" si="5"/>
        <v>40169</v>
      </c>
      <c r="C33" s="29">
        <v>0.375</v>
      </c>
      <c r="D33" s="29">
        <v>0.71666666666666656</v>
      </c>
      <c r="E33" s="20"/>
      <c r="F33" s="28">
        <f t="shared" si="6"/>
        <v>40169</v>
      </c>
      <c r="G33" s="29">
        <v>0.37638888888888888</v>
      </c>
      <c r="H33" s="29">
        <v>0.71805555555555556</v>
      </c>
      <c r="I33" s="20"/>
      <c r="J33" s="31">
        <f t="shared" si="7"/>
        <v>0</v>
      </c>
      <c r="K33" s="88">
        <f t="shared" si="0"/>
        <v>1</v>
      </c>
      <c r="L33" s="8"/>
      <c r="M33" s="29">
        <f t="shared" si="1"/>
        <v>40169.341666666667</v>
      </c>
      <c r="N33" s="44" t="str">
        <f t="shared" si="2"/>
        <v>00:00:00</v>
      </c>
      <c r="O33" s="29">
        <f t="shared" si="3"/>
        <v>40169.341666666667</v>
      </c>
      <c r="P33" s="29">
        <f>IFERROR(IF(D33="FOLGA","00:00:00",O33-M33),"00:00:00")</f>
        <v>0</v>
      </c>
    </row>
    <row r="34" spans="2:16" x14ac:dyDescent="0.2">
      <c r="B34" s="28">
        <f t="shared" si="5"/>
        <v>40170</v>
      </c>
      <c r="C34" s="29">
        <v>0.375</v>
      </c>
      <c r="D34" s="29">
        <v>0.71666666666666656</v>
      </c>
      <c r="E34" s="21"/>
      <c r="F34" s="28">
        <f t="shared" si="6"/>
        <v>40170</v>
      </c>
      <c r="G34" s="29">
        <v>0.37152777777777773</v>
      </c>
      <c r="H34" s="29">
        <v>0.71527777777777779</v>
      </c>
      <c r="I34" s="21"/>
      <c r="J34" s="31">
        <f t="shared" si="7"/>
        <v>0</v>
      </c>
      <c r="K34" s="88">
        <f t="shared" si="0"/>
        <v>1.00609756097561</v>
      </c>
      <c r="L34" s="8"/>
      <c r="M34" s="29">
        <f t="shared" si="1"/>
        <v>40170.341666666667</v>
      </c>
      <c r="N34" s="44" t="str">
        <f t="shared" si="2"/>
        <v>00:00:00</v>
      </c>
      <c r="O34" s="29">
        <f t="shared" si="3"/>
        <v>40170.34375</v>
      </c>
      <c r="P34" s="29">
        <f t="shared" si="4"/>
        <v>2.0833333328482695E-3</v>
      </c>
    </row>
    <row r="35" spans="2:16" x14ac:dyDescent="0.2">
      <c r="B35" s="28">
        <f t="shared" si="5"/>
        <v>40171</v>
      </c>
      <c r="C35" s="29">
        <v>0.375</v>
      </c>
      <c r="D35" s="29">
        <v>0.71666666666666656</v>
      </c>
      <c r="E35" s="8"/>
      <c r="F35" s="28">
        <f t="shared" si="6"/>
        <v>40171</v>
      </c>
      <c r="G35" s="29">
        <v>0.41666666666666669</v>
      </c>
      <c r="H35" s="29">
        <v>0.76041666666666663</v>
      </c>
      <c r="I35" s="8"/>
      <c r="J35" s="31">
        <f t="shared" si="7"/>
        <v>0</v>
      </c>
      <c r="K35" s="88">
        <f t="shared" si="0"/>
        <v>1.00609756097561</v>
      </c>
      <c r="L35" s="8"/>
      <c r="M35" s="29">
        <f t="shared" si="1"/>
        <v>40171.341666666667</v>
      </c>
      <c r="N35" s="44" t="str">
        <f t="shared" si="2"/>
        <v>00:00:00</v>
      </c>
      <c r="O35" s="29">
        <f t="shared" si="3"/>
        <v>40171.34375</v>
      </c>
      <c r="P35" s="29">
        <f t="shared" si="4"/>
        <v>2.0833333328482695E-3</v>
      </c>
    </row>
    <row r="36" spans="2:16" x14ac:dyDescent="0.2">
      <c r="B36" s="28">
        <f t="shared" si="5"/>
        <v>40172</v>
      </c>
      <c r="C36" s="29" t="s">
        <v>84</v>
      </c>
      <c r="D36" s="30" t="s">
        <v>84</v>
      </c>
      <c r="E36" s="8"/>
      <c r="F36" s="28">
        <f t="shared" si="6"/>
        <v>40172</v>
      </c>
      <c r="G36" s="29">
        <v>0</v>
      </c>
      <c r="H36" s="29">
        <v>0</v>
      </c>
      <c r="I36" s="8"/>
      <c r="J36" s="31">
        <f t="shared" si="7"/>
        <v>0</v>
      </c>
      <c r="K36" s="88">
        <f t="shared" si="0"/>
        <v>0</v>
      </c>
      <c r="L36" s="8"/>
      <c r="M36" s="29" t="str">
        <f t="shared" si="1"/>
        <v>00:00:00</v>
      </c>
      <c r="N36" s="44" t="str">
        <f t="shared" si="2"/>
        <v>00:00:00</v>
      </c>
      <c r="O36" s="29">
        <f t="shared" si="3"/>
        <v>40172</v>
      </c>
      <c r="P36" s="29" t="str">
        <f t="shared" si="4"/>
        <v>00:00:00</v>
      </c>
    </row>
    <row r="37" spans="2:16" x14ac:dyDescent="0.2">
      <c r="B37" s="28">
        <f t="shared" ref="B37" si="8">B36+1</f>
        <v>40173</v>
      </c>
      <c r="C37" s="29" t="s">
        <v>84</v>
      </c>
      <c r="D37" s="30" t="s">
        <v>84</v>
      </c>
      <c r="E37" s="8"/>
      <c r="F37" s="28">
        <f t="shared" si="6"/>
        <v>40173</v>
      </c>
      <c r="G37" s="29">
        <v>0</v>
      </c>
      <c r="H37" s="29">
        <v>0</v>
      </c>
      <c r="I37" s="8"/>
      <c r="J37" s="31">
        <f t="shared" si="7"/>
        <v>0</v>
      </c>
      <c r="K37" s="88">
        <f t="shared" si="0"/>
        <v>0</v>
      </c>
      <c r="L37" s="8"/>
      <c r="M37" s="29" t="str">
        <f t="shared" si="1"/>
        <v>00:00:00</v>
      </c>
      <c r="N37" s="44" t="str">
        <f t="shared" si="2"/>
        <v>00:00:00</v>
      </c>
      <c r="O37" s="29">
        <f t="shared" si="3"/>
        <v>40173</v>
      </c>
      <c r="P37" s="29" t="str">
        <f t="shared" si="4"/>
        <v>00:00:00</v>
      </c>
    </row>
    <row r="38" spans="2:16" x14ac:dyDescent="0.2">
      <c r="B38" s="28">
        <f t="shared" ref="B38:B42" si="9">B37+1</f>
        <v>40174</v>
      </c>
      <c r="C38" s="29" t="s">
        <v>84</v>
      </c>
      <c r="D38" s="30" t="s">
        <v>84</v>
      </c>
      <c r="E38" s="8"/>
      <c r="F38" s="28">
        <f t="shared" si="6"/>
        <v>40174</v>
      </c>
      <c r="G38" s="29">
        <v>0</v>
      </c>
      <c r="H38" s="29">
        <v>0</v>
      </c>
      <c r="I38" s="8"/>
      <c r="J38" s="31">
        <f t="shared" si="7"/>
        <v>0</v>
      </c>
      <c r="K38" s="88">
        <f t="shared" si="0"/>
        <v>0</v>
      </c>
      <c r="L38" s="8"/>
      <c r="M38" s="29" t="str">
        <f t="shared" si="1"/>
        <v>00:00:00</v>
      </c>
      <c r="N38" s="44" t="str">
        <f t="shared" si="2"/>
        <v>00:00:00</v>
      </c>
      <c r="O38" s="29">
        <f t="shared" si="3"/>
        <v>40174</v>
      </c>
      <c r="P38" s="29" t="str">
        <f t="shared" si="4"/>
        <v>00:00:00</v>
      </c>
    </row>
    <row r="39" spans="2:16" x14ac:dyDescent="0.2">
      <c r="B39" s="28">
        <f t="shared" si="9"/>
        <v>40175</v>
      </c>
      <c r="C39" s="29">
        <v>0.375</v>
      </c>
      <c r="D39" s="29">
        <v>0.71666666666666656</v>
      </c>
      <c r="E39" s="8"/>
      <c r="F39" s="28">
        <f t="shared" si="6"/>
        <v>40175</v>
      </c>
      <c r="G39" s="29">
        <v>0.37638888888888888</v>
      </c>
      <c r="H39" s="29">
        <v>0.7104166666666667</v>
      </c>
      <c r="I39" s="8"/>
      <c r="J39" s="31">
        <f t="shared" si="7"/>
        <v>2.2357723577235776E-2</v>
      </c>
      <c r="K39" s="88">
        <f t="shared" si="0"/>
        <v>0.97764227642276447</v>
      </c>
      <c r="L39" s="8"/>
      <c r="M39" s="29">
        <f t="shared" si="1"/>
        <v>40175.341666666667</v>
      </c>
      <c r="N39" s="44" t="str">
        <f t="shared" si="2"/>
        <v>00:11:00</v>
      </c>
      <c r="O39" s="29">
        <f t="shared" si="3"/>
        <v>40175.334027777782</v>
      </c>
      <c r="P39" s="29">
        <f t="shared" si="4"/>
        <v>-7.6388888846850023E-3</v>
      </c>
    </row>
    <row r="40" spans="2:16" x14ac:dyDescent="0.2">
      <c r="B40" s="28">
        <f t="shared" si="9"/>
        <v>40176</v>
      </c>
      <c r="C40" s="29">
        <v>0.375</v>
      </c>
      <c r="D40" s="29">
        <v>0.71666666666666656</v>
      </c>
      <c r="E40" s="8"/>
      <c r="F40" s="28">
        <f t="shared" si="6"/>
        <v>40176</v>
      </c>
      <c r="G40" s="29">
        <v>0.37708333333333338</v>
      </c>
      <c r="H40" s="29">
        <v>0.71666666666666656</v>
      </c>
      <c r="I40" s="8"/>
      <c r="J40" s="31">
        <f t="shared" si="7"/>
        <v>6.0975609756097572E-3</v>
      </c>
      <c r="K40" s="88">
        <f t="shared" si="0"/>
        <v>0.99390243902439046</v>
      </c>
      <c r="L40" s="8"/>
      <c r="M40" s="29">
        <f t="shared" si="1"/>
        <v>40176.341666666667</v>
      </c>
      <c r="N40" s="44" t="str">
        <f t="shared" si="2"/>
        <v>00:03:00</v>
      </c>
      <c r="O40" s="29">
        <f t="shared" si="3"/>
        <v>40176.339583333334</v>
      </c>
      <c r="P40" s="29">
        <f t="shared" si="4"/>
        <v>-2.0833333328482695E-3</v>
      </c>
    </row>
    <row r="41" spans="2:16" x14ac:dyDescent="0.2">
      <c r="B41" s="28">
        <f t="shared" si="9"/>
        <v>40177</v>
      </c>
      <c r="C41" s="29">
        <v>0.375</v>
      </c>
      <c r="D41" s="29">
        <v>0.71666666666666656</v>
      </c>
      <c r="E41" s="8"/>
      <c r="F41" s="28">
        <f t="shared" si="6"/>
        <v>40177</v>
      </c>
      <c r="G41" s="29">
        <v>0.3756944444444445</v>
      </c>
      <c r="H41" s="29">
        <v>0.72083333333333333</v>
      </c>
      <c r="I41" s="8"/>
      <c r="J41" s="31">
        <f t="shared" si="7"/>
        <v>0</v>
      </c>
      <c r="K41" s="88">
        <f t="shared" si="0"/>
        <v>1.0101626016260163</v>
      </c>
      <c r="L41" s="8"/>
      <c r="M41" s="29">
        <f t="shared" si="1"/>
        <v>40177.341666666667</v>
      </c>
      <c r="N41" s="44" t="str">
        <f t="shared" si="2"/>
        <v>00:00:00</v>
      </c>
      <c r="O41" s="29">
        <f t="shared" si="3"/>
        <v>40177.345138888886</v>
      </c>
      <c r="P41" s="29">
        <f t="shared" si="4"/>
        <v>3.4722222189884633E-3</v>
      </c>
    </row>
    <row r="42" spans="2:16" x14ac:dyDescent="0.2">
      <c r="B42" s="28">
        <f t="shared" si="9"/>
        <v>40178</v>
      </c>
      <c r="C42" s="29">
        <v>0.375</v>
      </c>
      <c r="D42" s="29">
        <v>0.71666666666666656</v>
      </c>
      <c r="E42" s="8"/>
      <c r="F42" s="28">
        <f t="shared" si="6"/>
        <v>40178</v>
      </c>
      <c r="G42" s="29">
        <v>0.41666666666666669</v>
      </c>
      <c r="H42" s="29">
        <v>0.76041666666666663</v>
      </c>
      <c r="I42" s="8"/>
      <c r="J42" s="31">
        <f t="shared" si="7"/>
        <v>0</v>
      </c>
      <c r="K42" s="88">
        <f t="shared" si="0"/>
        <v>1.00609756097561</v>
      </c>
      <c r="L42" s="8"/>
      <c r="M42" s="29">
        <f t="shared" si="1"/>
        <v>40178.341666666667</v>
      </c>
      <c r="N42" s="44" t="str">
        <f t="shared" si="2"/>
        <v>00:00:00</v>
      </c>
      <c r="O42" s="29">
        <f t="shared" si="3"/>
        <v>40178.34375</v>
      </c>
      <c r="P42" s="29">
        <f t="shared" si="4"/>
        <v>2.0833333328482695E-3</v>
      </c>
    </row>
    <row r="43" spans="2:16" x14ac:dyDescent="0.2">
      <c r="F43" s="33"/>
      <c r="G43" s="33"/>
      <c r="H43" s="33"/>
      <c r="I43" s="8"/>
      <c r="J43" s="33"/>
      <c r="K43" s="89"/>
      <c r="L43" s="8"/>
      <c r="M43" s="33"/>
      <c r="N43" s="33"/>
      <c r="O43" s="33"/>
      <c r="P43" s="33"/>
    </row>
    <row r="44" spans="2:16" x14ac:dyDescent="0.2">
      <c r="F44" s="68" t="s">
        <v>95</v>
      </c>
      <c r="G44" s="69"/>
      <c r="H44" s="70"/>
      <c r="I44" s="8"/>
      <c r="J44" s="31">
        <f>AVERAGE(J12:J42)</f>
        <v>8.2581749416815037E-2</v>
      </c>
      <c r="K44" s="31">
        <f>AVERAGE(K12:K42)</f>
        <v>0.72893563570610242</v>
      </c>
      <c r="L44" s="8"/>
      <c r="M44" s="45"/>
      <c r="N44" s="55"/>
      <c r="O44" s="55"/>
      <c r="P44" s="32"/>
    </row>
    <row r="45" spans="2:16" x14ac:dyDescent="0.2">
      <c r="I45" s="8"/>
      <c r="L45" s="8"/>
      <c r="M45" s="54"/>
    </row>
    <row r="46" spans="2:16" x14ac:dyDescent="0.2">
      <c r="I46" s="8"/>
      <c r="J46" s="22"/>
      <c r="L46" s="8"/>
    </row>
    <row r="47" spans="2:16" x14ac:dyDescent="0.2">
      <c r="L47" s="8"/>
    </row>
    <row r="48" spans="2:16" x14ac:dyDescent="0.2">
      <c r="L48" s="8"/>
    </row>
  </sheetData>
  <mergeCells count="7">
    <mergeCell ref="F44:H44"/>
    <mergeCell ref="B2:P2"/>
    <mergeCell ref="B4:P8"/>
    <mergeCell ref="B10:D10"/>
    <mergeCell ref="F10:H10"/>
    <mergeCell ref="J10:K10"/>
    <mergeCell ref="M10:P10"/>
  </mergeCells>
  <conditionalFormatting sqref="B12:E42 F12:H43 F43:P43 L12:L44">
    <cfRule type="cellIs" dxfId="39" priority="13" stopIfTrue="1" operator="equal">
      <formula>0</formula>
    </cfRule>
    <cfRule type="cellIs" dxfId="38" priority="14" stopIfTrue="1" operator="equal">
      <formula>"FOLGA"</formula>
    </cfRule>
  </conditionalFormatting>
  <conditionalFormatting sqref="I12:I46">
    <cfRule type="cellIs" dxfId="37" priority="11" stopIfTrue="1" operator="equal">
      <formula>0</formula>
    </cfRule>
    <cfRule type="cellIs" dxfId="36" priority="12" stopIfTrue="1" operator="equal">
      <formula>"FOLGA"</formula>
    </cfRule>
  </conditionalFormatting>
  <conditionalFormatting sqref="L12:L48">
    <cfRule type="cellIs" dxfId="35" priority="9" stopIfTrue="1" operator="equal">
      <formula>0</formula>
    </cfRule>
    <cfRule type="cellIs" dxfId="34" priority="10" stopIfTrue="1" operator="equal">
      <formula>"FOLGA"</formula>
    </cfRule>
  </conditionalFormatting>
  <conditionalFormatting sqref="N43">
    <cfRule type="cellIs" dxfId="33" priority="7" stopIfTrue="1" operator="equal">
      <formula>0</formula>
    </cfRule>
    <cfRule type="cellIs" dxfId="32" priority="8" stopIfTrue="1" operator="equal">
      <formula>"FOLGA"</formula>
    </cfRule>
  </conditionalFormatting>
  <conditionalFormatting sqref="P12:P43">
    <cfRule type="cellIs" dxfId="31" priority="5" stopIfTrue="1" operator="equal">
      <formula>0</formula>
    </cfRule>
    <cfRule type="cellIs" dxfId="30" priority="6" stopIfTrue="1" operator="equal">
      <formula>"FOLGA"</formula>
    </cfRule>
  </conditionalFormatting>
  <conditionalFormatting sqref="I42">
    <cfRule type="cellIs" dxfId="29" priority="3" stopIfTrue="1" operator="equal">
      <formula>0</formula>
    </cfRule>
    <cfRule type="cellIs" dxfId="28" priority="4" stopIfTrue="1" operator="equal">
      <formula>"FOLGA"</formula>
    </cfRule>
  </conditionalFormatting>
  <pageMargins left="0.78740157499999996" right="0.78740157499999996" top="0.984251969" bottom="0.984251969" header="0.49212598499999999" footer="0.49212598499999999"/>
  <pageSetup paperSize="9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showGridLines="0" tabSelected="1" topLeftCell="A10" workbookViewId="0">
      <selection activeCell="L21" sqref="L21"/>
    </sheetView>
  </sheetViews>
  <sheetFormatPr defaultRowHeight="12.75" x14ac:dyDescent="0.2"/>
  <cols>
    <col min="1" max="1" width="1.7109375" customWidth="1"/>
    <col min="2" max="4" width="12.5703125" customWidth="1"/>
    <col min="5" max="5" width="2.85546875" customWidth="1"/>
    <col min="6" max="8" width="12.5703125" customWidth="1"/>
    <col min="9" max="9" width="2.85546875" customWidth="1"/>
    <col min="10" max="11" width="13" customWidth="1"/>
    <col min="12" max="12" width="2.85546875" customWidth="1"/>
    <col min="13" max="16" width="13.28515625" customWidth="1"/>
    <col min="17" max="17" width="1.7109375" customWidth="1"/>
  </cols>
  <sheetData>
    <row r="2" spans="2:16" ht="18" x14ac:dyDescent="0.25">
      <c r="B2" s="56" t="s">
        <v>104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ht="13.5" thickBo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ht="12.75" customHeight="1" x14ac:dyDescent="0.2">
      <c r="B4" s="71" t="s">
        <v>105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3"/>
    </row>
    <row r="5" spans="2:16" ht="12.75" customHeight="1" x14ac:dyDescent="0.2">
      <c r="B5" s="74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6"/>
    </row>
    <row r="6" spans="2:16" x14ac:dyDescent="0.2">
      <c r="B6" s="7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2:16" x14ac:dyDescent="0.2">
      <c r="B7" s="74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</row>
    <row r="8" spans="2:16" ht="13.5" thickBot="1" x14ac:dyDescent="0.25"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</row>
    <row r="9" spans="2:16" x14ac:dyDescent="0.2">
      <c r="B9" s="4"/>
      <c r="C9" s="4"/>
      <c r="D9" s="4"/>
      <c r="E9" s="4"/>
      <c r="F9" s="4"/>
      <c r="G9" s="4"/>
      <c r="H9" s="4"/>
      <c r="I9" s="4"/>
      <c r="J9" s="4"/>
      <c r="K9" s="3"/>
      <c r="L9" s="4"/>
      <c r="M9" s="3"/>
      <c r="N9" s="5"/>
      <c r="O9" s="3"/>
      <c r="P9" s="3"/>
    </row>
    <row r="10" spans="2:16" ht="19.5" customHeight="1" x14ac:dyDescent="0.2">
      <c r="B10" s="80" t="s">
        <v>89</v>
      </c>
      <c r="C10" s="80"/>
      <c r="D10" s="80"/>
      <c r="E10" s="24"/>
      <c r="F10" s="80" t="s">
        <v>90</v>
      </c>
      <c r="G10" s="80"/>
      <c r="H10" s="80"/>
      <c r="I10" s="24"/>
      <c r="J10" s="80" t="s">
        <v>91</v>
      </c>
      <c r="K10" s="80"/>
      <c r="L10" s="25"/>
      <c r="M10" s="80" t="s">
        <v>92</v>
      </c>
      <c r="N10" s="80"/>
      <c r="O10" s="80"/>
      <c r="P10" s="80"/>
    </row>
    <row r="11" spans="2:16" ht="40.5" customHeight="1" x14ac:dyDescent="0.2">
      <c r="B11" s="27" t="s">
        <v>81</v>
      </c>
      <c r="C11" s="27" t="s">
        <v>62</v>
      </c>
      <c r="D11" s="27" t="s">
        <v>80</v>
      </c>
      <c r="E11" s="26"/>
      <c r="F11" s="27" t="s">
        <v>81</v>
      </c>
      <c r="G11" s="27" t="s">
        <v>62</v>
      </c>
      <c r="H11" s="27" t="s">
        <v>80</v>
      </c>
      <c r="I11" s="26"/>
      <c r="J11" s="27" t="s">
        <v>82</v>
      </c>
      <c r="K11" s="27" t="s">
        <v>83</v>
      </c>
      <c r="L11" s="26"/>
      <c r="M11" s="27" t="s">
        <v>85</v>
      </c>
      <c r="N11" s="27" t="s">
        <v>86</v>
      </c>
      <c r="O11" s="27" t="s">
        <v>87</v>
      </c>
      <c r="P11" s="27" t="s">
        <v>88</v>
      </c>
    </row>
    <row r="12" spans="2:16" x14ac:dyDescent="0.2">
      <c r="B12" s="81">
        <v>40148</v>
      </c>
      <c r="C12" s="84">
        <v>0.375</v>
      </c>
      <c r="D12" s="84">
        <v>0.63888888888888895</v>
      </c>
      <c r="E12" s="19"/>
      <c r="F12" s="81">
        <v>40148</v>
      </c>
      <c r="G12" s="29">
        <v>0.35416666666666669</v>
      </c>
      <c r="H12" s="29">
        <v>0.36805555555555558</v>
      </c>
      <c r="I12" s="19"/>
      <c r="J12" s="31">
        <f>IFERROR(CONCATENATE(HOUR(N12),":",MINUTE(N12),":",SECOND(N12))/CONCATENATE(HOUR(M12),":",MINUTE(M12),":",SECOND(M12)),0)</f>
        <v>0.94736842105263153</v>
      </c>
      <c r="K12" s="88">
        <f>IFERROR(CONCATENATE(HOUR(O12),":",MINUTE(O12),":",SECOND(O12))/CONCATENATE(HOUR(M12),":",MINUTE(M12),":",SECOND(M12)),0)</f>
        <v>5.2631578947368418E-2</v>
      </c>
      <c r="L12" s="19"/>
      <c r="M12" s="29">
        <f>IFERROR($D$12+$B$12-$C$12,"00:00:00")</f>
        <v>40148.263888888891</v>
      </c>
      <c r="N12" s="44">
        <f>IF($D$12="FOLGA","00:00:00",CONCATENATE(HOUR(M12),":",MINUTE(M12),":",SECOND(M12))-CONCATENATE(HOUR(O12),":",MINUTE(O12),":",SECOND(O12)))</f>
        <v>0.25</v>
      </c>
      <c r="O12" s="29">
        <f>IFERROR(H12+$F$12-G12,"00:00:00")</f>
        <v>40148.013888888891</v>
      </c>
      <c r="P12" s="44"/>
    </row>
    <row r="13" spans="2:16" x14ac:dyDescent="0.2">
      <c r="B13" s="82"/>
      <c r="C13" s="85"/>
      <c r="D13" s="85"/>
      <c r="E13" s="19"/>
      <c r="F13" s="82"/>
      <c r="G13" s="29">
        <v>0.37152777777777773</v>
      </c>
      <c r="H13" s="29">
        <v>0.43194444444444446</v>
      </c>
      <c r="I13" s="19"/>
      <c r="J13" s="31">
        <f t="shared" ref="J13:J18" si="0">IFERROR(CONCATENATE(HOUR(N13),":",MINUTE(N13),":",SECOND(N13))/CONCATENATE(HOUR(M13),":",MINUTE(M13),":",SECOND(M13)),0)</f>
        <v>0.77105263157894721</v>
      </c>
      <c r="K13" s="88">
        <f t="shared" ref="K13:K18" si="1">IFERROR(CONCATENATE(HOUR(O13),":",MINUTE(O13),":",SECOND(O13))/CONCATENATE(HOUR(M13),":",MINUTE(M13),":",SECOND(M13)),0)</f>
        <v>0.22894736842105262</v>
      </c>
      <c r="L13" s="19"/>
      <c r="M13" s="29">
        <f t="shared" ref="M13:M16" si="2">IFERROR($D$12+$B$12-$C$12,"00:00:00")</f>
        <v>40148.263888888891</v>
      </c>
      <c r="N13" s="44">
        <f t="shared" ref="N13:N16" si="3">IF($D$12="FOLGA","00:00:00",CONCATENATE(HOUR(M13),":",MINUTE(M13),":",SECOND(M13))-CONCATENATE(HOUR(O13),":",MINUTE(O13),":",SECOND(O13)))</f>
        <v>0.20347222222222222</v>
      </c>
      <c r="O13" s="29">
        <f t="shared" ref="O13:O16" si="4">IFERROR(H13+$F$12-G13,"00:00:00")</f>
        <v>40148.06041666666</v>
      </c>
      <c r="P13" s="32"/>
    </row>
    <row r="14" spans="2:16" x14ac:dyDescent="0.2">
      <c r="B14" s="82"/>
      <c r="C14" s="85"/>
      <c r="D14" s="85"/>
      <c r="E14" s="19"/>
      <c r="F14" s="82"/>
      <c r="G14" s="29">
        <v>0.43194444444444446</v>
      </c>
      <c r="H14" s="29">
        <v>0.5</v>
      </c>
      <c r="I14" s="19"/>
      <c r="J14" s="31">
        <f t="shared" si="0"/>
        <v>0.74210526315789471</v>
      </c>
      <c r="K14" s="88">
        <f t="shared" si="1"/>
        <v>0.25789473684210523</v>
      </c>
      <c r="L14" s="19"/>
      <c r="M14" s="29">
        <f t="shared" si="2"/>
        <v>40148.263888888891</v>
      </c>
      <c r="N14" s="44">
        <f t="shared" si="3"/>
        <v>0.19583333333333336</v>
      </c>
      <c r="O14" s="29">
        <f t="shared" si="4"/>
        <v>40148.068055555559</v>
      </c>
      <c r="P14" s="32"/>
    </row>
    <row r="15" spans="2:16" x14ac:dyDescent="0.2">
      <c r="B15" s="82"/>
      <c r="C15" s="85"/>
      <c r="D15" s="85"/>
      <c r="E15" s="19"/>
      <c r="F15" s="82"/>
      <c r="G15" s="29">
        <v>0.54166666666666663</v>
      </c>
      <c r="H15" s="29">
        <v>0.625</v>
      </c>
      <c r="I15" s="19"/>
      <c r="J15" s="31">
        <f t="shared" si="0"/>
        <v>0.68421052631578949</v>
      </c>
      <c r="K15" s="88">
        <f t="shared" si="1"/>
        <v>0.31578947368421051</v>
      </c>
      <c r="L15" s="19"/>
      <c r="M15" s="29">
        <f t="shared" si="2"/>
        <v>40148.263888888891</v>
      </c>
      <c r="N15" s="44">
        <f t="shared" si="3"/>
        <v>0.18055555555555558</v>
      </c>
      <c r="O15" s="29">
        <f t="shared" si="4"/>
        <v>40148.083333333336</v>
      </c>
      <c r="P15" s="32"/>
    </row>
    <row r="16" spans="2:16" x14ac:dyDescent="0.2">
      <c r="B16" s="83"/>
      <c r="C16" s="86"/>
      <c r="D16" s="86"/>
      <c r="E16" s="19"/>
      <c r="F16" s="83"/>
      <c r="G16" s="29">
        <v>0.625</v>
      </c>
      <c r="H16" s="29">
        <v>0.64583333333333337</v>
      </c>
      <c r="I16" s="19"/>
      <c r="J16" s="31">
        <f t="shared" si="0"/>
        <v>0.92105263157894735</v>
      </c>
      <c r="K16" s="88">
        <f t="shared" si="1"/>
        <v>7.8947368421052627E-2</v>
      </c>
      <c r="L16" s="19"/>
      <c r="M16" s="29">
        <f t="shared" si="2"/>
        <v>40148.263888888891</v>
      </c>
      <c r="N16" s="44">
        <f t="shared" si="3"/>
        <v>0.24305555555555555</v>
      </c>
      <c r="O16" s="29">
        <f t="shared" si="4"/>
        <v>40148.020833333336</v>
      </c>
      <c r="P16" s="32"/>
    </row>
    <row r="17" spans="2:18" x14ac:dyDescent="0.2">
      <c r="J17" s="22"/>
      <c r="K17" s="90"/>
    </row>
    <row r="18" spans="2:18" x14ac:dyDescent="0.2">
      <c r="B18" s="68" t="s">
        <v>99</v>
      </c>
      <c r="C18" s="70"/>
      <c r="D18" s="29" t="s">
        <v>76</v>
      </c>
      <c r="F18" s="68" t="s">
        <v>96</v>
      </c>
      <c r="G18" s="69"/>
      <c r="H18" s="70"/>
      <c r="I18" s="8"/>
      <c r="J18" s="31">
        <f>IFERROR(CONCATENATE(HOUR(N18),":",MINUTE(N18),":",SECOND(N18))/CONCATENATE(HOUR(M18),":",MINUTE(M18),":",SECOND(M18)),0)</f>
        <v>0.27631578947368424</v>
      </c>
      <c r="K18" s="88">
        <f>IFERROR(CONCATENATE(HOUR(O18),":",MINUTE(O18),":",SECOND(O18))/CONCATENATE(HOUR(M18),":",MINUTE(M18),":",SECOND(M18)),0)</f>
        <v>0.93421052631578949</v>
      </c>
      <c r="M18" s="29">
        <f>M16</f>
        <v>40148.263888888891</v>
      </c>
      <c r="N18" s="29">
        <f>SUM(N12:N16)</f>
        <v>1.0729166666666667</v>
      </c>
      <c r="O18" s="29">
        <f>SUM(O12:O16)</f>
        <v>200740.24652777778</v>
      </c>
      <c r="P18" s="32"/>
      <c r="R18" s="45"/>
    </row>
    <row r="21" spans="2:18" x14ac:dyDescent="0.2">
      <c r="B21" s="81">
        <v>40149</v>
      </c>
      <c r="C21" s="84">
        <v>0.375</v>
      </c>
      <c r="D21" s="84">
        <v>0.71666666666666667</v>
      </c>
      <c r="E21" s="19"/>
      <c r="F21" s="81">
        <v>40149</v>
      </c>
      <c r="G21" s="29">
        <v>0.36805555555555558</v>
      </c>
      <c r="H21" s="29">
        <v>0.5</v>
      </c>
      <c r="I21" s="19"/>
      <c r="J21" s="31">
        <f>IFERROR(CONCATENATE(HOUR(N21),":",MINUTE(N21),":",SECOND(N21))/CONCATENATE(HOUR(M21),":",MINUTE(M21),":",SECOND(M21)),0)</f>
        <v>0.61382113821138218</v>
      </c>
      <c r="K21" s="88">
        <f>IFERROR(CONCATENATE(HOUR(O21),":",MINUTE(O21),":",SECOND(O21))/CONCATENATE(HOUR(M21),":",MINUTE(M21),":",SECOND(M21)),0)</f>
        <v>0.38617886178861793</v>
      </c>
      <c r="L21" s="19"/>
      <c r="M21" s="29">
        <f>IFERROR($D$21+$B$21-$C$21,"00:00:00")</f>
        <v>40149.341666666667</v>
      </c>
      <c r="N21" s="44">
        <f>IF($D$21="FOLGA","00:00:00",CONCATENATE(HOUR(M21),":",MINUTE(M21),":",SECOND(M21))-CONCATENATE(HOUR(O21),":",MINUTE(O21),":",SECOND(O21)))</f>
        <v>0.20972222222222217</v>
      </c>
      <c r="O21" s="29">
        <f>IFERROR(H21+$F$21-G21,"00:00:00")</f>
        <v>40149.131944444445</v>
      </c>
      <c r="P21" s="32"/>
      <c r="R21" s="45"/>
    </row>
    <row r="22" spans="2:18" x14ac:dyDescent="0.2">
      <c r="B22" s="82"/>
      <c r="C22" s="85"/>
      <c r="D22" s="85"/>
      <c r="E22" s="19"/>
      <c r="F22" s="82"/>
      <c r="G22" s="29">
        <v>0.50208333333333333</v>
      </c>
      <c r="H22" s="29">
        <v>0.52083333333333337</v>
      </c>
      <c r="I22" s="19"/>
      <c r="J22" s="31">
        <f t="shared" ref="J22:J25" si="5">IFERROR(CONCATENATE(HOUR(N22),":",MINUTE(N22),":",SECOND(N22))/CONCATENATE(HOUR(M22),":",MINUTE(M22),":",SECOND(M22)),0)</f>
        <v>0.94512195121951237</v>
      </c>
      <c r="K22" s="88">
        <f t="shared" ref="K22:K25" si="6">IFERROR(CONCATENATE(HOUR(O22),":",MINUTE(O22),":",SECOND(O22))/CONCATENATE(HOUR(M22),":",MINUTE(M22),":",SECOND(M22)),0)</f>
        <v>5.4878048780487812E-2</v>
      </c>
      <c r="L22" s="19"/>
      <c r="M22" s="29">
        <f t="shared" ref="M22:M25" si="7">IFERROR($D$21+$B$21-$C$21,"00:00:00")</f>
        <v>40149.341666666667</v>
      </c>
      <c r="N22" s="44">
        <f t="shared" ref="N22:N25" si="8">IF($D$21="FOLGA","00:00:00",CONCATENATE(HOUR(M22),":",MINUTE(M22),":",SECOND(M22))-CONCATENATE(HOUR(O22),":",MINUTE(O22),":",SECOND(O22)))</f>
        <v>0.32291666666666663</v>
      </c>
      <c r="O22" s="29">
        <f t="shared" ref="O22:O25" si="9">IFERROR(H22+$F$21-G22,"00:00:00")</f>
        <v>40149.018750000003</v>
      </c>
      <c r="P22" s="32"/>
    </row>
    <row r="23" spans="2:18" x14ac:dyDescent="0.2">
      <c r="B23" s="82"/>
      <c r="C23" s="85"/>
      <c r="D23" s="85"/>
      <c r="E23" s="19"/>
      <c r="F23" s="82"/>
      <c r="G23" s="29">
        <v>0.52083333333333337</v>
      </c>
      <c r="H23" s="29">
        <v>0.53472222222222221</v>
      </c>
      <c r="I23" s="19"/>
      <c r="J23" s="31">
        <f t="shared" si="5"/>
        <v>0.95934959349593507</v>
      </c>
      <c r="K23" s="88">
        <f t="shared" si="6"/>
        <v>4.0650406504065047E-2</v>
      </c>
      <c r="L23" s="19"/>
      <c r="M23" s="29">
        <f t="shared" si="7"/>
        <v>40149.341666666667</v>
      </c>
      <c r="N23" s="44">
        <f t="shared" si="8"/>
        <v>0.32777777777777772</v>
      </c>
      <c r="O23" s="29">
        <f t="shared" si="9"/>
        <v>40149.013888888883</v>
      </c>
      <c r="P23" s="32"/>
    </row>
    <row r="24" spans="2:18" x14ac:dyDescent="0.2">
      <c r="B24" s="82"/>
      <c r="C24" s="85"/>
      <c r="D24" s="85"/>
      <c r="E24" s="19"/>
      <c r="F24" s="82"/>
      <c r="G24" s="29">
        <v>0.57638888888888895</v>
      </c>
      <c r="H24" s="29">
        <v>0.60416666666666663</v>
      </c>
      <c r="I24" s="19"/>
      <c r="J24" s="31">
        <f t="shared" si="5"/>
        <v>0.91869918699187003</v>
      </c>
      <c r="K24" s="88">
        <f t="shared" si="6"/>
        <v>8.1300813008130093E-2</v>
      </c>
      <c r="L24" s="19"/>
      <c r="M24" s="29">
        <f t="shared" si="7"/>
        <v>40149.341666666667</v>
      </c>
      <c r="N24" s="44">
        <f t="shared" si="8"/>
        <v>0.31388888888888883</v>
      </c>
      <c r="O24" s="29">
        <f t="shared" si="9"/>
        <v>40149.027777777774</v>
      </c>
      <c r="P24" s="32"/>
    </row>
    <row r="25" spans="2:18" x14ac:dyDescent="0.2">
      <c r="B25" s="83"/>
      <c r="C25" s="86"/>
      <c r="D25" s="86"/>
      <c r="E25" s="19"/>
      <c r="F25" s="83"/>
      <c r="G25" s="29">
        <v>0.625</v>
      </c>
      <c r="H25" s="29">
        <v>0.71666666666666667</v>
      </c>
      <c r="I25" s="19"/>
      <c r="J25" s="31">
        <f t="shared" si="5"/>
        <v>0.73170731707317083</v>
      </c>
      <c r="K25" s="88">
        <f t="shared" si="6"/>
        <v>0.26829268292682934</v>
      </c>
      <c r="L25" s="19"/>
      <c r="M25" s="29">
        <f t="shared" si="7"/>
        <v>40149.341666666667</v>
      </c>
      <c r="N25" s="44">
        <f>IF($D$21="FOLGA","00:00:00",CONCATENATE(HOUR(M25),":",MINUTE(M25),":",SECOND(M25))-CONCATENATE(HOUR(O25),":",MINUTE(O25),":",SECOND(O25)))</f>
        <v>0.24999999999999994</v>
      </c>
      <c r="O25" s="29">
        <f t="shared" si="9"/>
        <v>40149.091666666667</v>
      </c>
      <c r="P25" s="32"/>
    </row>
    <row r="26" spans="2:18" x14ac:dyDescent="0.2">
      <c r="F26" s="33"/>
      <c r="G26" s="33"/>
      <c r="H26" s="33"/>
      <c r="I26" s="8"/>
      <c r="J26" s="22"/>
      <c r="K26" s="22"/>
      <c r="O26" s="33"/>
      <c r="P26" s="33"/>
    </row>
    <row r="27" spans="2:18" x14ac:dyDescent="0.2">
      <c r="B27" s="68" t="s">
        <v>100</v>
      </c>
      <c r="C27" s="70"/>
      <c r="D27" s="29">
        <v>4.1666666666666664E-2</v>
      </c>
      <c r="F27" s="68" t="s">
        <v>97</v>
      </c>
      <c r="G27" s="69"/>
      <c r="H27" s="70"/>
      <c r="I27" s="8"/>
      <c r="J27" s="31">
        <f>IFERROR(CONCATENATE(HOUR(N27),":",MINUTE(N27),":",SECOND(N27))/CONCATENATE(HOUR(M27),":",MINUTE(M27),":",SECOND(M27)),0)</f>
        <v>1.2418699186991871</v>
      </c>
      <c r="K27" s="88">
        <f t="shared" ref="K27" si="10">IFERROR(CONCATENATE(HOUR(O27),":",MINUTE(O27),":",SECOND(O27))/CONCATENATE(HOUR(M27),":",MINUTE(M27),":",SECOND(M27)),0)</f>
        <v>0.83130081300813019</v>
      </c>
      <c r="M27" s="29">
        <f>M25</f>
        <v>40149.341666666667</v>
      </c>
      <c r="N27" s="29">
        <f>SUM(N21:N25)</f>
        <v>1.4243055555555553</v>
      </c>
      <c r="O27" s="29">
        <f>SUM(O21:O25)</f>
        <v>200745.28402777779</v>
      </c>
      <c r="P27" s="32"/>
    </row>
    <row r="28" spans="2:18" x14ac:dyDescent="0.2">
      <c r="J28" s="22"/>
      <c r="K28" s="22"/>
    </row>
    <row r="29" spans="2:18" x14ac:dyDescent="0.2">
      <c r="F29" s="68" t="s">
        <v>98</v>
      </c>
      <c r="G29" s="69"/>
      <c r="H29" s="70"/>
      <c r="I29" s="8"/>
      <c r="J29" s="35">
        <f>AVERAGE(J27,J18)</f>
        <v>0.75909285408643568</v>
      </c>
      <c r="K29" s="35">
        <f>AVERAGE(K27,K18)</f>
        <v>0.88275566966195984</v>
      </c>
      <c r="M29" s="29">
        <f>SUM(M27,M18)</f>
        <v>80297.60555555555</v>
      </c>
      <c r="N29" s="29">
        <f>SUM(N27,N18)</f>
        <v>2.4972222222222218</v>
      </c>
      <c r="O29" s="29">
        <f>SUM(O27,O18)</f>
        <v>401485.5305555556</v>
      </c>
      <c r="P29" s="34"/>
    </row>
  </sheetData>
  <mergeCells count="19">
    <mergeCell ref="F27:H27"/>
    <mergeCell ref="F18:H18"/>
    <mergeCell ref="F29:H29"/>
    <mergeCell ref="B18:C18"/>
    <mergeCell ref="B27:C27"/>
    <mergeCell ref="B12:B16"/>
    <mergeCell ref="F12:F16"/>
    <mergeCell ref="C12:C16"/>
    <mergeCell ref="D12:D16"/>
    <mergeCell ref="B21:B25"/>
    <mergeCell ref="C21:C25"/>
    <mergeCell ref="D21:D25"/>
    <mergeCell ref="F21:F25"/>
    <mergeCell ref="B2:P2"/>
    <mergeCell ref="B4:P8"/>
    <mergeCell ref="B10:D10"/>
    <mergeCell ref="F10:H10"/>
    <mergeCell ref="J10:K10"/>
    <mergeCell ref="M10:P10"/>
  </mergeCells>
  <conditionalFormatting sqref="B21:D21 B12:D12 D12:I25 L12:L20 N17 P17:P20 N19:N20 N22:N26 L22:L26">
    <cfRule type="cellIs" dxfId="27" priority="33" stopIfTrue="1" operator="equal">
      <formula>0</formula>
    </cfRule>
    <cfRule type="cellIs" dxfId="26" priority="34" stopIfTrue="1" operator="equal">
      <formula>"FOLGA"</formula>
    </cfRule>
  </conditionalFormatting>
  <conditionalFormatting sqref="F26:P26">
    <cfRule type="cellIs" dxfId="25" priority="23" stopIfTrue="1" operator="equal">
      <formula>0</formula>
    </cfRule>
    <cfRule type="cellIs" dxfId="24" priority="24" stopIfTrue="1" operator="equal">
      <formula>"FOLGA"</formula>
    </cfRule>
  </conditionalFormatting>
  <conditionalFormatting sqref="I26:I27">
    <cfRule type="cellIs" dxfId="23" priority="21" stopIfTrue="1" operator="equal">
      <formula>0</formula>
    </cfRule>
    <cfRule type="cellIs" dxfId="22" priority="22" stopIfTrue="1" operator="equal">
      <formula>"FOLGA"</formula>
    </cfRule>
  </conditionalFormatting>
  <conditionalFormatting sqref="L26">
    <cfRule type="cellIs" dxfId="21" priority="19" stopIfTrue="1" operator="equal">
      <formula>0</formula>
    </cfRule>
    <cfRule type="cellIs" dxfId="20" priority="20" stopIfTrue="1" operator="equal">
      <formula>"FOLGA"</formula>
    </cfRule>
  </conditionalFormatting>
  <conditionalFormatting sqref="N26">
    <cfRule type="cellIs" dxfId="19" priority="17" stopIfTrue="1" operator="equal">
      <formula>0</formula>
    </cfRule>
    <cfRule type="cellIs" dxfId="18" priority="18" stopIfTrue="1" operator="equal">
      <formula>"FOLGA"</formula>
    </cfRule>
  </conditionalFormatting>
  <conditionalFormatting sqref="P26">
    <cfRule type="cellIs" dxfId="17" priority="15" stopIfTrue="1" operator="equal">
      <formula>0</formula>
    </cfRule>
    <cfRule type="cellIs" dxfId="16" priority="16" stopIfTrue="1" operator="equal">
      <formula>"FOLGA"</formula>
    </cfRule>
  </conditionalFormatting>
  <conditionalFormatting sqref="I29">
    <cfRule type="cellIs" dxfId="15" priority="11" stopIfTrue="1" operator="equal">
      <formula>0</formula>
    </cfRule>
    <cfRule type="cellIs" dxfId="14" priority="12" stopIfTrue="1" operator="equal">
      <formula>"FOLGA"</formula>
    </cfRule>
  </conditionalFormatting>
  <conditionalFormatting sqref="F27:H27">
    <cfRule type="cellIs" dxfId="13" priority="9" stopIfTrue="1" operator="equal">
      <formula>0</formula>
    </cfRule>
    <cfRule type="cellIs" dxfId="12" priority="10" stopIfTrue="1" operator="equal">
      <formula>"FOLGA"</formula>
    </cfRule>
  </conditionalFormatting>
  <conditionalFormatting sqref="D27">
    <cfRule type="cellIs" dxfId="11" priority="7" stopIfTrue="1" operator="equal">
      <formula>0</formula>
    </cfRule>
    <cfRule type="cellIs" dxfId="10" priority="8" stopIfTrue="1" operator="equal">
      <formula>"FOLGA"</formula>
    </cfRule>
  </conditionalFormatting>
  <conditionalFormatting sqref="O22:O25">
    <cfRule type="cellIs" dxfId="9" priority="5" stopIfTrue="1" operator="equal">
      <formula>0</formula>
    </cfRule>
    <cfRule type="cellIs" dxfId="8" priority="6" stopIfTrue="1" operator="equal">
      <formula>"FOLGA"</formula>
    </cfRule>
  </conditionalFormatting>
  <conditionalFormatting sqref="L21">
    <cfRule type="cellIs" dxfId="7" priority="3" stopIfTrue="1" operator="equal">
      <formula>0</formula>
    </cfRule>
    <cfRule type="cellIs" dxfId="6" priority="4" stopIfTrue="1" operator="equal">
      <formula>"FOLGA"</formula>
    </cfRule>
  </conditionalFormatting>
  <conditionalFormatting sqref="L27">
    <cfRule type="cellIs" dxfId="3" priority="1" stopIfTrue="1" operator="equal">
      <formula>0</formula>
    </cfRule>
    <cfRule type="cellIs" dxfId="2" priority="2" stopIfTrue="1" operator="equal">
      <formula>"FOLGA"</formula>
    </cfRule>
  </conditionalFormatting>
  <pageMargins left="0.78740157499999996" right="0.78740157499999996" top="0.984251969" bottom="0.984251969" header="0.49212598499999999" footer="0.49212598499999999"/>
  <pageSetup paperSize="9"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Exercício 1</vt:lpstr>
      <vt:lpstr>Exercício 2</vt:lpstr>
      <vt:lpstr>Exercício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wender</cp:lastModifiedBy>
  <dcterms:created xsi:type="dcterms:W3CDTF">1997-01-10T22:22:50Z</dcterms:created>
  <dcterms:modified xsi:type="dcterms:W3CDTF">2021-05-21T19:11:15Z</dcterms:modified>
</cp:coreProperties>
</file>