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vatore\Proyectos\Ingeniería de Software I (E-HOME)\"/>
    </mc:Choice>
  </mc:AlternateContent>
  <bookViews>
    <workbookView xWindow="0" yWindow="0" windowWidth="20490" windowHeight="7755" firstSheet="7" activeTab="9"/>
  </bookViews>
  <sheets>
    <sheet name="Ajuste de la Complejidad" sheetId="1" r:id="rId1"/>
    <sheet name="Det. Parámetros de Medición" sheetId="3" r:id="rId2"/>
    <sheet name="SLOC" sheetId="4" r:id="rId3"/>
    <sheet name="Parámetros de Medición" sheetId="2" r:id="rId4"/>
    <sheet name="Factores de Escala" sheetId="6" r:id="rId5"/>
    <sheet name="CMM" sheetId="7" r:id="rId6"/>
    <sheet name="Indicadores de Producto" sheetId="8" r:id="rId7"/>
    <sheet name="Indicadores de Plataforma" sheetId="9" r:id="rId8"/>
    <sheet name="Indicadores de Personal" sheetId="10" r:id="rId9"/>
    <sheet name="Estimacion de Esfuerzo" sheetId="5" r:id="rId10"/>
    <sheet name="Etapas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1" l="1"/>
  <c r="N9" i="11"/>
  <c r="N10" i="11"/>
  <c r="N7" i="11"/>
  <c r="B39" i="9" l="1"/>
  <c r="B15" i="9"/>
  <c r="B21" i="9"/>
  <c r="E13" i="9" s="1"/>
  <c r="E16" i="9" s="1"/>
  <c r="D16" i="5" l="1"/>
  <c r="D19" i="5"/>
  <c r="D18" i="5"/>
  <c r="D15" i="5"/>
  <c r="C18" i="5"/>
  <c r="C19" i="5"/>
  <c r="C16" i="5"/>
  <c r="C15" i="5"/>
  <c r="C42" i="5" s="1"/>
  <c r="G13" i="5" s="1"/>
  <c r="C8" i="5" l="1"/>
  <c r="C9" i="5" s="1"/>
  <c r="G12" i="5" s="1"/>
  <c r="H8" i="2" l="1"/>
  <c r="E8" i="2"/>
  <c r="H9" i="2"/>
  <c r="E9" i="2"/>
  <c r="B9" i="2"/>
  <c r="B8" i="2"/>
  <c r="B7" i="2"/>
  <c r="H7" i="2"/>
  <c r="E7" i="2"/>
  <c r="H6" i="2"/>
  <c r="E6" i="2"/>
  <c r="H5" i="2"/>
  <c r="E5" i="2"/>
  <c r="B5" i="2"/>
  <c r="D5" i="2" s="1"/>
  <c r="E18" i="1" l="1"/>
  <c r="B18" i="1"/>
  <c r="C17" i="1"/>
  <c r="C18" i="1" s="1"/>
  <c r="D17" i="1"/>
  <c r="D18" i="1" s="1"/>
  <c r="E17" i="1"/>
  <c r="F17" i="1"/>
  <c r="F18" i="1" s="1"/>
  <c r="G17" i="1"/>
  <c r="G18" i="1" s="1"/>
  <c r="B17" i="1"/>
  <c r="G9" i="2"/>
  <c r="G6" i="2"/>
  <c r="G7" i="2"/>
  <c r="G8" i="2"/>
  <c r="J6" i="2"/>
  <c r="J7" i="2"/>
  <c r="J8" i="2"/>
  <c r="J9" i="2"/>
  <c r="J5" i="2"/>
  <c r="G5" i="2"/>
  <c r="D6" i="2"/>
  <c r="D7" i="2"/>
  <c r="D8" i="2"/>
  <c r="D9" i="2"/>
  <c r="D10" i="2" l="1"/>
  <c r="J10" i="2"/>
  <c r="G10" i="2"/>
  <c r="E19" i="1"/>
  <c r="E20" i="1" s="1"/>
  <c r="B12" i="2" s="1"/>
  <c r="B11" i="2" l="1"/>
  <c r="B13" i="2" l="1"/>
  <c r="B14" i="2" s="1"/>
  <c r="B15" i="2" s="1"/>
  <c r="G11" i="5" l="1"/>
  <c r="G15" i="5" s="1"/>
  <c r="J15" i="5" s="1"/>
  <c r="B2" i="11"/>
  <c r="G19" i="5" l="1"/>
  <c r="J19" i="5" s="1"/>
  <c r="B3" i="11"/>
  <c r="D9" i="11"/>
  <c r="B10" i="11"/>
  <c r="D8" i="11"/>
  <c r="B9" i="11"/>
  <c r="D11" i="11"/>
  <c r="B8" i="11"/>
  <c r="D10" i="11"/>
  <c r="B11" i="11"/>
  <c r="D12" i="11" l="1"/>
  <c r="B12" i="11"/>
  <c r="C10" i="11"/>
  <c r="C9" i="11"/>
  <c r="C8" i="11"/>
  <c r="C11" i="11"/>
  <c r="G24" i="5"/>
  <c r="J24" i="5" s="1"/>
  <c r="B5" i="11" s="1"/>
  <c r="B4" i="11"/>
  <c r="E11" i="11" s="1"/>
  <c r="E8" i="11" l="1"/>
  <c r="E9" i="11"/>
  <c r="M16" i="11" s="1"/>
  <c r="E10" i="11"/>
  <c r="M17" i="11" s="1"/>
  <c r="M18" i="11"/>
  <c r="F11" i="11"/>
  <c r="E12" i="11" l="1"/>
  <c r="F10" i="11"/>
  <c r="F9" i="11"/>
  <c r="M15" i="11"/>
  <c r="M19" i="11" s="1"/>
  <c r="F8" i="11"/>
</calcChain>
</file>

<file path=xl/sharedStrings.xml><?xml version="1.0" encoding="utf-8"?>
<sst xmlns="http://schemas.openxmlformats.org/spreadsheetml/2006/main" count="622" uniqueCount="419">
  <si>
    <t>Incidental</t>
  </si>
  <si>
    <t>Moderado</t>
  </si>
  <si>
    <t>Significativo</t>
  </si>
  <si>
    <t>Esencial</t>
  </si>
  <si>
    <t>Medio</t>
  </si>
  <si>
    <t xml:space="preserve">  </t>
  </si>
  <si>
    <t>Simple</t>
  </si>
  <si>
    <t>Total</t>
  </si>
  <si>
    <t>Complejo</t>
  </si>
  <si>
    <t>No. Entradas de Usuario</t>
  </si>
  <si>
    <t>No. Salidas de Usuario</t>
  </si>
  <si>
    <t>No. Archivos</t>
  </si>
  <si>
    <t>No. Interfaces Externas</t>
  </si>
  <si>
    <t>Totales</t>
  </si>
  <si>
    <t>Multiplicador</t>
  </si>
  <si>
    <t>PFA</t>
  </si>
  <si>
    <t>KSLOC</t>
  </si>
  <si>
    <t>No. Entradas</t>
  </si>
  <si>
    <t>Alto</t>
  </si>
  <si>
    <t>Registrarte en el sistema</t>
  </si>
  <si>
    <t>Realizar proformas</t>
  </si>
  <si>
    <t>Registrar sondeos</t>
  </si>
  <si>
    <t>Modificar cliente</t>
  </si>
  <si>
    <t>Modificar contraseña</t>
  </si>
  <si>
    <t>Registrar contratos</t>
  </si>
  <si>
    <t>Registrar modelos de casas</t>
  </si>
  <si>
    <t>Registrar pagos</t>
  </si>
  <si>
    <t>Registrar mantenimientos</t>
  </si>
  <si>
    <t>Registrar deterioros</t>
  </si>
  <si>
    <t>Registrar precios</t>
  </si>
  <si>
    <t>Baja</t>
  </si>
  <si>
    <t>Alta</t>
  </si>
  <si>
    <t>No. Salidas</t>
  </si>
  <si>
    <t>Registrar departamentos</t>
  </si>
  <si>
    <t>Registrar cargos</t>
  </si>
  <si>
    <t>Registrar los asensos de los empleados</t>
  </si>
  <si>
    <t>Registrar activo (Propiedades)</t>
  </si>
  <si>
    <t>Reporte de deterioros</t>
  </si>
  <si>
    <t>Sondeo activo</t>
  </si>
  <si>
    <t>Reporte de propiedades habitables</t>
  </si>
  <si>
    <t>Informe de ventas</t>
  </si>
  <si>
    <t>Informe de modelos de las casas</t>
  </si>
  <si>
    <t>Reporte de sondeos</t>
  </si>
  <si>
    <t>Informe de reubicaciones</t>
  </si>
  <si>
    <t>Informe de morosos</t>
  </si>
  <si>
    <t>Proyecciones</t>
  </si>
  <si>
    <t>Proforma</t>
  </si>
  <si>
    <t>No. Peticiones de usuario</t>
  </si>
  <si>
    <t>Finalización de los pagos</t>
  </si>
  <si>
    <t>Regístrate</t>
  </si>
  <si>
    <t>Inicio de Sesión</t>
  </si>
  <si>
    <t>Archivos</t>
  </si>
  <si>
    <t>Base de Datos</t>
  </si>
  <si>
    <t>Foundation 5</t>
  </si>
  <si>
    <t>Angular 1.3.12</t>
  </si>
  <si>
    <t>Normalize</t>
  </si>
  <si>
    <t>Animate</t>
  </si>
  <si>
    <t>DevExpress</t>
  </si>
  <si>
    <t>Node.js</t>
  </si>
  <si>
    <t>Express.js</t>
  </si>
  <si>
    <t>Nginx</t>
  </si>
  <si>
    <t>Interfaces Externas</t>
  </si>
  <si>
    <t>Detalle de los Parametros de Medicion</t>
  </si>
  <si>
    <t>Parámetros de Medición</t>
  </si>
  <si>
    <t>No. Peticiones de Usuario (Consultas)</t>
  </si>
  <si>
    <t>(Dominio de Información)</t>
  </si>
  <si>
    <t>(Puntos de función)</t>
  </si>
  <si>
    <t>Valores de Ajuste de la Complejidad</t>
  </si>
  <si>
    <t>X</t>
  </si>
  <si>
    <t>Suma Total</t>
  </si>
  <si>
    <t>No Influencia</t>
  </si>
  <si>
    <t>C</t>
  </si>
  <si>
    <t>Cobol</t>
  </si>
  <si>
    <t>Fortran</t>
  </si>
  <si>
    <t>Pascal</t>
  </si>
  <si>
    <t>C++</t>
  </si>
  <si>
    <t>Visual Basic</t>
  </si>
  <si>
    <t>Smaltalk</t>
  </si>
  <si>
    <t>SQL</t>
  </si>
  <si>
    <t>LDC / PF (media)</t>
  </si>
  <si>
    <t>PowerBuilder (Generador de código)</t>
  </si>
  <si>
    <t>líneas de código fuente (SLOC)</t>
  </si>
  <si>
    <t>Lenguaje de Programación</t>
  </si>
  <si>
    <t>Ensamblador</t>
  </si>
  <si>
    <t>Cuenta Total (PF)</t>
  </si>
  <si>
    <t>Tamaño de software a desarrollar (en miles de líneas de código)</t>
  </si>
  <si>
    <t>Factores de Escala</t>
  </si>
  <si>
    <t>Abreviatura</t>
  </si>
  <si>
    <t>Valor</t>
  </si>
  <si>
    <t>Significado</t>
  </si>
  <si>
    <t>Precedentes (PREC): Desarrollos previos similares</t>
  </si>
  <si>
    <t>Es muy parecido</t>
  </si>
  <si>
    <t>Bastante parecido</t>
  </si>
  <si>
    <t>Aspectos novedosos</t>
  </si>
  <si>
    <t>Muy diferente</t>
  </si>
  <si>
    <t>Totalmente diferente</t>
  </si>
  <si>
    <t>Flexibilidad de desarrollo (FLEX): (e.g. grado de acuerdo con requerimientos pre-establecidos o con interfaces externos pre-existente)</t>
  </si>
  <si>
    <t>Metas son generales</t>
  </si>
  <si>
    <t>Cierto acuerdo</t>
  </si>
  <si>
    <t>Acuerdo general</t>
  </si>
  <si>
    <t>Cierta flexibilidad</t>
  </si>
  <si>
    <t>Flexibilidad ocasional</t>
  </si>
  <si>
    <t>Riguroso</t>
  </si>
  <si>
    <t>Resolución de Arquitectura/Riesgo (RESL): Manejo de riesgos y arquitectura</t>
  </si>
  <si>
    <t>Cohesión del Equipo de Trabajo (TEAM): Cohesión del equipo de desarrollo</t>
  </si>
  <si>
    <t>El nuevo desarrollo es idéntico a previos</t>
  </si>
  <si>
    <t>Valores</t>
  </si>
  <si>
    <t>TLDC</t>
  </si>
  <si>
    <t>plan identifica todos los riesgos críticos y establece hitos para resolverlos, calendario y presupuesto toma en cuenta riesgos, arquitectura puede tomarse hasta el 40% del esfuerzo de desarrollo, herramientas disponbles para resolver/mitigar riesgos y verificar especif. de la arq., muy poca incertidumbre de remisión, interfaz con usuario, tecnología, desempeño, riesgos no son críticos.</t>
  </si>
  <si>
    <t>plan identifica la mayoría de los riesgos críticos y establece hitos para resolverlos, calendario y presupuesto toma en cuenta la mayoría de los riesgos, arquitectura puede tomarse hasta el 33% del esfuerzo de desarrollo, herramientas disponibles para resolver/mitigar mayoría de riesgos y verificar especif. de la arq., poca incertidumbre remisión, interfaz con usuario, tecnología, desempeño, riesgos no son críticos.</t>
  </si>
  <si>
    <t>plan identifica muchos de los riesgos críticos y establece hitos para resolverlos, calendario y presupuesto generalmente toma en cuenta riesgos, arquitectura puede tomarse hasta el 25% del esfuerzo de desarrollo, herramientas regularmente disponibles para resolver/mitigar riesgos y verificar especif. de la arq., algo de incertidumbre re misión, interfaz con usuario, tecnología, desempeño, no más de un riesgo crítico.</t>
  </si>
  <si>
    <t>plan identifica algunos de los riesgos críticos y establece hitos para resolverlos, calendario y presupuesto toma en cuenta algunos de los riesgos, arquitectura puede tomarse hasta el 17% del esfuerzo de desarrollo, hay problemas con la disponibilidad del arquitecto, algo de herramientas disponibles para resolver/mitigar riesgos, verificar especif. de la arq., considerable incertidumbre re misión, interfaz con usuario, tecnología, desempeño, entre 2-4 riesgos críticos.</t>
  </si>
  <si>
    <t>plan identifica pocos riesgos críticos y establece hitos para resolverlos, calendario y presupuesto toma en cuenta pocos riesgos, arquitectura puede tomarse hasta el 10% del esfuerzo de desarrollo, hay problemas con la disponibilidad del arquitecto (disp. menor al 40%), pocas herramientas disponibles para resolver/mitigar riesgos y verificar especif. de la arq., significativa incertidumbre re misión, interfaz con usuario, tecnología, desempeño, entre 5-10 riesgos críticos.</t>
  </si>
  <si>
    <t>plan no identifica los riesgos críticos, calendario y presupuesto no toma en cuenta los riesgos, arquitectura puede tomarse hasta el 5% del esfuerzo de desarrollo, hay problemas con la disponibilidad del arquitecto (disp. menor del 20%), herramientas no disponibles para resolver/mitigar riesgos y verificar especif. de la arq., extrema incertidumbre remisión, interfaz con usuario, tecnología, desempeño, más de 10 riesgos críticos.</t>
  </si>
  <si>
    <t>FREC</t>
  </si>
  <si>
    <t>FLEX</t>
  </si>
  <si>
    <t>RESL</t>
  </si>
  <si>
    <t>TEAM</t>
  </si>
  <si>
    <t>PMAT</t>
  </si>
  <si>
    <t>interacciones fluidas, objetivos y culturas de accionistas totalmente consistentes, total habilidad y disponibilidad de accionistas para acomodar objetivos de otros accionistas, dilatada experiencia previa operando como equipo, visión y compromisos 100% compartidos.</t>
  </si>
  <si>
    <t>interacciones altamente cooperativas, objetivos y culturas de accionistas fuertemente consistentes, fuerte habilidad y disponibilidad de accionistas para acomodar objetivos de otros accionistas, considerable experiencia previa operando como equipo, visión y compromisos considerablemente compartidos.</t>
  </si>
  <si>
    <t>interacciones principalmente cooperativas, objetivos y culturas de accionistas considerablemente consistentes, considerable habilidad y disponibilidad de accionistas para acomodar objetivos de otros accionistas, mediana experiencia previa operando como equipo, visión y compromisos medianamente compartidos.</t>
  </si>
  <si>
    <t>interacciones básicas cooperativas, objetivos y culturas de accionistas básicamente consistentes, habilidad y disponibilidad básica de accionistas para acomodar objetivos de otros accionistas, poca experiencia previa operando como equipo, visión y compromisos poco compartidos.</t>
  </si>
  <si>
    <t>algunas interacciones difíciles, objetivos y culturas de accionistas algo consistentes, algo habilidad y disponibilidad de accionistas para acomodar objetivos de otros accionistas, poca experiencia previa operando como equipo, visión y compromisos poco compartidos.</t>
  </si>
  <si>
    <t>interacciones difíciles, objetivos y culturas de accionistas poco consistentes, poca habilidad y disponibilidad de accionistas para acomodar objetivos de otros accionistas, nada de experiencia previa operando como equipo, visión y compromisos nada compartidos.</t>
  </si>
  <si>
    <t>Madurez del proceso (PMAT) estimada, en relación al modelo de madurez de software CMM:</t>
  </si>
  <si>
    <t>El Modelo de Capacidad de Madurez (CMM)</t>
  </si>
  <si>
    <t>Nivel</t>
  </si>
  <si>
    <t>Característica</t>
  </si>
  <si>
    <t>Desafíos claves</t>
  </si>
  <si>
    <t>Áreas claves</t>
  </si>
  <si>
    <t>Resultados</t>
  </si>
  <si>
    <t>Mejoramiento realimentado al proceso</t>
  </si>
  <si>
    <t>Un proceso humano-intensivo</t>
  </si>
  <si>
    <t>Mantiene la organización en nivel optimizante</t>
  </si>
  <si>
    <t>Prevención de defectos.</t>
  </si>
  <si>
    <t>Administración de cambios tecnológicos.</t>
  </si>
  <si>
    <t>Administración de cambios en el proceso.</t>
  </si>
  <si>
    <t>(Cualitativo) Proceso medido</t>
  </si>
  <si>
    <t>Cambio de tecnología</t>
  </si>
  <si>
    <t>Análisis de procesos</t>
  </si>
  <si>
    <t>Prevención de problemas</t>
  </si>
  <si>
    <t>Administración cuantitativa del proceso.</t>
  </si>
  <si>
    <t>Administración de calidad de software.</t>
  </si>
  <si>
    <t>(Cualitativo) Proceso definido e institucionalizado</t>
  </si>
  <si>
    <t>Métricas de procesos</t>
  </si>
  <si>
    <t>Planes cuantitativos de calidad</t>
  </si>
  <si>
    <t>Foco en el proceso de la organización.</t>
  </si>
  <si>
    <t>Definición del proceso de la organización.</t>
  </si>
  <si>
    <t>Programa de entrenamiento.</t>
  </si>
  <si>
    <t>Administración de software integrado.</t>
  </si>
  <si>
    <t>Ingeniería del producto de software.</t>
  </si>
  <si>
    <t>Coordinación inter grupos.</t>
  </si>
  <si>
    <t>Revisión por pares.</t>
  </si>
  <si>
    <t>(Intuitivo) Proceso dependiente de individuos</t>
  </si>
  <si>
    <t>Entrenamiento, testeo</t>
  </si>
  <si>
    <t>Prácticas técnicas y revisiones</t>
  </si>
  <si>
    <t>Foco en el proceso, estándares y procesos</t>
  </si>
  <si>
    <t>Gestión de requisitos.</t>
  </si>
  <si>
    <t>Planificación de proyectos de software.</t>
  </si>
  <si>
    <t>Supervisión y seguimiento de proyectos de software.</t>
  </si>
  <si>
    <t>Gestión de subcontratos de software.</t>
  </si>
  <si>
    <t>Aseguramiento de calidad de software.</t>
  </si>
  <si>
    <t>Gestión de la configuración de software.</t>
  </si>
  <si>
    <t>(Ad hoc/caótico)</t>
  </si>
  <si>
    <t>Administración de proyectos y planificación</t>
  </si>
  <si>
    <t>Administración de la configuración</t>
  </si>
  <si>
    <t>Aseguramiento de la calidad de software</t>
  </si>
  <si>
    <t>Ninguno</t>
  </si>
  <si>
    <t>Riesgo</t>
  </si>
  <si>
    <t>Productividad y Calidad</t>
  </si>
  <si>
    <t>Precedentes</t>
  </si>
  <si>
    <t>Flexibilidad de desarrollo</t>
  </si>
  <si>
    <t>Resolución de Arquitectura/Riesgo</t>
  </si>
  <si>
    <t>Cohesión del Equipo de Trabajo</t>
  </si>
  <si>
    <t>Madurez del proceso</t>
  </si>
  <si>
    <t xml:space="preserve">𝐵 = 0,91 + 0,01 𝑥 ∑𝑆𝐹𝑖
</t>
  </si>
  <si>
    <t>Sumatoria SFi</t>
  </si>
  <si>
    <t>Alto nivel de interacción</t>
  </si>
  <si>
    <t>(5) Optimizante - 0</t>
  </si>
  <si>
    <t>(4) Administrado - 1,56</t>
  </si>
  <si>
    <t>(3) Definido - 3,12</t>
  </si>
  <si>
    <t>(2) Repetible - 4,68</t>
  </si>
  <si>
    <t>(1) Inicial - 7,8</t>
  </si>
  <si>
    <t>Factores de Esfuerzo Compuesto</t>
  </si>
  <si>
    <t>RELY</t>
  </si>
  <si>
    <t>DATA</t>
  </si>
  <si>
    <t>CPLX</t>
  </si>
  <si>
    <t>RUSE</t>
  </si>
  <si>
    <t>DOCU</t>
  </si>
  <si>
    <t>Seguridad Requerida</t>
  </si>
  <si>
    <t>Tamaño de Base de Datos</t>
  </si>
  <si>
    <t>Complejidad</t>
  </si>
  <si>
    <t>Reutilización Requerida</t>
  </si>
  <si>
    <t>Documentación Adaptada al Ciclo de Vida</t>
  </si>
  <si>
    <t>es menor del 40%</t>
  </si>
  <si>
    <t xml:space="preserve">MUY BAJO </t>
  </si>
  <si>
    <t xml:space="preserve"> BAJO </t>
  </si>
  <si>
    <t xml:space="preserve"> NOMINAL </t>
  </si>
  <si>
    <t xml:space="preserve"> ALTO </t>
  </si>
  <si>
    <t xml:space="preserve"> MUY ALTO </t>
  </si>
  <si>
    <t xml:space="preserve"> EXT. ALTO </t>
  </si>
  <si>
    <t xml:space="preserve">Indicador RELY </t>
  </si>
  <si>
    <t xml:space="preserve"> Riesgo de Vidas Humanas</t>
  </si>
  <si>
    <t>Valor Asociado</t>
  </si>
  <si>
    <t xml:space="preserve">Muchas Etapas sin cobertura </t>
  </si>
  <si>
    <t xml:space="preserve"> Algunas Etapas sin Cobertura </t>
  </si>
  <si>
    <t xml:space="preserve"> Adaptado a las etapas del Ciclo de Vida </t>
  </si>
  <si>
    <t xml:space="preserve"> Excesiva Documentación </t>
  </si>
  <si>
    <t xml:space="preserve"> Muy Excesiva Documentación</t>
  </si>
  <si>
    <t>Indicador RUSE</t>
  </si>
  <si>
    <t xml:space="preserve">Ninguna </t>
  </si>
  <si>
    <t xml:space="preserve"> A través del Proyecto </t>
  </si>
  <si>
    <t xml:space="preserve"> A través de Programas </t>
  </si>
  <si>
    <t xml:space="preserve"> A través de Líneas de Productos </t>
  </si>
  <si>
    <t xml:space="preserve"> A través de Líneas Múltiples de Produccion</t>
  </si>
  <si>
    <t xml:space="preserve"> Efecto Peq. Recuperable fácilmente</t>
  </si>
  <si>
    <t xml:space="preserve"> Fallas Moderadas</t>
  </si>
  <si>
    <t xml:space="preserve"> Grandes Pérdidas Financieras</t>
  </si>
  <si>
    <t xml:space="preserve"> Efecto de falla sin ninguna consecuencia</t>
  </si>
  <si>
    <t>Indicadores de Producto</t>
  </si>
  <si>
    <t>SFi es un factor para cada uno de los indicadores de escala (5)</t>
  </si>
  <si>
    <t>SW/CMM Nivel 2</t>
  </si>
  <si>
    <t>Indicador DOCU</t>
  </si>
  <si>
    <t>Criterios de selección del nivel para Seguridad Requerida (RELY)</t>
  </si>
  <si>
    <t>Criterios de selección del nivel para Documentación Adaptada al Ciclo de Vida (DOCU)</t>
  </si>
  <si>
    <t>Criterios de selección del nivel para Reutilización Requerida (RUSE)</t>
  </si>
  <si>
    <t xml:space="preserve"> EXT. ALTO</t>
  </si>
  <si>
    <t xml:space="preserve">Indicador DATA </t>
  </si>
  <si>
    <t xml:space="preserve">Valor Asociado </t>
  </si>
  <si>
    <t>Criterios de selección del nivel para Tamaño de Base de Datos (DATA)</t>
  </si>
  <si>
    <t>Nominal</t>
  </si>
  <si>
    <t xml:space="preserve"> &gt;= 1000 Bytes</t>
  </si>
  <si>
    <t xml:space="preserve"> &gt;= 100 Bytes Y &lt; 1000  Bytes</t>
  </si>
  <si>
    <t xml:space="preserve"> &lt; 10  Bytes</t>
  </si>
  <si>
    <t xml:space="preserve"> &gt;= 10 Bytes Y &lt; 100  Bytes</t>
  </si>
  <si>
    <t>Factores de Escala Cinco</t>
  </si>
  <si>
    <t xml:space="preserve"> TIME</t>
  </si>
  <si>
    <t xml:space="preserve"> STOR</t>
  </si>
  <si>
    <t xml:space="preserve"> PVOL</t>
  </si>
  <si>
    <t>Indicadores de Plataforma</t>
  </si>
  <si>
    <t>TE = TED + TEA + TSD. (Horas/día)</t>
  </si>
  <si>
    <t>Tiempo de Entrada de Datos</t>
  </si>
  <si>
    <t>Tiempo de Salida de Datos</t>
  </si>
  <si>
    <t>Tiempo de Ejecución</t>
  </si>
  <si>
    <t>Tiempo de Entrada y Análisis (En sistemas con gestores de base de datos es despreciable)</t>
  </si>
  <si>
    <t>TED</t>
  </si>
  <si>
    <t>RE</t>
  </si>
  <si>
    <t>TE</t>
  </si>
  <si>
    <t>TSD</t>
  </si>
  <si>
    <t>TEA</t>
  </si>
  <si>
    <t>RS</t>
  </si>
  <si>
    <t>VSD</t>
  </si>
  <si>
    <t>VDE</t>
  </si>
  <si>
    <t>Volumen de datos de entrada</t>
  </si>
  <si>
    <t>Volumen de datos de Salida</t>
  </si>
  <si>
    <t>Rapidez de Entrada (cps) (0.5)</t>
  </si>
  <si>
    <t>Rapidez de Salida (cps) (0.5)</t>
  </si>
  <si>
    <t>VDS</t>
  </si>
  <si>
    <t>(Horas/día)</t>
  </si>
  <si>
    <t>TIME</t>
  </si>
  <si>
    <t>TIME = (TE / 24 Horas) * 100</t>
  </si>
  <si>
    <t>Bajo</t>
  </si>
  <si>
    <t xml:space="preserve">Indicador STOR  </t>
  </si>
  <si>
    <t xml:space="preserve"> 1.00 </t>
  </si>
  <si>
    <t xml:space="preserve"> 1.06 </t>
  </si>
  <si>
    <t xml:space="preserve"> 1.21 </t>
  </si>
  <si>
    <t xml:space="preserve"> 1.57 </t>
  </si>
  <si>
    <t>Indicador TIME</t>
  </si>
  <si>
    <t>MP = MOS + MOP + MOD</t>
  </si>
  <si>
    <t>MOS - Memoria ocupada por el Software instalado</t>
  </si>
  <si>
    <t>MOP - Memoria ocupada por los programas</t>
  </si>
  <si>
    <t>MOD - Memoria ocupada por los datos</t>
  </si>
  <si>
    <t>MOS</t>
  </si>
  <si>
    <t>MOP</t>
  </si>
  <si>
    <t>MOD</t>
  </si>
  <si>
    <t>STOP</t>
  </si>
  <si>
    <t xml:space="preserve">MDC - Memoria Disponible del Computador </t>
  </si>
  <si>
    <t>STOR = (MP/MDC) * 100</t>
  </si>
  <si>
    <t>MDC</t>
  </si>
  <si>
    <t>mb</t>
  </si>
  <si>
    <t xml:space="preserve"> MUY BAJO </t>
  </si>
  <si>
    <t xml:space="preserve">Indicador PVOL </t>
  </si>
  <si>
    <t xml:space="preserve"> </t>
  </si>
  <si>
    <t xml:space="preserve"> &gt;=1 MES Y &lt;=12 MESES </t>
  </si>
  <si>
    <t xml:space="preserve"> &gt;=6 MESES Y &lt;=2 SEM </t>
  </si>
  <si>
    <t xml:space="preserve"> &gt;=2 MESES Y &lt;=1 SEM </t>
  </si>
  <si>
    <t xml:space="preserve"> &gt;=2 SEM Y &lt;= 2 DIAS </t>
  </si>
  <si>
    <t xml:space="preserve"> 0.87 </t>
  </si>
  <si>
    <t xml:space="preserve"> 1.15 </t>
  </si>
  <si>
    <t xml:space="preserve"> 1.30 </t>
  </si>
  <si>
    <t>Restricciones de Tiempo de Ejecución</t>
  </si>
  <si>
    <t>Restricciones de Memoria</t>
  </si>
  <si>
    <t>Volatilidad de la Plataforma  de Desarrollo</t>
  </si>
  <si>
    <t>Criterios de selección del nivel para Volatilidad de la Plataforma  de Desarrollo (PVOL)</t>
  </si>
  <si>
    <t>Criterios de selección del nivel para Restricciones de Memoria  (STOR)</t>
  </si>
  <si>
    <t>Criterios de selección del nivel para Restricciones de Tiempo de Ejecución  (TIME)</t>
  </si>
  <si>
    <t>Indicadores de Personal</t>
  </si>
  <si>
    <t xml:space="preserve">Capacidad del Analista </t>
  </si>
  <si>
    <t xml:space="preserve"> ACAP</t>
  </si>
  <si>
    <t xml:space="preserve"> AEXP</t>
  </si>
  <si>
    <t xml:space="preserve">Capacidad del programador </t>
  </si>
  <si>
    <t xml:space="preserve"> PCAP</t>
  </si>
  <si>
    <t xml:space="preserve"> PEXP</t>
  </si>
  <si>
    <t xml:space="preserve"> LTEX</t>
  </si>
  <si>
    <t xml:space="preserve">Continuidad del personal </t>
  </si>
  <si>
    <t xml:space="preserve"> PCON</t>
  </si>
  <si>
    <t xml:space="preserve">Indicador ACAP </t>
  </si>
  <si>
    <t xml:space="preserve"> 1.50 </t>
  </si>
  <si>
    <t xml:space="preserve"> 1.22 </t>
  </si>
  <si>
    <t xml:space="preserve"> 0.83 </t>
  </si>
  <si>
    <t xml:space="preserve"> 0.67 </t>
  </si>
  <si>
    <t xml:space="preserve">Indicador PCAP </t>
  </si>
  <si>
    <t xml:space="preserve"> 1.37 </t>
  </si>
  <si>
    <t xml:space="preserve"> 1.16 </t>
  </si>
  <si>
    <t xml:space="preserve"> 0.74 </t>
  </si>
  <si>
    <t xml:space="preserve">Indicador PCON </t>
  </si>
  <si>
    <t xml:space="preserve"> 1.24 </t>
  </si>
  <si>
    <t xml:space="preserve"> 1.1 </t>
  </si>
  <si>
    <t xml:space="preserve"> 0.92 </t>
  </si>
  <si>
    <t xml:space="preserve"> 0.84 </t>
  </si>
  <si>
    <t xml:space="preserve">Indicador AEXP </t>
  </si>
  <si>
    <t xml:space="preserve"> 2 meses </t>
  </si>
  <si>
    <t xml:space="preserve"> 6 meses </t>
  </si>
  <si>
    <t xml:space="preserve"> 12 meses </t>
  </si>
  <si>
    <t xml:space="preserve"> 36 meses </t>
  </si>
  <si>
    <t xml:space="preserve"> 0.89 </t>
  </si>
  <si>
    <t xml:space="preserve"> 0.81 </t>
  </si>
  <si>
    <t xml:space="preserve">Indicador PEXP </t>
  </si>
  <si>
    <t xml:space="preserve"> 1.25 </t>
  </si>
  <si>
    <t xml:space="preserve"> 1.12 </t>
  </si>
  <si>
    <t xml:space="preserve"> 0.88 </t>
  </si>
  <si>
    <t xml:space="preserve">Indicador LTEX </t>
  </si>
  <si>
    <t xml:space="preserve"> 0.91 </t>
  </si>
  <si>
    <t xml:space="preserve"> 72 meses</t>
  </si>
  <si>
    <t>&gt; 72 meses</t>
  </si>
  <si>
    <t>Criterios de selección del nivel para Capacidad del Analista  (ACAP)</t>
  </si>
  <si>
    <t>Criterios de selección del nivel para Capacidad del Programador(PCAP)</t>
  </si>
  <si>
    <t>Criterios de selección del nivel para Continuidad del personal (PCON)</t>
  </si>
  <si>
    <t>Criterios de selección del nivel para Experiencia del Analista en el dominio de la aplicación  (AEXP)</t>
  </si>
  <si>
    <t>Experiencia del Analista en el dominio de la aplicación</t>
  </si>
  <si>
    <t>Experiencia de los Programadores en el dominio de la aplicación</t>
  </si>
  <si>
    <t>Criterios de selección del nivel para Experiencia de los Programadores en el dominio de la aplicación (PEXP)</t>
  </si>
  <si>
    <t>Criterios de selección del nivel para Experiencia en Lenguaje y Herramienta de desarrollo (LTEX)</t>
  </si>
  <si>
    <t>Experiencia en Lenguaje y Herramienta de desarrollo</t>
  </si>
  <si>
    <t>Alta (75%)</t>
  </si>
  <si>
    <t>36 meses</t>
  </si>
  <si>
    <t>2 meses</t>
  </si>
  <si>
    <t>Muy Baja (48%)</t>
  </si>
  <si>
    <t>Indicadores de Proyecto</t>
  </si>
  <si>
    <t xml:space="preserve">Uso de Herramientas de Software </t>
  </si>
  <si>
    <t xml:space="preserve"> TOOL</t>
  </si>
  <si>
    <t xml:space="preserve"> SITE</t>
  </si>
  <si>
    <t xml:space="preserve"> SCED</t>
  </si>
  <si>
    <t xml:space="preserve">Comprensión de los tiempos de desarrollo </t>
  </si>
  <si>
    <t xml:space="preserve">Ámbito de los distintos lugares de trabajo y sus comunicaciones </t>
  </si>
  <si>
    <t>Muy Alto</t>
  </si>
  <si>
    <t>Total (EMi)</t>
  </si>
  <si>
    <t>A</t>
  </si>
  <si>
    <t>B</t>
  </si>
  <si>
    <t>E</t>
  </si>
  <si>
    <t>personas-meses</t>
  </si>
  <si>
    <t>Tdes.</t>
  </si>
  <si>
    <t>Meses</t>
  </si>
  <si>
    <t>Tdes. - Tiempo de Desarrollo</t>
  </si>
  <si>
    <t>CH - Cantidad de Personal necesaria para desarrollar el Sistema</t>
  </si>
  <si>
    <t>CH</t>
  </si>
  <si>
    <t>~</t>
  </si>
  <si>
    <t>Personas</t>
  </si>
  <si>
    <t>E - Esfuerzo</t>
  </si>
  <si>
    <t>A - es una constante derivada de la calibración igual a 2.94</t>
  </si>
  <si>
    <t>Emi - es el Factor de esfuerzo compuesto obtenido a partir de los indicadores</t>
  </si>
  <si>
    <t>Alertas (26)</t>
  </si>
  <si>
    <t>Tamaño</t>
  </si>
  <si>
    <t>Tdes</t>
  </si>
  <si>
    <t>Estudio Preliminar</t>
  </si>
  <si>
    <t>Análisis</t>
  </si>
  <si>
    <t>Diseño y Desarrollo</t>
  </si>
  <si>
    <t>Prueba e implantación</t>
  </si>
  <si>
    <t>% Esfuerzo</t>
  </si>
  <si>
    <t>Esfuerzo</t>
  </si>
  <si>
    <t>% Tdes</t>
  </si>
  <si>
    <t>P</t>
  </si>
  <si>
    <t>Pagos</t>
  </si>
  <si>
    <t>Indicador</t>
  </si>
  <si>
    <t>Fases</t>
  </si>
  <si>
    <t>porcentajes</t>
  </si>
  <si>
    <t>Tiempo de Desarrollo</t>
  </si>
  <si>
    <t xml:space="preserve">Pequeño 2 mf </t>
  </si>
  <si>
    <t xml:space="preserve"> Intermedio 8 mf </t>
  </si>
  <si>
    <t xml:space="preserve"> Medio 32 mf </t>
  </si>
  <si>
    <t xml:space="preserve"> Grande 128 mf</t>
  </si>
  <si>
    <t>mf1</t>
  </si>
  <si>
    <t>mf2</t>
  </si>
  <si>
    <t>G</t>
  </si>
  <si>
    <t>D</t>
  </si>
  <si>
    <t>Costo de Fuerza de Trabajo</t>
  </si>
  <si>
    <t>G - Gerente</t>
  </si>
  <si>
    <t>A - Analista</t>
  </si>
  <si>
    <t>D - Diseñador</t>
  </si>
  <si>
    <t>P - Programador</t>
  </si>
  <si>
    <t>Distribución</t>
  </si>
  <si>
    <t>Mensual</t>
  </si>
  <si>
    <t>Diario</t>
  </si>
  <si>
    <t>Tdes (Meses)</t>
  </si>
  <si>
    <t>F1: ¿Requiere el sistema copias de seguridad y de recuperación fiable?</t>
  </si>
  <si>
    <t>F2: ¿Se requiere comunicación de datos?</t>
  </si>
  <si>
    <t>F3: ¿Existen funciones de procesamiento distribuido?</t>
  </si>
  <si>
    <t>F4: ¿Es crítico el rendimiento?</t>
  </si>
  <si>
    <t>F5: ¿Se ejecutará el sistema en un entorno operativo y fuertemente utilizado?</t>
  </si>
  <si>
    <t>F6: ¿Requiere el sistema entrada de datos interactiva?</t>
  </si>
  <si>
    <t>F7: ¿Requiere la entrada de datos interactiva que las transacciones de entrada se lleven a cabo sobre múltiples pantallas u operaciones?</t>
  </si>
  <si>
    <t>F8: ¿Se actualizan los archivos maestros de forma interactiva?</t>
  </si>
  <si>
    <t>F9: ¿Son complejas las entradas, las salidas, los archivos o las peticiones?</t>
  </si>
  <si>
    <t>F10: ¿Es complejo el procesamiento interno?</t>
  </si>
  <si>
    <t>F11: ¿Se ha diseñado el código para ser reutilizable?</t>
  </si>
  <si>
    <t>F12: ¿Están incluidas en el diseño la conversión y la instalación?</t>
  </si>
  <si>
    <t>F13: ¿Se ha diseñado el sistema para soportar múltiples instalaciones en diferentes organizaciones?</t>
  </si>
  <si>
    <t>F14: ¿Se ha diseñado la aplicación para facilitar los cambios y para ser fácilmente utilizada por el usuario?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</si>
</sst>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"/>
    <numFmt numFmtId="166" formatCode="0.00000"/>
    <numFmt numFmtId="167" formatCode="[$$-409]#,##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center"/>
    </xf>
    <xf numFmtId="0" fontId="4" fillId="2" borderId="2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/>
    </xf>
    <xf numFmtId="0" fontId="4" fillId="2" borderId="4" xfId="1" applyFont="1" applyBorder="1" applyAlignment="1">
      <alignment horizontal="left" vertical="center"/>
    </xf>
    <xf numFmtId="0" fontId="4" fillId="2" borderId="6" xfId="1" applyFont="1" applyBorder="1" applyAlignment="1">
      <alignment horizontal="left" vertical="center"/>
    </xf>
    <xf numFmtId="0" fontId="4" fillId="2" borderId="7" xfId="1" applyFont="1" applyBorder="1" applyAlignment="1">
      <alignment horizontal="left" vertical="center"/>
    </xf>
    <xf numFmtId="0" fontId="4" fillId="2" borderId="8" xfId="1" applyFont="1" applyBorder="1" applyAlignment="1">
      <alignment horizontal="left" vertical="center"/>
    </xf>
    <xf numFmtId="0" fontId="3" fillId="3" borderId="1" xfId="2" applyFont="1" applyBorder="1" applyAlignment="1">
      <alignment horizontal="center" vertical="center"/>
    </xf>
    <xf numFmtId="0" fontId="3" fillId="3" borderId="0" xfId="2" applyFont="1" applyAlignment="1">
      <alignment horizontal="center" vertical="center"/>
    </xf>
    <xf numFmtId="0" fontId="3" fillId="2" borderId="13" xfId="1" applyFont="1" applyBorder="1" applyAlignment="1">
      <alignment horizontal="center" vertical="center"/>
    </xf>
    <xf numFmtId="0" fontId="3" fillId="2" borderId="14" xfId="1" applyFont="1" applyBorder="1" applyAlignment="1">
      <alignment horizontal="center" vertical="center"/>
    </xf>
    <xf numFmtId="0" fontId="3" fillId="2" borderId="1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4" fillId="3" borderId="1" xfId="2" applyFont="1" applyBorder="1"/>
    <xf numFmtId="0" fontId="1" fillId="3" borderId="12" xfId="2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6" xfId="2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6" fillId="2" borderId="0" xfId="1" applyFont="1" applyAlignment="1">
      <alignment vertical="center"/>
    </xf>
    <xf numFmtId="0" fontId="3" fillId="3" borderId="0" xfId="2" applyFont="1" applyAlignment="1">
      <alignment horizontal="center"/>
    </xf>
    <xf numFmtId="0" fontId="1" fillId="5" borderId="0" xfId="4"/>
    <xf numFmtId="0" fontId="1" fillId="2" borderId="0" xfId="1"/>
    <xf numFmtId="0" fontId="7" fillId="3" borderId="0" xfId="2" applyFont="1"/>
    <xf numFmtId="0" fontId="1" fillId="2" borderId="0" xfId="1" applyAlignment="1">
      <alignment horizontal="center"/>
    </xf>
    <xf numFmtId="0" fontId="1" fillId="5" borderId="0" xfId="4" applyAlignment="1">
      <alignment horizontal="center"/>
    </xf>
    <xf numFmtId="0" fontId="1" fillId="3" borderId="0" xfId="2" applyBorder="1" applyAlignment="1">
      <alignment horizontal="center" vertical="center"/>
    </xf>
    <xf numFmtId="0" fontId="3" fillId="3" borderId="0" xfId="2" applyFont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0" xfId="2"/>
    <xf numFmtId="0" fontId="7" fillId="3" borderId="0" xfId="2" applyFont="1" applyAlignment="1">
      <alignment horizontal="center"/>
    </xf>
    <xf numFmtId="0" fontId="1" fillId="3" borderId="0" xfId="2" applyAlignment="1">
      <alignment horizontal="center" vertical="center"/>
    </xf>
    <xf numFmtId="0" fontId="1" fillId="3" borderId="0" xfId="2" applyAlignment="1">
      <alignment horizontal="left"/>
    </xf>
    <xf numFmtId="0" fontId="0" fillId="0" borderId="0" xfId="0" applyAlignment="1">
      <alignment horizontal="left"/>
    </xf>
    <xf numFmtId="0" fontId="4" fillId="2" borderId="0" xfId="1" applyFont="1" applyAlignment="1">
      <alignment horizontal="left" vertical="center"/>
    </xf>
    <xf numFmtId="0" fontId="4" fillId="2" borderId="0" xfId="1" applyFont="1"/>
    <xf numFmtId="0" fontId="4" fillId="2" borderId="0" xfId="1" applyFont="1" applyAlignment="1">
      <alignment horizontal="left"/>
    </xf>
    <xf numFmtId="0" fontId="0" fillId="0" borderId="0" xfId="0" applyAlignment="1">
      <alignment wrapText="1"/>
    </xf>
    <xf numFmtId="0" fontId="1" fillId="3" borderId="1" xfId="2" applyBorder="1" applyAlignment="1">
      <alignment horizontal="center" vertical="center"/>
    </xf>
    <xf numFmtId="0" fontId="1" fillId="2" borderId="1" xfId="1" applyBorder="1"/>
    <xf numFmtId="0" fontId="1" fillId="2" borderId="1" xfId="1" applyBorder="1" applyAlignment="1">
      <alignment horizontal="center"/>
    </xf>
    <xf numFmtId="0" fontId="8" fillId="0" borderId="0" xfId="0" applyFont="1"/>
    <xf numFmtId="0" fontId="1" fillId="3" borderId="0" xfId="2" applyFont="1" applyAlignment="1">
      <alignment horizontal="center"/>
    </xf>
    <xf numFmtId="0" fontId="1" fillId="3" borderId="0" xfId="2" applyFont="1"/>
    <xf numFmtId="0" fontId="1" fillId="2" borderId="13" xfId="1" applyFont="1" applyBorder="1"/>
    <xf numFmtId="0" fontId="1" fillId="5" borderId="13" xfId="4" applyFont="1" applyBorder="1"/>
    <xf numFmtId="0" fontId="1" fillId="2" borderId="13" xfId="1" applyFont="1" applyBorder="1" applyAlignment="1">
      <alignment vertical="top"/>
    </xf>
    <xf numFmtId="0" fontId="1" fillId="5" borderId="13" xfId="4" applyFont="1" applyBorder="1" applyAlignment="1">
      <alignment vertical="top"/>
    </xf>
    <xf numFmtId="0" fontId="1" fillId="2" borderId="13" xfId="1" applyFont="1" applyBorder="1" applyAlignment="1">
      <alignment horizontal="right" vertical="top" wrapText="1"/>
    </xf>
    <xf numFmtId="0" fontId="8" fillId="0" borderId="0" xfId="0" applyFont="1" applyAlignment="1">
      <alignment horizontal="left" wrapText="1"/>
    </xf>
    <xf numFmtId="0" fontId="1" fillId="2" borderId="9" xfId="1" applyFont="1" applyBorder="1" applyAlignment="1">
      <alignment vertical="top"/>
    </xf>
    <xf numFmtId="0" fontId="1" fillId="2" borderId="6" xfId="1" applyFont="1" applyBorder="1" applyAlignment="1">
      <alignment vertical="top"/>
    </xf>
    <xf numFmtId="0" fontId="0" fillId="0" borderId="0" xfId="0" applyAlignment="1">
      <alignment vertical="center" wrapText="1"/>
    </xf>
    <xf numFmtId="0" fontId="1" fillId="3" borderId="9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3" borderId="6" xfId="2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5" borderId="0" xfId="4" applyBorder="1" applyAlignment="1">
      <alignment horizontal="center" vertical="center" wrapText="1"/>
    </xf>
    <xf numFmtId="0" fontId="1" fillId="5" borderId="7" xfId="4" applyBorder="1" applyAlignment="1">
      <alignment horizontal="center" vertical="center"/>
    </xf>
    <xf numFmtId="0" fontId="1" fillId="2" borderId="7" xfId="1" applyBorder="1" applyAlignment="1">
      <alignment horizontal="center" vertical="center" wrapText="1"/>
    </xf>
    <xf numFmtId="0" fontId="1" fillId="5" borderId="7" xfId="4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3" borderId="1" xfId="2" applyFont="1" applyBorder="1" applyAlignment="1">
      <alignment horizontal="center" vertical="center"/>
    </xf>
    <xf numFmtId="0" fontId="1" fillId="2" borderId="1" xfId="1" applyBorder="1" applyAlignment="1">
      <alignment horizontal="left"/>
    </xf>
    <xf numFmtId="9" fontId="1" fillId="2" borderId="0" xfId="1" applyNumberFormat="1" applyBorder="1" applyAlignment="1">
      <alignment horizontal="center" vertical="center" wrapText="1"/>
    </xf>
    <xf numFmtId="9" fontId="1" fillId="5" borderId="0" xfId="4" applyNumberFormat="1" applyBorder="1" applyAlignment="1">
      <alignment horizontal="center" vertical="center" wrapText="1"/>
    </xf>
    <xf numFmtId="9" fontId="1" fillId="2" borderId="4" xfId="1" applyNumberFormat="1" applyBorder="1" applyAlignment="1">
      <alignment horizontal="center" vertical="center" wrapText="1"/>
    </xf>
    <xf numFmtId="9" fontId="1" fillId="2" borderId="7" xfId="1" applyNumberFormat="1" applyBorder="1" applyAlignment="1">
      <alignment horizontal="center" vertical="center" wrapText="1"/>
    </xf>
    <xf numFmtId="0" fontId="1" fillId="5" borderId="10" xfId="4" applyBorder="1"/>
    <xf numFmtId="0" fontId="1" fillId="5" borderId="0" xfId="4" applyBorder="1"/>
    <xf numFmtId="0" fontId="8" fillId="6" borderId="9" xfId="5" applyBorder="1"/>
    <xf numFmtId="2" fontId="8" fillId="6" borderId="10" xfId="5" applyNumberFormat="1" applyBorder="1"/>
    <xf numFmtId="0" fontId="8" fillId="6" borderId="10" xfId="5" applyBorder="1"/>
    <xf numFmtId="0" fontId="8" fillId="6" borderId="2" xfId="5" applyBorder="1"/>
    <xf numFmtId="2" fontId="8" fillId="6" borderId="0" xfId="5" applyNumberFormat="1" applyBorder="1"/>
    <xf numFmtId="0" fontId="8" fillId="6" borderId="0" xfId="5" applyBorder="1"/>
    <xf numFmtId="0" fontId="8" fillId="6" borderId="4" xfId="5" applyBorder="1"/>
    <xf numFmtId="0" fontId="8" fillId="6" borderId="7" xfId="5" applyBorder="1"/>
    <xf numFmtId="0" fontId="8" fillId="6" borderId="8" xfId="5" applyBorder="1"/>
    <xf numFmtId="0" fontId="1" fillId="5" borderId="2" xfId="4" applyBorder="1" applyAlignment="1">
      <alignment horizontal="center" vertical="center"/>
    </xf>
    <xf numFmtId="2" fontId="1" fillId="5" borderId="0" xfId="4" applyNumberFormat="1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2" fontId="1" fillId="5" borderId="10" xfId="4" applyNumberFormat="1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2" fontId="1" fillId="5" borderId="7" xfId="4" applyNumberFormat="1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1" xfId="4" applyBorder="1"/>
    <xf numFmtId="0" fontId="1" fillId="5" borderId="4" xfId="4" applyBorder="1"/>
    <xf numFmtId="0" fontId="1" fillId="5" borderId="7" xfId="4" applyBorder="1"/>
    <xf numFmtId="0" fontId="1" fillId="5" borderId="8" xfId="4" applyBorder="1"/>
    <xf numFmtId="0" fontId="1" fillId="5" borderId="13" xfId="4" applyBorder="1" applyAlignment="1">
      <alignment horizontal="center" vertical="center"/>
    </xf>
    <xf numFmtId="9" fontId="1" fillId="5" borderId="14" xfId="4" applyNumberFormat="1" applyBorder="1"/>
    <xf numFmtId="0" fontId="1" fillId="2" borderId="1" xfId="1" applyBorder="1" applyAlignment="1">
      <alignment horizontal="left" vertical="center"/>
    </xf>
    <xf numFmtId="0" fontId="1" fillId="2" borderId="0" xfId="1" applyBorder="1"/>
    <xf numFmtId="2" fontId="1" fillId="2" borderId="1" xfId="1" applyNumberFormat="1" applyBorder="1" applyAlignment="1">
      <alignment horizontal="center"/>
    </xf>
    <xf numFmtId="2" fontId="1" fillId="2" borderId="1" xfId="1" applyNumberFormat="1" applyBorder="1" applyAlignment="1">
      <alignment horizontal="center" vertical="center"/>
    </xf>
    <xf numFmtId="2" fontId="1" fillId="2" borderId="11" xfId="1" applyNumberFormat="1" applyBorder="1" applyAlignment="1">
      <alignment horizontal="center" vertical="center"/>
    </xf>
    <xf numFmtId="2" fontId="1" fillId="2" borderId="4" xfId="1" applyNumberFormat="1" applyBorder="1" applyAlignment="1">
      <alignment horizontal="center" vertical="center"/>
    </xf>
    <xf numFmtId="2" fontId="1" fillId="2" borderId="8" xfId="1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2" borderId="17" xfId="1" applyNumberFormat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6" xfId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2" fontId="1" fillId="2" borderId="18" xfId="1" applyNumberFormat="1" applyBorder="1" applyAlignment="1">
      <alignment horizontal="center" vertical="center"/>
    </xf>
    <xf numFmtId="1" fontId="1" fillId="2" borderId="18" xfId="1" applyNumberFormat="1" applyBorder="1" applyAlignment="1">
      <alignment horizontal="center" vertical="center"/>
    </xf>
    <xf numFmtId="166" fontId="1" fillId="2" borderId="18" xfId="1" applyNumberFormat="1" applyBorder="1" applyAlignment="1">
      <alignment horizontal="center" vertical="center"/>
    </xf>
    <xf numFmtId="165" fontId="1" fillId="2" borderId="18" xfId="1" applyNumberFormat="1" applyBorder="1" applyAlignment="1">
      <alignment horizontal="center" vertical="center"/>
    </xf>
    <xf numFmtId="164" fontId="1" fillId="2" borderId="18" xfId="1" applyNumberFormat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2" fontId="1" fillId="3" borderId="0" xfId="2" applyNumberFormat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1" xfId="2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7" fontId="1" fillId="2" borderId="0" xfId="1" applyNumberFormat="1" applyAlignment="1">
      <alignment horizontal="center" vertical="center"/>
    </xf>
    <xf numFmtId="167" fontId="1" fillId="2" borderId="0" xfId="1" applyNumberFormat="1" applyBorder="1" applyAlignment="1">
      <alignment horizontal="center" vertical="center"/>
    </xf>
    <xf numFmtId="9" fontId="1" fillId="3" borderId="1" xfId="2" applyNumberFormat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1" fontId="1" fillId="3" borderId="1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2" fontId="0" fillId="0" borderId="0" xfId="0" applyNumberFormat="1"/>
    <xf numFmtId="0" fontId="0" fillId="0" borderId="0" xfId="0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2" fontId="1" fillId="3" borderId="1" xfId="2" applyNumberForma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3" borderId="7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/>
    </xf>
    <xf numFmtId="0" fontId="3" fillId="3" borderId="11" xfId="2" applyFont="1" applyBorder="1" applyAlignment="1">
      <alignment horizontal="center"/>
    </xf>
    <xf numFmtId="0" fontId="3" fillId="3" borderId="7" xfId="2" applyFont="1" applyBorder="1" applyAlignment="1">
      <alignment horizontal="center"/>
    </xf>
    <xf numFmtId="0" fontId="3" fillId="3" borderId="8" xfId="2" applyFont="1" applyBorder="1" applyAlignment="1">
      <alignment horizontal="center"/>
    </xf>
    <xf numFmtId="0" fontId="3" fillId="3" borderId="12" xfId="2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3" fillId="3" borderId="5" xfId="2" applyFont="1" applyBorder="1" applyAlignment="1">
      <alignment horizontal="center" vertical="center"/>
    </xf>
    <xf numFmtId="0" fontId="3" fillId="4" borderId="11" xfId="3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10" xfId="3" applyFont="1" applyBorder="1" applyAlignment="1">
      <alignment horizontal="center" vertical="center"/>
    </xf>
    <xf numFmtId="0" fontId="3" fillId="4" borderId="0" xfId="3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4" borderId="9" xfId="3" applyFont="1" applyBorder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3" fillId="3" borderId="13" xfId="2" applyFont="1" applyBorder="1" applyAlignment="1">
      <alignment horizontal="center"/>
    </xf>
    <xf numFmtId="0" fontId="3" fillId="3" borderId="15" xfId="2" applyFont="1" applyBorder="1" applyAlignment="1">
      <alignment horizontal="center"/>
    </xf>
    <xf numFmtId="0" fontId="3" fillId="3" borderId="14" xfId="2" applyFont="1" applyBorder="1" applyAlignment="1">
      <alignment horizontal="center"/>
    </xf>
    <xf numFmtId="0" fontId="3" fillId="3" borderId="13" xfId="2" applyFont="1" applyBorder="1" applyAlignment="1">
      <alignment horizontal="center" vertical="center"/>
    </xf>
    <xf numFmtId="0" fontId="3" fillId="3" borderId="14" xfId="2" applyFont="1" applyBorder="1" applyAlignment="1">
      <alignment horizontal="center" vertical="center"/>
    </xf>
    <xf numFmtId="0" fontId="3" fillId="3" borderId="0" xfId="2" applyFont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1" fillId="3" borderId="10" xfId="2" applyFont="1" applyBorder="1" applyAlignment="1">
      <alignment horizontal="center"/>
    </xf>
    <xf numFmtId="0" fontId="1" fillId="3" borderId="0" xfId="2" applyFont="1" applyAlignment="1">
      <alignment horizontal="center"/>
    </xf>
    <xf numFmtId="0" fontId="1" fillId="5" borderId="15" xfId="4" applyFont="1" applyBorder="1" applyAlignment="1">
      <alignment horizontal="left" vertical="top" wrapText="1"/>
    </xf>
    <xf numFmtId="0" fontId="1" fillId="5" borderId="15" xfId="4" applyFont="1" applyBorder="1" applyAlignment="1">
      <alignment horizontal="left" vertical="top"/>
    </xf>
    <xf numFmtId="0" fontId="1" fillId="5" borderId="14" xfId="4" applyFont="1" applyBorder="1" applyAlignment="1">
      <alignment horizontal="left" vertical="top"/>
    </xf>
    <xf numFmtId="0" fontId="1" fillId="2" borderId="15" xfId="1" applyFont="1" applyBorder="1" applyAlignment="1">
      <alignment horizontal="left" vertical="top" wrapText="1"/>
    </xf>
    <xf numFmtId="0" fontId="1" fillId="2" borderId="14" xfId="1" applyFont="1" applyBorder="1" applyAlignment="1">
      <alignment horizontal="left" vertical="top" wrapText="1"/>
    </xf>
    <xf numFmtId="0" fontId="1" fillId="2" borderId="15" xfId="1" applyFont="1" applyBorder="1" applyAlignment="1">
      <alignment horizontal="left" vertical="top"/>
    </xf>
    <xf numFmtId="0" fontId="1" fillId="2" borderId="14" xfId="1" applyFont="1" applyBorder="1" applyAlignment="1">
      <alignment horizontal="left" vertical="top"/>
    </xf>
    <xf numFmtId="0" fontId="1" fillId="2" borderId="10" xfId="1" applyFont="1" applyBorder="1" applyAlignment="1">
      <alignment horizontal="left" vertical="top" wrapText="1"/>
    </xf>
    <xf numFmtId="0" fontId="1" fillId="2" borderId="11" xfId="1" applyFont="1" applyBorder="1" applyAlignment="1">
      <alignment horizontal="left" vertical="top" wrapText="1"/>
    </xf>
    <xf numFmtId="0" fontId="1" fillId="2" borderId="7" xfId="1" applyFont="1" applyBorder="1" applyAlignment="1">
      <alignment horizontal="left" vertical="top" wrapText="1"/>
    </xf>
    <xf numFmtId="0" fontId="1" fillId="2" borderId="8" xfId="1" applyFont="1" applyBorder="1" applyAlignment="1">
      <alignment horizontal="left" vertical="top" wrapText="1"/>
    </xf>
    <xf numFmtId="0" fontId="1" fillId="3" borderId="0" xfId="2" applyFont="1" applyAlignment="1">
      <alignment horizontal="center" wrapText="1"/>
    </xf>
    <xf numFmtId="0" fontId="1" fillId="5" borderId="14" xfId="4" applyFont="1" applyBorder="1" applyAlignment="1">
      <alignment horizontal="left" vertical="top" wrapText="1"/>
    </xf>
    <xf numFmtId="0" fontId="3" fillId="2" borderId="0" xfId="1" applyFont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0" xfId="2" applyAlignment="1">
      <alignment horizontal="center"/>
    </xf>
    <xf numFmtId="0" fontId="1" fillId="3" borderId="0" xfId="2" applyAlignment="1">
      <alignment horizontal="center" vertical="center"/>
    </xf>
    <xf numFmtId="0" fontId="1" fillId="3" borderId="0" xfId="2" applyNumberFormat="1" applyAlignment="1">
      <alignment horizontal="center" vertical="center"/>
    </xf>
    <xf numFmtId="0" fontId="1" fillId="3" borderId="1" xfId="2" applyBorder="1" applyAlignment="1">
      <alignment horizontal="center" vertical="center"/>
    </xf>
  </cellXfs>
  <cellStyles count="6">
    <cellStyle name="20% - Énfasis1" xfId="5" builtinId="30"/>
    <cellStyle name="60% - Énfasis5" xfId="3" builtinId="48"/>
    <cellStyle name="Énfasis1" xfId="1" builtinId="29"/>
    <cellStyle name="Énfasis2" xfId="4" builtinId="33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3486150</xdr:colOff>
      <xdr:row>20</xdr:row>
      <xdr:rowOff>38100</xdr:rowOff>
    </xdr:from>
    <xdr:ext cx="7244547" cy="653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3486150" y="4000500"/>
              <a:ext cx="7244547" cy="653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600" b="1" i="1">
                        <a:latin typeface="Cambria Math" panose="02040503050406030204" pitchFamily="18" charset="0"/>
                      </a:rPr>
                      <m:t>𝑷𝑭𝑨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𝟔𝟓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𝟎𝟏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NI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NI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𝑭𝒊</m:t>
                            </m:r>
                          </m:e>
                        </m:nary>
                      </m:e>
                    </m:d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𝟔𝟓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𝟎𝟏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𝟓𝟒</m:t>
                        </m:r>
                      </m:e>
                    </m:d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𝟏𝟗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6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486150" y="4000500"/>
              <a:ext cx="7244547" cy="653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600" b="1" i="0">
                  <a:latin typeface="+mn-lt"/>
                </a:rPr>
                <a:t>𝑷𝑭𝑨=𝑷𝑭 𝒙 (</a:t>
              </a:r>
              <a:r>
                <a:rPr lang="es-NI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𝟎.𝟔𝟓+𝟎.𝟎𝟏 𝒙 ∑▒𝑭𝒊)</a:t>
              </a:r>
              <a:r>
                <a:rPr lang="es-NI" sz="1600" b="1" i="0">
                  <a:latin typeface="Cambria Math" panose="02040503050406030204" pitchFamily="18" charset="0"/>
                </a:rPr>
                <a:t>=𝑷𝑭 𝒙 (𝟎.𝟔𝟓+𝟎.𝟎𝟏 𝒙 𝟓𝟒)=𝑷𝑭 𝒙 (𝟏.𝟏𝟗)</a:t>
              </a:r>
              <a:endParaRPr lang="es-NI" sz="1600" b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157162</xdr:rowOff>
    </xdr:from>
    <xdr:ext cx="9705862" cy="653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0" y="3328987"/>
              <a:ext cx="9705862" cy="653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600" b="1" i="1">
                        <a:latin typeface="Cambria Math" panose="02040503050406030204" pitchFamily="18" charset="0"/>
                      </a:rPr>
                      <m:t>𝑷𝑭𝑨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𝟔𝟓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𝟎𝟏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s-NI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NI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NI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𝑭𝒊</m:t>
                            </m:r>
                          </m:e>
                        </m:nary>
                      </m:e>
                    </m:d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𝟔𝟓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𝟎𝟏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𝟓𝟒</m:t>
                        </m:r>
                      </m:e>
                    </m:d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𝑷𝑭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𝟏𝟗</m:t>
                        </m:r>
                      </m:e>
                    </m:d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𝟒𝟎𝟒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NI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NI" sz="1600" b="1" i="1">
                            <a:latin typeface="Cambria Math" panose="02040503050406030204" pitchFamily="18" charset="0"/>
                          </a:rPr>
                          <m:t>𝟏𝟗</m:t>
                        </m:r>
                      </m:e>
                    </m:d>
                    <m:r>
                      <a:rPr lang="es-NI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𝟒𝟖𝟎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𝟕𝟔</m:t>
                    </m:r>
                    <m:r>
                      <a:rPr lang="es-NI" sz="16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NI" sz="1600" b="1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0" y="3328987"/>
              <a:ext cx="9705862" cy="653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600" b="1" i="0">
                  <a:latin typeface="+mn-lt"/>
                </a:rPr>
                <a:t>𝑷𝑭𝑨=𝑷𝑭 𝒙 (</a:t>
              </a:r>
              <a:r>
                <a:rPr lang="es-NI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𝟎.𝟔𝟓+𝟎.𝟎𝟏 𝒙 ∑▒𝑭𝒊)</a:t>
              </a:r>
              <a:r>
                <a:rPr lang="es-NI" sz="1600" b="1" i="0">
                  <a:latin typeface="Cambria Math" panose="02040503050406030204" pitchFamily="18" charset="0"/>
                </a:rPr>
                <a:t>=𝑷𝑭 𝒙 (𝟎.𝟔𝟓+𝟎.𝟎𝟏 𝒙 𝟓𝟒)=𝑷𝑭 𝒙 (𝟏.𝟏𝟗)=𝟒𝟎𝟒 𝒙 (𝟏.𝟏𝟗)=𝟒𝟖𝟎.𝟕𝟔 </a:t>
              </a:r>
              <a:endParaRPr lang="es-NI" sz="1600" b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19050</xdr:rowOff>
    </xdr:from>
    <xdr:to>
      <xdr:col>4</xdr:col>
      <xdr:colOff>819150</xdr:colOff>
      <xdr:row>27</xdr:row>
      <xdr:rowOff>19050</xdr:rowOff>
    </xdr:to>
    <xdr:cxnSp macro="">
      <xdr:nvCxnSpPr>
        <xdr:cNvPr id="3" name="Conector recto de flecha 2"/>
        <xdr:cNvCxnSpPr/>
      </xdr:nvCxnSpPr>
      <xdr:spPr>
        <a:xfrm>
          <a:off x="11134725" y="619125"/>
          <a:ext cx="0" cy="480060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6</xdr:row>
      <xdr:rowOff>33337</xdr:rowOff>
    </xdr:from>
    <xdr:ext cx="1116139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372225" y="1366837"/>
              <a:ext cx="1116139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𝑇𝐸𝐷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𝑉𝐷𝐸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𝑅𝐸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∗3600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372225" y="1366837"/>
              <a:ext cx="1116139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𝑇𝐸𝐷=𝑉𝐷𝐸/(𝑅𝐸∗3600)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66675</xdr:colOff>
      <xdr:row>9</xdr:row>
      <xdr:rowOff>28575</xdr:rowOff>
    </xdr:from>
    <xdr:ext cx="1086451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400800" y="1933575"/>
              <a:ext cx="1086451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𝑇𝑆𝐷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𝑉𝐷𝑆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∗3600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400800" y="1933575"/>
              <a:ext cx="1086451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𝑇𝑆𝐷=𝑉𝐷𝑆/(𝑅𝑆∗3600)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13204</xdr:colOff>
      <xdr:row>0</xdr:row>
      <xdr:rowOff>11645</xdr:rowOff>
    </xdr:from>
    <xdr:ext cx="2844368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8099929" y="11645"/>
              <a:ext cx="2844368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NI" sz="1100" b="0" i="1">
                      <a:latin typeface="Cambria Math" panose="02040503050406030204" pitchFamily="18" charset="0"/>
                    </a:rPr>
                    <m:t>𝐸</m:t>
                  </m:r>
                  <m:r>
                    <a:rPr lang="es-NI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NI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s-NI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NI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NI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NI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N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N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𝑇𝑎𝑚𝑎</m:t>
                      </m:r>
                      <m:r>
                        <a:rPr lang="es-N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ñ</m:t>
                      </m:r>
                      <m:r>
                        <a:rPr lang="es-N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  <m:r>
                        <a:rPr lang="es-N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s-NI" sz="1100" b="0" i="1">
                          <a:latin typeface="Cambria Math" panose="02040503050406030204" pitchFamily="18" charset="0"/>
                        </a:rPr>
                        <m:t>𝐵</m:t>
                      </m:r>
                    </m:sup>
                  </m:sSup>
                  <m:r>
                    <a:rPr lang="es-NI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NI" sz="1100" b="0" i="1">
                      <a:latin typeface="Cambria Math" panose="02040503050406030204" pitchFamily="18" charset="0"/>
                    </a:rPr>
                    <m:t> </m:t>
                  </m:r>
                  <m:nary>
                    <m:naryPr>
                      <m:chr m:val="∏"/>
                      <m:subHide m:val="on"/>
                      <m:supHide m:val="on"/>
                      <m:ctrlPr>
                        <a:rPr lang="es-NI" sz="11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s-N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𝐸𝑀</m:t>
                      </m:r>
                      <m:r>
                        <m:rPr>
                          <m:nor/>
                        </m:rPr>
                        <a:rPr lang="es-NI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i</m:t>
                      </m:r>
                    </m:e>
                  </m:nary>
                </m:oMath>
              </a14:m>
              <a:r>
                <a:rPr lang="es-NI" sz="1100"/>
                <a:t>. (personas-meses)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8099929" y="11645"/>
              <a:ext cx="2844368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0" i="0">
                  <a:latin typeface="Cambria Math" panose="02040503050406030204" pitchFamily="18" charset="0"/>
                </a:rPr>
                <a:t>𝐸=𝐴 𝑥 〖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(𝑇𝑎𝑚𝑎ñ𝑜)〗^</a:t>
              </a:r>
              <a:r>
                <a:rPr lang="es-NI" sz="1100" b="0" i="0">
                  <a:latin typeface="Cambria Math" panose="02040503050406030204" pitchFamily="18" charset="0"/>
                </a:rPr>
                <a:t>𝐵 𝑥 ∏▒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𝐸𝑀"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NI" sz="1100"/>
                <a:t>. (personas-meses)</a:t>
              </a:r>
            </a:p>
          </xdr:txBody>
        </xdr:sp>
      </mc:Fallback>
    </mc:AlternateContent>
    <xdr:clientData/>
  </xdr:oneCellAnchor>
  <xdr:oneCellAnchor>
    <xdr:from>
      <xdr:col>7</xdr:col>
      <xdr:colOff>609600</xdr:colOff>
      <xdr:row>9</xdr:row>
      <xdr:rowOff>157162</xdr:rowOff>
    </xdr:from>
    <xdr:ext cx="65" cy="172227"/>
    <xdr:sp macro="" textlink="">
      <xdr:nvSpPr>
        <xdr:cNvPr id="3" name="CuadroTexto 2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NI" sz="1100"/>
        </a:p>
      </xdr:txBody>
    </xdr:sp>
    <xdr:clientData/>
  </xdr:oneCellAnchor>
  <xdr:oneCellAnchor>
    <xdr:from>
      <xdr:col>5</xdr:col>
      <xdr:colOff>17611</xdr:colOff>
      <xdr:row>4</xdr:row>
      <xdr:rowOff>162125</xdr:rowOff>
    </xdr:from>
    <xdr:ext cx="2026260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104336" y="924125"/>
              <a:ext cx="2026260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NI" sz="1400" b="0" i="1">
                        <a:latin typeface="Cambria Math" panose="02040503050406030204" pitchFamily="18" charset="0"/>
                      </a:rPr>
                      <m:t>=0.91+0.01 </m:t>
                    </m:r>
                    <m:r>
                      <a:rPr lang="es-NI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NI" sz="1400" b="0" i="1">
                        <a:latin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NI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s-NI" sz="1400" b="0" i="1">
                            <a:latin typeface="Cambria Math" panose="02040503050406030204" pitchFamily="18" charset="0"/>
                          </a:rPr>
                          <m:t>𝑆𝐹𝑖</m:t>
                        </m:r>
                      </m:e>
                    </m:nary>
                  </m:oMath>
                </m:oMathPara>
              </a14:m>
              <a:endParaRPr lang="es-NI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104336" y="924125"/>
              <a:ext cx="2026260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NI" sz="1400" b="0" i="0">
                  <a:latin typeface="Cambria Math" panose="02040503050406030204" pitchFamily="18" charset="0"/>
                </a:rPr>
                <a:t>𝐵=0.91+0.01 𝑥 ∑▒𝑆𝐹𝑖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1</xdr:col>
      <xdr:colOff>514350</xdr:colOff>
      <xdr:row>11</xdr:row>
      <xdr:rowOff>180975</xdr:rowOff>
    </xdr:from>
    <xdr:ext cx="65" cy="172227"/>
    <xdr:sp macro="" textlink="">
      <xdr:nvSpPr>
        <xdr:cNvPr id="5" name="CuadroTexto 4"/>
        <xdr:cNvSpPr txBox="1"/>
      </xdr:nvSpPr>
      <xdr:spPr>
        <a:xfrm>
          <a:off x="2669721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514350</xdr:colOff>
      <xdr:row>19</xdr:row>
      <xdr:rowOff>180975</xdr:rowOff>
    </xdr:from>
    <xdr:ext cx="65" cy="172227"/>
    <xdr:sp macro="" textlink="">
      <xdr:nvSpPr>
        <xdr:cNvPr id="6" name="CuadroTexto 5"/>
        <xdr:cNvSpPr txBox="1"/>
      </xdr:nvSpPr>
      <xdr:spPr>
        <a:xfrm>
          <a:off x="3076575" y="2276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514350</xdr:colOff>
      <xdr:row>25</xdr:row>
      <xdr:rowOff>180975</xdr:rowOff>
    </xdr:from>
    <xdr:ext cx="65" cy="172227"/>
    <xdr:sp macro="" textlink="">
      <xdr:nvSpPr>
        <xdr:cNvPr id="7" name="CuadroTexto 6"/>
        <xdr:cNvSpPr txBox="1"/>
      </xdr:nvSpPr>
      <xdr:spPr>
        <a:xfrm>
          <a:off x="3076575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514350</xdr:colOff>
      <xdr:row>34</xdr:row>
      <xdr:rowOff>180975</xdr:rowOff>
    </xdr:from>
    <xdr:ext cx="65" cy="172227"/>
    <xdr:sp macro="" textlink="">
      <xdr:nvSpPr>
        <xdr:cNvPr id="8" name="CuadroTexto 7"/>
        <xdr:cNvSpPr txBox="1"/>
      </xdr:nvSpPr>
      <xdr:spPr>
        <a:xfrm>
          <a:off x="4438650" y="494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5</xdr:col>
      <xdr:colOff>28575</xdr:colOff>
      <xdr:row>16</xdr:row>
      <xdr:rowOff>23812</xdr:rowOff>
    </xdr:from>
    <xdr:ext cx="65" cy="172227"/>
    <xdr:sp macro="" textlink="">
      <xdr:nvSpPr>
        <xdr:cNvPr id="9" name="CuadroTexto 8"/>
        <xdr:cNvSpPr txBox="1"/>
      </xdr:nvSpPr>
      <xdr:spPr>
        <a:xfrm>
          <a:off x="8115300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5</xdr:col>
      <xdr:colOff>8164</xdr:colOff>
      <xdr:row>15</xdr:row>
      <xdr:rowOff>181655</xdr:rowOff>
    </xdr:from>
    <xdr:ext cx="2629374" cy="238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8094889" y="3058205"/>
              <a:ext cx="2629374" cy="238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𝑇𝑑𝑒𝑠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. =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3,67∗</m:t>
                        </m:r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e>
                      <m:sup>
                        <m:d>
                          <m:dPr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0,28+0,002∗ 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E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E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𝑆𝐹𝑖</m:t>
                                </m:r>
                              </m:e>
                            </m:nary>
                          </m:e>
                        </m:d>
                      </m:sup>
                    </m:sSup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094889" y="3058205"/>
              <a:ext cx="2629374" cy="238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𝑇𝑑𝑒𝑠. =〖3,67∗(𝐸)〗^((</a:t>
              </a:r>
              <a:r>
                <a:rPr lang="es-E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0,28+0,002∗ ∑▒𝑆𝐹𝑖</a:t>
              </a:r>
              <a:r>
                <a:rPr lang="es-E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5</xdr:col>
      <xdr:colOff>26377</xdr:colOff>
      <xdr:row>20</xdr:row>
      <xdr:rowOff>22712</xdr:rowOff>
    </xdr:from>
    <xdr:ext cx="775084" cy="34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8113102" y="3870812"/>
              <a:ext cx="775084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𝐶𝐻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𝑇𝑑𝑒𝑠</m:t>
                        </m:r>
                      </m:den>
                    </m:f>
                  </m:oMath>
                </m:oMathPara>
              </a14:m>
              <a:endParaRPr lang="es-ES" sz="12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113102" y="3870812"/>
              <a:ext cx="775084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𝐶𝐻=𝐸/𝑇𝑑𝑒𝑠</a:t>
              </a:r>
              <a:endParaRPr lang="es-ES" sz="12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379342</xdr:colOff>
      <xdr:row>3</xdr:row>
      <xdr:rowOff>66053</xdr:rowOff>
    </xdr:from>
    <xdr:ext cx="310251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3178864" y="645836"/>
              <a:ext cx="310251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%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𝑃𝑟𝑜𝑔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=%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𝑀𝐹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1+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𝑀𝐹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𝑀𝐹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𝑀𝐹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𝑀𝐹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%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𝑀𝐹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2−%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𝑀𝐹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178864" y="645836"/>
              <a:ext cx="310251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%𝑃𝑟𝑜𝑔=%𝑀𝐹1+(𝑀𝐹2−𝑀𝐹1)/(𝑀𝐹−𝑀𝐹1) (%𝑀𝐹2−%𝑀𝐹1)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0"/>
  <sheetViews>
    <sheetView zoomScale="85" zoomScaleNormal="85" workbookViewId="0">
      <selection activeCell="I7" sqref="I7"/>
    </sheetView>
  </sheetViews>
  <sheetFormatPr baseColWidth="10" defaultRowHeight="15" x14ac:dyDescent="0.25"/>
  <cols>
    <col min="1" max="1" width="107.5703125" customWidth="1"/>
    <col min="2" max="2" width="14.140625" style="1" customWidth="1"/>
    <col min="3" max="7" width="12.42578125" style="1" customWidth="1"/>
  </cols>
  <sheetData>
    <row r="1" spans="1:7" x14ac:dyDescent="0.25">
      <c r="A1" s="140" t="s">
        <v>67</v>
      </c>
      <c r="B1" s="18" t="s">
        <v>70</v>
      </c>
      <c r="C1" s="16" t="s">
        <v>0</v>
      </c>
      <c r="D1" s="16" t="s">
        <v>1</v>
      </c>
      <c r="E1" s="16" t="s">
        <v>4</v>
      </c>
      <c r="F1" s="16" t="s">
        <v>2</v>
      </c>
      <c r="G1" s="16" t="s">
        <v>3</v>
      </c>
    </row>
    <row r="2" spans="1:7" x14ac:dyDescent="0.25">
      <c r="A2" s="140"/>
      <c r="B2" s="19">
        <v>0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</row>
    <row r="3" spans="1:7" ht="15.75" x14ac:dyDescent="0.25">
      <c r="A3" s="22" t="s">
        <v>405</v>
      </c>
      <c r="B3" s="20"/>
      <c r="C3" s="20"/>
      <c r="D3" s="20"/>
      <c r="E3" s="20"/>
      <c r="F3" s="20"/>
      <c r="G3" s="20" t="s">
        <v>68</v>
      </c>
    </row>
    <row r="4" spans="1:7" ht="15.75" x14ac:dyDescent="0.25">
      <c r="A4" s="22" t="s">
        <v>406</v>
      </c>
      <c r="B4" s="21"/>
      <c r="C4" s="21"/>
      <c r="D4" s="21"/>
      <c r="E4" s="21"/>
      <c r="F4" s="21"/>
      <c r="G4" s="21" t="s">
        <v>68</v>
      </c>
    </row>
    <row r="5" spans="1:7" ht="15.75" x14ac:dyDescent="0.25">
      <c r="A5" s="22" t="s">
        <v>407</v>
      </c>
      <c r="B5" s="21"/>
      <c r="C5" s="21"/>
      <c r="D5" s="21"/>
      <c r="E5" s="21"/>
      <c r="F5" s="21" t="s">
        <v>68</v>
      </c>
      <c r="G5" s="21"/>
    </row>
    <row r="6" spans="1:7" ht="15.75" x14ac:dyDescent="0.25">
      <c r="A6" s="22" t="s">
        <v>408</v>
      </c>
      <c r="B6" s="21"/>
      <c r="C6" s="21" t="s">
        <v>68</v>
      </c>
      <c r="D6" s="21"/>
      <c r="E6" s="21" t="s">
        <v>5</v>
      </c>
      <c r="F6" s="21"/>
      <c r="G6" s="21"/>
    </row>
    <row r="7" spans="1:7" ht="15.75" x14ac:dyDescent="0.25">
      <c r="A7" s="22" t="s">
        <v>409</v>
      </c>
      <c r="B7" s="21"/>
      <c r="C7" s="21"/>
      <c r="D7" s="21"/>
      <c r="E7" s="21"/>
      <c r="F7" s="21"/>
      <c r="G7" s="21" t="s">
        <v>68</v>
      </c>
    </row>
    <row r="8" spans="1:7" ht="15.75" x14ac:dyDescent="0.25">
      <c r="A8" s="22" t="s">
        <v>410</v>
      </c>
      <c r="B8" s="21"/>
      <c r="C8" s="21"/>
      <c r="D8" s="21"/>
      <c r="E8" s="21"/>
      <c r="F8" s="21"/>
      <c r="G8" s="21" t="s">
        <v>68</v>
      </c>
    </row>
    <row r="9" spans="1:7" ht="15.75" x14ac:dyDescent="0.25">
      <c r="A9" s="22" t="s">
        <v>411</v>
      </c>
      <c r="B9" s="21"/>
      <c r="C9" s="21"/>
      <c r="D9" s="21"/>
      <c r="E9" s="21" t="s">
        <v>68</v>
      </c>
      <c r="F9" s="21"/>
      <c r="G9" s="21"/>
    </row>
    <row r="10" spans="1:7" ht="15.75" x14ac:dyDescent="0.25">
      <c r="A10" s="22" t="s">
        <v>412</v>
      </c>
      <c r="B10" s="21"/>
      <c r="C10" s="21"/>
      <c r="D10" s="21"/>
      <c r="E10" s="21"/>
      <c r="F10" s="21" t="s">
        <v>68</v>
      </c>
      <c r="G10" s="21"/>
    </row>
    <row r="11" spans="1:7" ht="15.75" x14ac:dyDescent="0.25">
      <c r="A11" s="22" t="s">
        <v>413</v>
      </c>
      <c r="B11" s="21"/>
      <c r="C11" s="21"/>
      <c r="D11" s="21" t="s">
        <v>68</v>
      </c>
      <c r="E11" s="21"/>
      <c r="F11" s="21"/>
      <c r="G11" s="21"/>
    </row>
    <row r="12" spans="1:7" ht="15.75" x14ac:dyDescent="0.25">
      <c r="A12" s="22" t="s">
        <v>414</v>
      </c>
      <c r="B12" s="21"/>
      <c r="C12" s="21"/>
      <c r="D12" s="21"/>
      <c r="E12" s="21"/>
      <c r="F12" s="21" t="s">
        <v>68</v>
      </c>
      <c r="G12" s="21"/>
    </row>
    <row r="13" spans="1:7" ht="15.75" x14ac:dyDescent="0.25">
      <c r="A13" s="22" t="s">
        <v>415</v>
      </c>
      <c r="B13" s="21"/>
      <c r="C13" s="21"/>
      <c r="D13" s="21"/>
      <c r="E13" s="21"/>
      <c r="F13" s="21" t="s">
        <v>68</v>
      </c>
      <c r="G13" s="21"/>
    </row>
    <row r="14" spans="1:7" ht="15.75" x14ac:dyDescent="0.25">
      <c r="A14" s="22" t="s">
        <v>416</v>
      </c>
      <c r="B14" s="21" t="s">
        <v>68</v>
      </c>
      <c r="C14" s="21"/>
      <c r="D14" s="21"/>
      <c r="E14" s="21"/>
      <c r="F14" s="21"/>
      <c r="G14" s="21"/>
    </row>
    <row r="15" spans="1:7" ht="15.75" x14ac:dyDescent="0.25">
      <c r="A15" s="22" t="s">
        <v>417</v>
      </c>
      <c r="B15" s="21"/>
      <c r="C15" s="21"/>
      <c r="D15" s="21"/>
      <c r="E15" s="21"/>
      <c r="F15" s="21"/>
      <c r="G15" s="21" t="s">
        <v>68</v>
      </c>
    </row>
    <row r="16" spans="1:7" ht="15.75" x14ac:dyDescent="0.25">
      <c r="A16" s="22" t="s">
        <v>418</v>
      </c>
      <c r="B16" s="21"/>
      <c r="C16" s="21"/>
      <c r="D16" s="21"/>
      <c r="E16" s="21"/>
      <c r="F16" s="21"/>
      <c r="G16" s="21" t="s">
        <v>68</v>
      </c>
    </row>
    <row r="17" spans="2:7" x14ac:dyDescent="0.25">
      <c r="B17" s="1">
        <f>COUNTIF(B3:B16,"=X")</f>
        <v>1</v>
      </c>
      <c r="C17" s="1">
        <f>COUNTIF(C2:C16,"=X")</f>
        <v>1</v>
      </c>
      <c r="D17" s="1">
        <f t="shared" ref="D17:G17" si="0">COUNTIF(D3:D16,"=X")</f>
        <v>1</v>
      </c>
      <c r="E17" s="1">
        <f t="shared" si="0"/>
        <v>1</v>
      </c>
      <c r="F17" s="1">
        <f t="shared" si="0"/>
        <v>4</v>
      </c>
      <c r="G17" s="1">
        <f t="shared" si="0"/>
        <v>6</v>
      </c>
    </row>
    <row r="18" spans="2:7" x14ac:dyDescent="0.25">
      <c r="B18" s="1">
        <f>B17*B2</f>
        <v>0</v>
      </c>
      <c r="C18" s="1">
        <f t="shared" ref="C18:G18" si="1">C17*C2</f>
        <v>1</v>
      </c>
      <c r="D18" s="1">
        <f t="shared" si="1"/>
        <v>2</v>
      </c>
      <c r="E18" s="1">
        <f t="shared" si="1"/>
        <v>3</v>
      </c>
      <c r="F18" s="1">
        <f t="shared" si="1"/>
        <v>16</v>
      </c>
      <c r="G18" s="1">
        <f t="shared" si="1"/>
        <v>30</v>
      </c>
    </row>
    <row r="19" spans="2:7" ht="15.75" x14ac:dyDescent="0.25">
      <c r="C19" s="141" t="s">
        <v>69</v>
      </c>
      <c r="D19" s="142"/>
      <c r="E19" s="145">
        <f>SUM(B18:G18)</f>
        <v>52</v>
      </c>
      <c r="F19" s="146"/>
    </row>
    <row r="20" spans="2:7" ht="15.75" x14ac:dyDescent="0.25">
      <c r="C20" s="143" t="s">
        <v>14</v>
      </c>
      <c r="D20" s="144"/>
      <c r="E20" s="147">
        <f xml:space="preserve"> 0.65 + 0.01 *E19</f>
        <v>1.17</v>
      </c>
      <c r="F20" s="148"/>
    </row>
  </sheetData>
  <mergeCells count="5">
    <mergeCell ref="A1:A2"/>
    <mergeCell ref="C19:D19"/>
    <mergeCell ref="C20:D20"/>
    <mergeCell ref="E19:F19"/>
    <mergeCell ref="E20:F20"/>
  </mergeCells>
  <pageMargins left="0.7" right="0.7" top="0.75" bottom="0.75" header="0.3" footer="0.3"/>
  <pageSetup orientation="portrait" r:id="rId1"/>
  <ignoredErrors>
    <ignoredError sqref="C17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3"/>
  <sheetViews>
    <sheetView tabSelected="1" topLeftCell="B9" zoomScale="130" zoomScaleNormal="130" workbookViewId="0">
      <selection activeCell="I9" sqref="I9"/>
    </sheetView>
  </sheetViews>
  <sheetFormatPr baseColWidth="10" defaultRowHeight="15" x14ac:dyDescent="0.25"/>
  <cols>
    <col min="1" max="1" width="58.85546875" bestFit="1" customWidth="1"/>
    <col min="3" max="3" width="11.85546875" bestFit="1" customWidth="1"/>
    <col min="4" max="4" width="27.7109375" bestFit="1" customWidth="1"/>
    <col min="7" max="7" width="10.42578125" bestFit="1" customWidth="1"/>
    <col min="8" max="8" width="15.42578125" bestFit="1" customWidth="1"/>
    <col min="9" max="9" width="11.42578125" customWidth="1"/>
    <col min="11" max="11" width="15.42578125" bestFit="1" customWidth="1"/>
  </cols>
  <sheetData>
    <row r="1" spans="1:11" x14ac:dyDescent="0.25">
      <c r="A1" s="191" t="s">
        <v>236</v>
      </c>
      <c r="B1" s="191"/>
      <c r="C1" s="191"/>
      <c r="D1" s="191"/>
    </row>
    <row r="2" spans="1:11" x14ac:dyDescent="0.25">
      <c r="A2" s="72" t="s">
        <v>86</v>
      </c>
      <c r="B2" s="41" t="s">
        <v>87</v>
      </c>
      <c r="C2" s="41" t="s">
        <v>88</v>
      </c>
      <c r="D2" s="41" t="s">
        <v>89</v>
      </c>
    </row>
    <row r="3" spans="1:11" x14ac:dyDescent="0.25">
      <c r="A3" s="42" t="s">
        <v>171</v>
      </c>
      <c r="B3" s="43" t="s">
        <v>114</v>
      </c>
      <c r="C3" s="106">
        <v>3.72</v>
      </c>
      <c r="D3" s="73" t="s">
        <v>93</v>
      </c>
      <c r="F3" t="s">
        <v>369</v>
      </c>
    </row>
    <row r="4" spans="1:11" x14ac:dyDescent="0.25">
      <c r="A4" s="42" t="s">
        <v>172</v>
      </c>
      <c r="B4" s="43" t="s">
        <v>115</v>
      </c>
      <c r="C4" s="106">
        <v>2.0299999999999998</v>
      </c>
      <c r="D4" s="73" t="s">
        <v>99</v>
      </c>
      <c r="F4" t="s">
        <v>370</v>
      </c>
    </row>
    <row r="5" spans="1:11" x14ac:dyDescent="0.25">
      <c r="A5" s="42" t="s">
        <v>173</v>
      </c>
      <c r="B5" s="43" t="s">
        <v>116</v>
      </c>
      <c r="C5" s="106">
        <v>5.65</v>
      </c>
      <c r="D5" s="73" t="s">
        <v>195</v>
      </c>
      <c r="F5" t="s">
        <v>371</v>
      </c>
    </row>
    <row r="6" spans="1:11" x14ac:dyDescent="0.25">
      <c r="A6" s="42" t="s">
        <v>174</v>
      </c>
      <c r="B6" s="43" t="s">
        <v>117</v>
      </c>
      <c r="C6" s="106">
        <v>0</v>
      </c>
      <c r="D6" s="73" t="s">
        <v>178</v>
      </c>
    </row>
    <row r="7" spans="1:11" x14ac:dyDescent="0.25">
      <c r="A7" s="42" t="s">
        <v>175</v>
      </c>
      <c r="B7" s="43" t="s">
        <v>118</v>
      </c>
      <c r="C7" s="106">
        <v>4.68</v>
      </c>
      <c r="D7" s="73" t="s">
        <v>222</v>
      </c>
    </row>
    <row r="8" spans="1:11" x14ac:dyDescent="0.25">
      <c r="A8" s="192" t="s">
        <v>177</v>
      </c>
      <c r="B8" s="192"/>
      <c r="C8" s="125">
        <f>SUM(C3:C7)</f>
        <v>16.079999999999998</v>
      </c>
      <c r="F8" t="s">
        <v>221</v>
      </c>
    </row>
    <row r="9" spans="1:11" x14ac:dyDescent="0.25">
      <c r="A9" s="193" t="s">
        <v>176</v>
      </c>
      <c r="B9" s="193"/>
      <c r="C9" s="34">
        <f xml:space="preserve"> 0.91 + 0.01 * C8</f>
        <v>1.0708</v>
      </c>
    </row>
    <row r="10" spans="1:11" x14ac:dyDescent="0.25">
      <c r="F10" s="113" t="s">
        <v>358</v>
      </c>
      <c r="G10" s="108">
        <v>2.94</v>
      </c>
    </row>
    <row r="11" spans="1:11" x14ac:dyDescent="0.25">
      <c r="A11" s="191" t="s">
        <v>184</v>
      </c>
      <c r="B11" s="191"/>
      <c r="C11" s="191"/>
      <c r="D11" s="191"/>
      <c r="F11" s="114" t="s">
        <v>16</v>
      </c>
      <c r="G11" s="109">
        <f>'Parámetros de Medición'!B15</f>
        <v>13.32864</v>
      </c>
    </row>
    <row r="12" spans="1:11" x14ac:dyDescent="0.25">
      <c r="F12" s="114" t="s">
        <v>359</v>
      </c>
      <c r="G12" s="109">
        <f>C9</f>
        <v>1.0708</v>
      </c>
    </row>
    <row r="13" spans="1:11" x14ac:dyDescent="0.25">
      <c r="A13" s="191" t="s">
        <v>220</v>
      </c>
      <c r="B13" s="191"/>
      <c r="C13" s="191"/>
      <c r="D13" s="191"/>
      <c r="F13" s="115" t="s">
        <v>357</v>
      </c>
      <c r="G13" s="110">
        <f>C42</f>
        <v>0.73128723463149259</v>
      </c>
    </row>
    <row r="14" spans="1:11" ht="15.75" thickBot="1" x14ac:dyDescent="0.3">
      <c r="A14" s="41" t="s">
        <v>86</v>
      </c>
      <c r="B14" s="41" t="s">
        <v>87</v>
      </c>
      <c r="C14" s="41" t="s">
        <v>88</v>
      </c>
      <c r="D14" s="41" t="s">
        <v>89</v>
      </c>
      <c r="F14" s="116"/>
      <c r="G14" s="111"/>
    </row>
    <row r="15" spans="1:11" ht="15.75" thickBot="1" x14ac:dyDescent="0.3">
      <c r="A15" s="42" t="s">
        <v>190</v>
      </c>
      <c r="B15" s="43" t="s">
        <v>185</v>
      </c>
      <c r="C15" s="106">
        <f>'Indicadores de Producto'!E6</f>
        <v>1.1499999999999999</v>
      </c>
      <c r="D15" s="73" t="str">
        <f>'Indicadores de Producto'!E5</f>
        <v xml:space="preserve"> Grandes Pérdidas Financieras</v>
      </c>
      <c r="F15" s="117" t="s">
        <v>360</v>
      </c>
      <c r="G15" s="122">
        <f>G10*POWER(G11,G12) * G13</f>
        <v>34.423577139616015</v>
      </c>
      <c r="H15" s="119" t="s">
        <v>361</v>
      </c>
      <c r="I15" s="124" t="s">
        <v>367</v>
      </c>
      <c r="J15" s="120">
        <f>G15</f>
        <v>34.423577139616015</v>
      </c>
      <c r="K15" s="112" t="s">
        <v>361</v>
      </c>
    </row>
    <row r="16" spans="1:11" x14ac:dyDescent="0.25">
      <c r="A16" s="42" t="s">
        <v>191</v>
      </c>
      <c r="B16" s="43" t="s">
        <v>186</v>
      </c>
      <c r="C16" s="106">
        <f>'Indicadores de Producto'!F12</f>
        <v>1.19</v>
      </c>
      <c r="D16" s="73" t="str">
        <f>'Indicadores de Producto'!F11</f>
        <v xml:space="preserve"> &gt;= 1000 Bytes</v>
      </c>
    </row>
    <row r="17" spans="1:11" x14ac:dyDescent="0.25">
      <c r="A17" s="42" t="s">
        <v>192</v>
      </c>
      <c r="B17" s="43" t="s">
        <v>187</v>
      </c>
      <c r="C17" s="106">
        <v>1</v>
      </c>
      <c r="D17" s="73" t="s">
        <v>231</v>
      </c>
      <c r="J17" t="s">
        <v>364</v>
      </c>
    </row>
    <row r="18" spans="1:11" ht="15.75" thickBot="1" x14ac:dyDescent="0.3">
      <c r="A18" s="42" t="s">
        <v>193</v>
      </c>
      <c r="B18" s="43" t="s">
        <v>188</v>
      </c>
      <c r="C18" s="106">
        <f>'Indicadores de Producto'!E24</f>
        <v>1.1399999999999999</v>
      </c>
      <c r="D18" s="73" t="str">
        <f>'Indicadores de Producto'!E23</f>
        <v xml:space="preserve"> A través de Programas </v>
      </c>
    </row>
    <row r="19" spans="1:11" ht="15.75" thickBot="1" x14ac:dyDescent="0.3">
      <c r="A19" s="42" t="s">
        <v>194</v>
      </c>
      <c r="B19" s="43" t="s">
        <v>189</v>
      </c>
      <c r="C19" s="106">
        <f>'Indicadores de Producto'!C18</f>
        <v>0.95</v>
      </c>
      <c r="D19" s="73" t="str">
        <f>'Indicadores de Producto'!C17</f>
        <v xml:space="preserve"> Algunas Etapas sin Cobertura </v>
      </c>
      <c r="F19" s="117" t="s">
        <v>362</v>
      </c>
      <c r="G19" s="121">
        <f>3.67*POWER(J15,(0.28+0.002*C8))</f>
        <v>11.076716301922314</v>
      </c>
      <c r="H19" s="119" t="s">
        <v>363</v>
      </c>
      <c r="I19" s="124" t="s">
        <v>367</v>
      </c>
      <c r="J19" s="120">
        <f>G19</f>
        <v>11.076716301922314</v>
      </c>
      <c r="K19" s="112" t="s">
        <v>363</v>
      </c>
    </row>
    <row r="21" spans="1:11" x14ac:dyDescent="0.25">
      <c r="A21" s="191" t="s">
        <v>240</v>
      </c>
      <c r="B21" s="191"/>
      <c r="C21" s="191"/>
      <c r="D21" s="191"/>
      <c r="H21" t="s">
        <v>365</v>
      </c>
    </row>
    <row r="22" spans="1:11" x14ac:dyDescent="0.25">
      <c r="A22" s="41" t="s">
        <v>86</v>
      </c>
      <c r="B22" s="41" t="s">
        <v>87</v>
      </c>
      <c r="C22" s="41" t="s">
        <v>88</v>
      </c>
      <c r="D22" s="41" t="s">
        <v>89</v>
      </c>
    </row>
    <row r="23" spans="1:11" ht="15.75" thickBot="1" x14ac:dyDescent="0.3">
      <c r="A23" s="42" t="s">
        <v>291</v>
      </c>
      <c r="B23" s="43" t="s">
        <v>237</v>
      </c>
      <c r="C23" s="106">
        <v>1</v>
      </c>
      <c r="D23" s="104" t="s">
        <v>262</v>
      </c>
    </row>
    <row r="24" spans="1:11" ht="15.75" thickBot="1" x14ac:dyDescent="0.3">
      <c r="A24" s="42" t="s">
        <v>292</v>
      </c>
      <c r="B24" s="43" t="s">
        <v>238</v>
      </c>
      <c r="C24" s="106">
        <v>1</v>
      </c>
      <c r="D24" s="104" t="s">
        <v>262</v>
      </c>
      <c r="F24" s="117" t="s">
        <v>366</v>
      </c>
      <c r="G24" s="123">
        <f>G15/J19</f>
        <v>3.107742060130398</v>
      </c>
      <c r="H24" s="119" t="s">
        <v>368</v>
      </c>
      <c r="I24" s="124" t="s">
        <v>367</v>
      </c>
      <c r="J24" s="120">
        <f>G24</f>
        <v>3.107742060130398</v>
      </c>
      <c r="K24" s="112" t="s">
        <v>368</v>
      </c>
    </row>
    <row r="25" spans="1:11" x14ac:dyDescent="0.25">
      <c r="A25" s="42" t="s">
        <v>293</v>
      </c>
      <c r="B25" s="43" t="s">
        <v>239</v>
      </c>
      <c r="C25" s="106">
        <v>1</v>
      </c>
      <c r="D25" s="104" t="s">
        <v>231</v>
      </c>
    </row>
    <row r="27" spans="1:11" x14ac:dyDescent="0.25">
      <c r="A27" s="191" t="s">
        <v>297</v>
      </c>
      <c r="B27" s="191"/>
      <c r="C27" s="191"/>
      <c r="D27" s="191"/>
    </row>
    <row r="28" spans="1:11" x14ac:dyDescent="0.25">
      <c r="A28" s="41" t="s">
        <v>86</v>
      </c>
      <c r="B28" s="41" t="s">
        <v>87</v>
      </c>
      <c r="C28" s="41" t="s">
        <v>88</v>
      </c>
      <c r="D28" s="41" t="s">
        <v>89</v>
      </c>
    </row>
    <row r="29" spans="1:11" x14ac:dyDescent="0.25">
      <c r="A29" s="42" t="s">
        <v>298</v>
      </c>
      <c r="B29" s="135" t="s">
        <v>299</v>
      </c>
      <c r="C29" s="107">
        <v>0.83</v>
      </c>
      <c r="D29" s="42" t="s">
        <v>345</v>
      </c>
    </row>
    <row r="30" spans="1:11" x14ac:dyDescent="0.25">
      <c r="A30" s="42" t="s">
        <v>340</v>
      </c>
      <c r="B30" s="135" t="s">
        <v>300</v>
      </c>
      <c r="C30" s="107">
        <v>0.89</v>
      </c>
      <c r="D30" s="42" t="s">
        <v>347</v>
      </c>
    </row>
    <row r="31" spans="1:11" x14ac:dyDescent="0.25">
      <c r="A31" s="42" t="s">
        <v>301</v>
      </c>
      <c r="B31" s="135" t="s">
        <v>302</v>
      </c>
      <c r="C31" s="107">
        <v>0.87</v>
      </c>
      <c r="D31" s="42" t="s">
        <v>345</v>
      </c>
    </row>
    <row r="32" spans="1:11" x14ac:dyDescent="0.25">
      <c r="A32" s="42" t="s">
        <v>341</v>
      </c>
      <c r="B32" s="135" t="s">
        <v>303</v>
      </c>
      <c r="C32" s="107">
        <v>0.81</v>
      </c>
      <c r="D32" s="42" t="s">
        <v>347</v>
      </c>
    </row>
    <row r="33" spans="1:4" x14ac:dyDescent="0.25">
      <c r="A33" s="42" t="s">
        <v>344</v>
      </c>
      <c r="B33" s="135" t="s">
        <v>304</v>
      </c>
      <c r="C33" s="107">
        <v>0.91</v>
      </c>
      <c r="D33" s="42" t="s">
        <v>346</v>
      </c>
    </row>
    <row r="34" spans="1:4" x14ac:dyDescent="0.25">
      <c r="A34" s="42" t="s">
        <v>305</v>
      </c>
      <c r="B34" s="135" t="s">
        <v>306</v>
      </c>
      <c r="C34" s="107">
        <v>1.24</v>
      </c>
      <c r="D34" s="42" t="s">
        <v>348</v>
      </c>
    </row>
    <row r="36" spans="1:4" x14ac:dyDescent="0.25">
      <c r="A36" s="191" t="s">
        <v>349</v>
      </c>
      <c r="B36" s="191"/>
      <c r="C36" s="191"/>
      <c r="D36" s="191"/>
    </row>
    <row r="37" spans="1:4" x14ac:dyDescent="0.25">
      <c r="A37" s="41" t="s">
        <v>86</v>
      </c>
      <c r="B37" s="41" t="s">
        <v>87</v>
      </c>
      <c r="C37" s="41" t="s">
        <v>88</v>
      </c>
      <c r="D37" s="41" t="s">
        <v>89</v>
      </c>
    </row>
    <row r="38" spans="1:4" x14ac:dyDescent="0.25">
      <c r="A38" s="42" t="s">
        <v>350</v>
      </c>
      <c r="B38" s="135" t="s">
        <v>351</v>
      </c>
      <c r="C38" s="107">
        <v>1</v>
      </c>
      <c r="D38" s="104" t="s">
        <v>231</v>
      </c>
    </row>
    <row r="39" spans="1:4" x14ac:dyDescent="0.25">
      <c r="A39" s="42" t="s">
        <v>355</v>
      </c>
      <c r="B39" s="135" t="s">
        <v>352</v>
      </c>
      <c r="C39" s="107">
        <v>0.84</v>
      </c>
      <c r="D39" s="42" t="s">
        <v>356</v>
      </c>
    </row>
    <row r="40" spans="1:4" x14ac:dyDescent="0.25">
      <c r="A40" s="42" t="s">
        <v>354</v>
      </c>
      <c r="B40" s="135" t="s">
        <v>353</v>
      </c>
      <c r="C40" s="107">
        <v>1</v>
      </c>
      <c r="D40" s="42" t="s">
        <v>231</v>
      </c>
    </row>
    <row r="42" spans="1:4" x14ac:dyDescent="0.25">
      <c r="B42" s="105" t="s">
        <v>357</v>
      </c>
      <c r="C42" s="118">
        <f>PRODUCT(C38:C40,C29:C34,C23:C25,C15:C19,)</f>
        <v>0.73128723463149259</v>
      </c>
    </row>
    <row r="43" spans="1:4" x14ac:dyDescent="0.25">
      <c r="C43" s="136"/>
    </row>
  </sheetData>
  <mergeCells count="8">
    <mergeCell ref="A36:D36"/>
    <mergeCell ref="A8:B8"/>
    <mergeCell ref="A9:B9"/>
    <mergeCell ref="A1:D1"/>
    <mergeCell ref="A13:D13"/>
    <mergeCell ref="A11:D11"/>
    <mergeCell ref="A21:D21"/>
    <mergeCell ref="A27:D2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O26"/>
  <sheetViews>
    <sheetView topLeftCell="D13" zoomScale="145" zoomScaleNormal="145" workbookViewId="0">
      <selection activeCell="I12" sqref="I12"/>
    </sheetView>
  </sheetViews>
  <sheetFormatPr baseColWidth="10" defaultRowHeight="15" x14ac:dyDescent="0.25"/>
  <cols>
    <col min="1" max="2" width="21" bestFit="1" customWidth="1"/>
    <col min="3" max="3" width="13.7109375" bestFit="1" customWidth="1"/>
    <col min="4" max="4" width="16.28515625" bestFit="1" customWidth="1"/>
    <col min="5" max="5" width="12.85546875" bestFit="1" customWidth="1"/>
    <col min="6" max="6" width="14.140625" bestFit="1" customWidth="1"/>
    <col min="7" max="10" width="6.140625" bestFit="1" customWidth="1"/>
    <col min="11" max="11" width="6.28515625" customWidth="1"/>
    <col min="12" max="12" width="25" bestFit="1" customWidth="1"/>
    <col min="13" max="13" width="12" bestFit="1" customWidth="1"/>
  </cols>
  <sheetData>
    <row r="2" spans="1:15" x14ac:dyDescent="0.25">
      <c r="A2" s="41" t="s">
        <v>373</v>
      </c>
      <c r="B2" s="41">
        <f>'Parámetros de Medición'!B15</f>
        <v>13.32864</v>
      </c>
      <c r="D2" s="129"/>
    </row>
    <row r="3" spans="1:15" x14ac:dyDescent="0.25">
      <c r="A3" s="41" t="s">
        <v>360</v>
      </c>
      <c r="B3" s="134">
        <f>'Estimacion de Esfuerzo'!J15</f>
        <v>34.423577139616015</v>
      </c>
    </row>
    <row r="4" spans="1:15" x14ac:dyDescent="0.25">
      <c r="A4" s="41" t="s">
        <v>374</v>
      </c>
      <c r="B4" s="134">
        <f>'Estimacion de Esfuerzo'!J19</f>
        <v>11.076716301922314</v>
      </c>
    </row>
    <row r="5" spans="1:15" x14ac:dyDescent="0.25">
      <c r="A5" s="41" t="s">
        <v>366</v>
      </c>
      <c r="B5" s="134">
        <f>'Estimacion de Esfuerzo'!J24</f>
        <v>3.107742060130398</v>
      </c>
    </row>
    <row r="6" spans="1:15" x14ac:dyDescent="0.25">
      <c r="A6" s="137"/>
      <c r="B6" s="137"/>
      <c r="C6" s="137"/>
      <c r="D6" s="137"/>
      <c r="E6" s="137"/>
      <c r="F6" s="137"/>
      <c r="G6" s="194" t="s">
        <v>401</v>
      </c>
      <c r="H6" s="194"/>
      <c r="I6" s="194"/>
      <c r="J6" s="194"/>
      <c r="L6" s="127" t="s">
        <v>383</v>
      </c>
      <c r="M6" s="127" t="s">
        <v>402</v>
      </c>
      <c r="N6" s="127" t="s">
        <v>403</v>
      </c>
    </row>
    <row r="7" spans="1:15" x14ac:dyDescent="0.25">
      <c r="A7" s="137"/>
      <c r="B7" s="41" t="s">
        <v>379</v>
      </c>
      <c r="C7" s="41" t="s">
        <v>380</v>
      </c>
      <c r="D7" s="41" t="s">
        <v>381</v>
      </c>
      <c r="E7" s="41" t="s">
        <v>404</v>
      </c>
      <c r="F7" s="41" t="s">
        <v>366</v>
      </c>
      <c r="G7" s="41" t="s">
        <v>394</v>
      </c>
      <c r="H7" s="41" t="s">
        <v>358</v>
      </c>
      <c r="I7" s="41" t="s">
        <v>395</v>
      </c>
      <c r="J7" s="41" t="s">
        <v>382</v>
      </c>
      <c r="L7" s="127" t="s">
        <v>397</v>
      </c>
      <c r="M7" s="130">
        <v>1600</v>
      </c>
      <c r="N7" s="130">
        <f>M7/30</f>
        <v>53.333333333333336</v>
      </c>
      <c r="O7" s="136"/>
    </row>
    <row r="8" spans="1:15" x14ac:dyDescent="0.25">
      <c r="A8" s="128" t="s">
        <v>375</v>
      </c>
      <c r="B8" s="133">
        <f>D18+((E15-D15)/(B2-D15))*(E18-D18)</f>
        <v>0.06</v>
      </c>
      <c r="C8" s="107">
        <f>B3*B8</f>
        <v>2.0654146283769608</v>
      </c>
      <c r="D8" s="133">
        <f>D23+((E15-D15)/(B2-D15))*(E23-D23)</f>
        <v>0.15503963487869324</v>
      </c>
      <c r="E8" s="107">
        <f>D8*B4</f>
        <v>1.7173300511049048</v>
      </c>
      <c r="F8" s="138">
        <f>C8/E8</f>
        <v>1.2026893881278695</v>
      </c>
      <c r="G8" s="138">
        <v>1</v>
      </c>
      <c r="H8" s="138"/>
      <c r="I8" s="138"/>
      <c r="J8" s="138"/>
      <c r="L8" s="127" t="s">
        <v>398</v>
      </c>
      <c r="M8" s="130">
        <v>1300</v>
      </c>
      <c r="N8" s="130">
        <f t="shared" ref="N8:N10" si="0">M8/30</f>
        <v>43.333333333333336</v>
      </c>
    </row>
    <row r="9" spans="1:15" x14ac:dyDescent="0.25">
      <c r="A9" s="128" t="s">
        <v>376</v>
      </c>
      <c r="B9" s="133">
        <f>D19+((E15-D15)/(B2-D15))*(E19-D19)</f>
        <v>0.16</v>
      </c>
      <c r="C9" s="107">
        <f>B3*B9</f>
        <v>5.5077723423385621</v>
      </c>
      <c r="D9" s="133">
        <f>D24+((E15-D15)/(B2-D15))*(E24-D24)</f>
        <v>0.19</v>
      </c>
      <c r="E9" s="107">
        <f>D9*B4</f>
        <v>2.1045760973652397</v>
      </c>
      <c r="F9" s="138">
        <f t="shared" ref="F9:F11" si="1">C9/E9</f>
        <v>2.6170459453729666</v>
      </c>
      <c r="G9" s="138">
        <v>1</v>
      </c>
      <c r="H9" s="138">
        <v>1</v>
      </c>
      <c r="I9" s="138">
        <v>1</v>
      </c>
      <c r="J9" s="138"/>
      <c r="L9" s="127" t="s">
        <v>399</v>
      </c>
      <c r="M9" s="130">
        <v>1400</v>
      </c>
      <c r="N9" s="130">
        <f t="shared" si="0"/>
        <v>46.666666666666664</v>
      </c>
    </row>
    <row r="10" spans="1:15" x14ac:dyDescent="0.25">
      <c r="A10" s="128" t="s">
        <v>377</v>
      </c>
      <c r="B10" s="133">
        <f>D20+((E15-D15)/(B2-D15))*(E20-D20)</f>
        <v>0.51488109536392013</v>
      </c>
      <c r="C10" s="107">
        <f>B3*B10</f>
        <v>17.724049103989895</v>
      </c>
      <c r="D10" s="133">
        <f>D25+((E15-D15)/(B2-D15))*(E25-D25)</f>
        <v>0.40984146048522729</v>
      </c>
      <c r="E10" s="107">
        <f>D10*B4</f>
        <v>4.5396975865603668</v>
      </c>
      <c r="F10" s="138">
        <f t="shared" si="1"/>
        <v>3.9042356381758534</v>
      </c>
      <c r="G10" s="138">
        <v>1</v>
      </c>
      <c r="H10" s="138">
        <v>1</v>
      </c>
      <c r="I10" s="138">
        <v>1</v>
      </c>
      <c r="J10" s="138">
        <v>1</v>
      </c>
      <c r="L10" s="127" t="s">
        <v>400</v>
      </c>
      <c r="M10" s="130">
        <v>1200</v>
      </c>
      <c r="N10" s="130">
        <f t="shared" si="0"/>
        <v>40</v>
      </c>
    </row>
    <row r="11" spans="1:15" x14ac:dyDescent="0.25">
      <c r="A11" s="128" t="s">
        <v>378</v>
      </c>
      <c r="B11" s="133">
        <f>D21+((E15-D15)/(B2-D15))*(E21-D21)</f>
        <v>0.32511890463607973</v>
      </c>
      <c r="C11" s="107">
        <f>B3*B11</f>
        <v>11.191755693287554</v>
      </c>
      <c r="D11" s="133">
        <f>D26+((E15-D15)/(B2-D15))*(E26-D26)</f>
        <v>0.40015853951477304</v>
      </c>
      <c r="E11" s="107">
        <f>D11*B4</f>
        <v>4.4324426179967107</v>
      </c>
      <c r="F11" s="138">
        <f t="shared" si="1"/>
        <v>2.5249634699942911</v>
      </c>
      <c r="G11" s="138">
        <v>1</v>
      </c>
      <c r="H11" s="138"/>
      <c r="I11" s="138">
        <v>1</v>
      </c>
      <c r="J11" s="138">
        <v>1</v>
      </c>
    </row>
    <row r="12" spans="1:15" x14ac:dyDescent="0.25">
      <c r="A12" s="137"/>
      <c r="B12" s="132">
        <f>SUM(B9:B11)</f>
        <v>0.99999999999999989</v>
      </c>
      <c r="C12" s="137"/>
      <c r="D12" s="132">
        <f>SUM(D9:D11)</f>
        <v>1.0000000000000004</v>
      </c>
      <c r="E12" s="139">
        <f>SUM(E8:E11)</f>
        <v>12.794046353027223</v>
      </c>
      <c r="F12" s="137"/>
      <c r="G12" s="137"/>
      <c r="H12" s="137"/>
      <c r="I12" s="137"/>
      <c r="J12" s="137"/>
    </row>
    <row r="14" spans="1:15" x14ac:dyDescent="0.25">
      <c r="A14" s="116"/>
      <c r="B14" s="116"/>
      <c r="C14" s="116"/>
      <c r="D14" s="41" t="s">
        <v>392</v>
      </c>
      <c r="E14" s="41" t="s">
        <v>393</v>
      </c>
      <c r="F14" s="116"/>
      <c r="L14" s="191" t="s">
        <v>396</v>
      </c>
      <c r="M14" s="191"/>
    </row>
    <row r="15" spans="1:15" x14ac:dyDescent="0.25">
      <c r="A15" s="116"/>
      <c r="B15" s="116"/>
      <c r="C15" s="116"/>
      <c r="D15" s="135">
        <v>8</v>
      </c>
      <c r="E15" s="135">
        <v>32</v>
      </c>
      <c r="F15" s="116"/>
      <c r="L15" s="126" t="s">
        <v>375</v>
      </c>
      <c r="M15" s="131">
        <f>E8*(G8*M7+H8*M8+I8*M9+J8*M10)</f>
        <v>2747.7280817678475</v>
      </c>
    </row>
    <row r="16" spans="1:15" x14ac:dyDescent="0.25">
      <c r="A16" s="41" t="s">
        <v>384</v>
      </c>
      <c r="B16" s="41" t="s">
        <v>385</v>
      </c>
      <c r="C16" s="41" t="s">
        <v>388</v>
      </c>
      <c r="D16" s="41" t="s">
        <v>389</v>
      </c>
      <c r="E16" s="41" t="s">
        <v>390</v>
      </c>
      <c r="F16" s="41" t="s">
        <v>391</v>
      </c>
      <c r="L16" s="126" t="s">
        <v>376</v>
      </c>
      <c r="M16" s="131">
        <f>E9*(G9*M7+H9*M8+I9*M9+J9*M10)</f>
        <v>9049.6772186705311</v>
      </c>
    </row>
    <row r="17" spans="1:13" x14ac:dyDescent="0.25">
      <c r="A17" s="194" t="s">
        <v>380</v>
      </c>
      <c r="B17" s="194"/>
      <c r="C17" s="194"/>
      <c r="D17" s="194"/>
      <c r="E17" s="194"/>
      <c r="F17" s="194"/>
      <c r="L17" s="126" t="s">
        <v>377</v>
      </c>
      <c r="M17" s="131">
        <f>E10*(G10*M7+H10*M8+I10*M9+J10*M10)</f>
        <v>24968.336726082016</v>
      </c>
    </row>
    <row r="18" spans="1:13" x14ac:dyDescent="0.25">
      <c r="A18" s="194" t="s">
        <v>386</v>
      </c>
      <c r="B18" s="41" t="s">
        <v>375</v>
      </c>
      <c r="C18" s="133">
        <v>0.06</v>
      </c>
      <c r="D18" s="133">
        <v>0.06</v>
      </c>
      <c r="E18" s="133">
        <v>0.06</v>
      </c>
      <c r="F18" s="133">
        <v>0.06</v>
      </c>
      <c r="L18" s="126" t="s">
        <v>378</v>
      </c>
      <c r="M18" s="131">
        <f>E8*(G8*M7+H8*M8+I8*M9+J8*M10)</f>
        <v>2747.7280817678475</v>
      </c>
    </row>
    <row r="19" spans="1:13" x14ac:dyDescent="0.25">
      <c r="A19" s="194"/>
      <c r="B19" s="41" t="s">
        <v>376</v>
      </c>
      <c r="C19" s="133">
        <v>0.16</v>
      </c>
      <c r="D19" s="133">
        <v>0.16</v>
      </c>
      <c r="E19" s="133">
        <v>0.16</v>
      </c>
      <c r="F19" s="133">
        <v>0.16</v>
      </c>
      <c r="L19" s="126" t="s">
        <v>396</v>
      </c>
      <c r="M19" s="131">
        <f>SUM(M15:M18)</f>
        <v>39513.470108288246</v>
      </c>
    </row>
    <row r="20" spans="1:13" x14ac:dyDescent="0.25">
      <c r="A20" s="194"/>
      <c r="B20" s="41" t="s">
        <v>377</v>
      </c>
      <c r="C20" s="133">
        <v>0.68</v>
      </c>
      <c r="D20" s="133">
        <v>0.65</v>
      </c>
      <c r="E20" s="133">
        <v>0.62</v>
      </c>
      <c r="F20" s="133">
        <v>0.59</v>
      </c>
    </row>
    <row r="21" spans="1:13" x14ac:dyDescent="0.25">
      <c r="A21" s="194"/>
      <c r="B21" s="41" t="s">
        <v>378</v>
      </c>
      <c r="C21" s="133">
        <v>0.16</v>
      </c>
      <c r="D21" s="133">
        <v>0.19</v>
      </c>
      <c r="E21" s="133">
        <v>0.22</v>
      </c>
      <c r="F21" s="133">
        <v>0.25</v>
      </c>
    </row>
    <row r="22" spans="1:13" x14ac:dyDescent="0.25">
      <c r="A22" s="194" t="s">
        <v>387</v>
      </c>
      <c r="B22" s="194"/>
      <c r="C22" s="194"/>
      <c r="D22" s="194"/>
      <c r="E22" s="194"/>
      <c r="F22" s="194"/>
    </row>
    <row r="23" spans="1:13" x14ac:dyDescent="0.25">
      <c r="A23" s="194" t="s">
        <v>386</v>
      </c>
      <c r="B23" s="41" t="s">
        <v>375</v>
      </c>
      <c r="C23" s="133">
        <v>0.1</v>
      </c>
      <c r="D23" s="133">
        <v>0.11</v>
      </c>
      <c r="E23" s="133">
        <v>0.12</v>
      </c>
      <c r="F23" s="133">
        <v>0.13</v>
      </c>
    </row>
    <row r="24" spans="1:13" x14ac:dyDescent="0.25">
      <c r="A24" s="194"/>
      <c r="B24" s="41" t="s">
        <v>376</v>
      </c>
      <c r="C24" s="133">
        <v>0.19</v>
      </c>
      <c r="D24" s="133">
        <v>0.19</v>
      </c>
      <c r="E24" s="133">
        <v>0.19</v>
      </c>
      <c r="F24" s="133">
        <v>0.19</v>
      </c>
    </row>
    <row r="25" spans="1:13" x14ac:dyDescent="0.25">
      <c r="A25" s="194"/>
      <c r="B25" s="41" t="s">
        <v>377</v>
      </c>
      <c r="C25" s="133">
        <v>0.63</v>
      </c>
      <c r="D25" s="133">
        <v>0.59</v>
      </c>
      <c r="E25" s="133">
        <v>0.55000000000000004</v>
      </c>
      <c r="F25" s="133">
        <v>0.51</v>
      </c>
    </row>
    <row r="26" spans="1:13" x14ac:dyDescent="0.25">
      <c r="A26" s="194"/>
      <c r="B26" s="41" t="s">
        <v>378</v>
      </c>
      <c r="C26" s="133">
        <v>0.16</v>
      </c>
      <c r="D26" s="133">
        <v>0.22</v>
      </c>
      <c r="E26" s="133">
        <v>0.26</v>
      </c>
      <c r="F26" s="133">
        <v>0.3</v>
      </c>
    </row>
  </sheetData>
  <mergeCells count="6">
    <mergeCell ref="A23:A26"/>
    <mergeCell ref="G6:J6"/>
    <mergeCell ref="L14:M14"/>
    <mergeCell ref="A17:F17"/>
    <mergeCell ref="A22:F22"/>
    <mergeCell ref="A18:A2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89"/>
  <sheetViews>
    <sheetView topLeftCell="A16" workbookViewId="0">
      <selection activeCell="B24" sqref="B24"/>
    </sheetView>
  </sheetViews>
  <sheetFormatPr baseColWidth="10" defaultRowHeight="15" x14ac:dyDescent="0.25"/>
  <cols>
    <col min="1" max="1" width="26.140625" bestFit="1" customWidth="1"/>
    <col min="2" max="2" width="29.42578125" bestFit="1" customWidth="1"/>
    <col min="3" max="3" width="32" bestFit="1" customWidth="1"/>
    <col min="4" max="4" width="38.42578125" bestFit="1" customWidth="1"/>
  </cols>
  <sheetData>
    <row r="1" spans="1:4" x14ac:dyDescent="0.25">
      <c r="A1" s="156" t="s">
        <v>62</v>
      </c>
      <c r="B1" s="157"/>
      <c r="C1" s="157"/>
      <c r="D1" s="158"/>
    </row>
    <row r="2" spans="1:4" x14ac:dyDescent="0.25">
      <c r="A2" s="159"/>
      <c r="B2" s="160"/>
      <c r="C2" s="160"/>
      <c r="D2" s="161"/>
    </row>
    <row r="3" spans="1:4" ht="15" customHeight="1" x14ac:dyDescent="0.25">
      <c r="A3" s="149" t="s">
        <v>17</v>
      </c>
      <c r="B3" s="162" t="s">
        <v>6</v>
      </c>
      <c r="C3" s="154" t="s">
        <v>4</v>
      </c>
      <c r="D3" s="152" t="s">
        <v>18</v>
      </c>
    </row>
    <row r="4" spans="1:4" ht="15" customHeight="1" x14ac:dyDescent="0.25">
      <c r="A4" s="150"/>
      <c r="B4" s="163"/>
      <c r="C4" s="155"/>
      <c r="D4" s="153"/>
    </row>
    <row r="5" spans="1:4" ht="15" customHeight="1" x14ac:dyDescent="0.25">
      <c r="A5" s="150"/>
      <c r="B5" s="163"/>
      <c r="C5" s="155"/>
      <c r="D5" s="153"/>
    </row>
    <row r="6" spans="1:4" ht="15.75" x14ac:dyDescent="0.25">
      <c r="A6" s="150"/>
      <c r="B6" s="2" t="s">
        <v>36</v>
      </c>
      <c r="C6" s="3" t="s">
        <v>22</v>
      </c>
      <c r="D6" s="4" t="s">
        <v>34</v>
      </c>
    </row>
    <row r="7" spans="1:4" ht="15.75" x14ac:dyDescent="0.25">
      <c r="A7" s="150"/>
      <c r="B7" s="2" t="s">
        <v>26</v>
      </c>
      <c r="C7" s="3" t="s">
        <v>23</v>
      </c>
      <c r="D7" s="4" t="s">
        <v>24</v>
      </c>
    </row>
    <row r="8" spans="1:4" ht="15.75" x14ac:dyDescent="0.25">
      <c r="A8" s="150"/>
      <c r="B8" s="2" t="s">
        <v>29</v>
      </c>
      <c r="C8" s="3" t="s">
        <v>20</v>
      </c>
      <c r="D8" s="4" t="s">
        <v>33</v>
      </c>
    </row>
    <row r="9" spans="1:4" ht="15.75" x14ac:dyDescent="0.25">
      <c r="A9" s="150"/>
      <c r="B9" s="2"/>
      <c r="C9" s="3" t="s">
        <v>28</v>
      </c>
      <c r="D9" s="4" t="s">
        <v>35</v>
      </c>
    </row>
    <row r="10" spans="1:4" ht="15.75" x14ac:dyDescent="0.25">
      <c r="A10" s="150"/>
      <c r="B10" s="2"/>
      <c r="C10" s="3" t="s">
        <v>25</v>
      </c>
      <c r="D10" s="4" t="s">
        <v>27</v>
      </c>
    </row>
    <row r="11" spans="1:4" ht="15.75" x14ac:dyDescent="0.25">
      <c r="A11" s="150"/>
      <c r="B11" s="2"/>
      <c r="C11" s="3" t="s">
        <v>19</v>
      </c>
      <c r="D11" s="4" t="s">
        <v>21</v>
      </c>
    </row>
    <row r="12" spans="1:4" ht="15.75" x14ac:dyDescent="0.25">
      <c r="A12" s="150"/>
      <c r="B12" s="2"/>
      <c r="C12" s="3"/>
      <c r="D12" s="4"/>
    </row>
    <row r="13" spans="1:4" ht="15.75" x14ac:dyDescent="0.25">
      <c r="A13" s="150"/>
      <c r="B13" s="2"/>
      <c r="C13" s="3"/>
      <c r="D13" s="4"/>
    </row>
    <row r="14" spans="1:4" ht="15.75" x14ac:dyDescent="0.25">
      <c r="A14" s="150"/>
      <c r="B14" s="2"/>
      <c r="C14" s="3"/>
      <c r="D14" s="4"/>
    </row>
    <row r="15" spans="1:4" ht="15.75" x14ac:dyDescent="0.25">
      <c r="A15" s="150"/>
      <c r="B15" s="2"/>
      <c r="C15" s="3"/>
      <c r="D15" s="4"/>
    </row>
    <row r="16" spans="1:4" ht="15.75" x14ac:dyDescent="0.25">
      <c r="A16" s="150"/>
      <c r="B16" s="2"/>
      <c r="C16" s="3"/>
      <c r="D16" s="4"/>
    </row>
    <row r="17" spans="1:4" ht="15.75" x14ac:dyDescent="0.25">
      <c r="A17" s="150"/>
      <c r="B17" s="2"/>
      <c r="C17" s="3"/>
      <c r="D17" s="4"/>
    </row>
    <row r="18" spans="1:4" ht="15.75" x14ac:dyDescent="0.25">
      <c r="A18" s="150"/>
      <c r="B18" s="2"/>
      <c r="C18" s="3"/>
      <c r="D18" s="4"/>
    </row>
    <row r="19" spans="1:4" ht="15.75" x14ac:dyDescent="0.25">
      <c r="A19" s="150"/>
      <c r="B19" s="2"/>
      <c r="C19" s="3"/>
      <c r="D19" s="4"/>
    </row>
    <row r="20" spans="1:4" ht="15.75" x14ac:dyDescent="0.25">
      <c r="A20" s="151"/>
      <c r="B20" s="5"/>
      <c r="C20" s="6"/>
      <c r="D20" s="7"/>
    </row>
    <row r="21" spans="1:4" ht="15" customHeight="1" x14ac:dyDescent="0.25">
      <c r="A21" s="149" t="s">
        <v>32</v>
      </c>
      <c r="B21" s="162" t="s">
        <v>30</v>
      </c>
      <c r="C21" s="154" t="s">
        <v>4</v>
      </c>
      <c r="D21" s="152" t="s">
        <v>31</v>
      </c>
    </row>
    <row r="22" spans="1:4" ht="15" customHeight="1" x14ac:dyDescent="0.25">
      <c r="A22" s="150"/>
      <c r="B22" s="163"/>
      <c r="C22" s="155"/>
      <c r="D22" s="153"/>
    </row>
    <row r="23" spans="1:4" ht="15" customHeight="1" x14ac:dyDescent="0.25">
      <c r="A23" s="150"/>
      <c r="B23" s="163"/>
      <c r="C23" s="155"/>
      <c r="D23" s="153"/>
    </row>
    <row r="24" spans="1:4" ht="15.75" x14ac:dyDescent="0.25">
      <c r="A24" s="150"/>
      <c r="B24" s="2" t="s">
        <v>372</v>
      </c>
      <c r="C24" s="3" t="s">
        <v>41</v>
      </c>
      <c r="D24" s="4" t="s">
        <v>48</v>
      </c>
    </row>
    <row r="25" spans="1:4" ht="15.75" x14ac:dyDescent="0.25">
      <c r="A25" s="150"/>
      <c r="B25" s="2"/>
      <c r="C25" s="3" t="s">
        <v>38</v>
      </c>
      <c r="D25" s="4" t="s">
        <v>40</v>
      </c>
    </row>
    <row r="26" spans="1:4" ht="15.75" x14ac:dyDescent="0.25">
      <c r="A26" s="150"/>
      <c r="B26" s="2"/>
      <c r="C26" s="3" t="s">
        <v>37</v>
      </c>
      <c r="D26" s="4" t="s">
        <v>49</v>
      </c>
    </row>
    <row r="27" spans="1:4" ht="15.75" x14ac:dyDescent="0.25">
      <c r="A27" s="150"/>
      <c r="B27" s="2"/>
      <c r="C27" s="3" t="s">
        <v>42</v>
      </c>
      <c r="D27" s="4" t="s">
        <v>39</v>
      </c>
    </row>
    <row r="28" spans="1:4" ht="15.75" x14ac:dyDescent="0.25">
      <c r="A28" s="150"/>
      <c r="B28" s="2"/>
      <c r="C28" s="3" t="s">
        <v>43</v>
      </c>
      <c r="D28" s="4" t="s">
        <v>45</v>
      </c>
    </row>
    <row r="29" spans="1:4" ht="15.75" x14ac:dyDescent="0.25">
      <c r="A29" s="150"/>
      <c r="B29" s="2"/>
      <c r="C29" s="3" t="s">
        <v>44</v>
      </c>
      <c r="D29" s="4"/>
    </row>
    <row r="30" spans="1:4" ht="15.75" x14ac:dyDescent="0.25">
      <c r="A30" s="150"/>
      <c r="B30" s="2"/>
      <c r="C30" s="3"/>
      <c r="D30" s="4"/>
    </row>
    <row r="31" spans="1:4" ht="15.75" x14ac:dyDescent="0.25">
      <c r="A31" s="150"/>
      <c r="B31" s="2"/>
      <c r="C31" s="3"/>
      <c r="D31" s="4"/>
    </row>
    <row r="32" spans="1:4" ht="15.75" x14ac:dyDescent="0.25">
      <c r="A32" s="150"/>
      <c r="B32" s="2"/>
      <c r="C32" s="3"/>
      <c r="D32" s="4"/>
    </row>
    <row r="33" spans="1:4" ht="15.75" x14ac:dyDescent="0.25">
      <c r="A33" s="150"/>
      <c r="B33" s="2"/>
      <c r="C33" s="3"/>
      <c r="D33" s="4"/>
    </row>
    <row r="34" spans="1:4" ht="15.75" x14ac:dyDescent="0.25">
      <c r="A34" s="150"/>
      <c r="B34" s="2"/>
      <c r="C34" s="3"/>
      <c r="D34" s="4"/>
    </row>
    <row r="35" spans="1:4" ht="15.75" x14ac:dyDescent="0.25">
      <c r="A35" s="150"/>
      <c r="B35" s="2"/>
      <c r="C35" s="3"/>
      <c r="D35" s="4"/>
    </row>
    <row r="36" spans="1:4" ht="15.75" x14ac:dyDescent="0.25">
      <c r="A36" s="150"/>
      <c r="B36" s="2"/>
      <c r="C36" s="3"/>
      <c r="D36" s="4"/>
    </row>
    <row r="37" spans="1:4" ht="15.75" x14ac:dyDescent="0.25">
      <c r="A37" s="150"/>
      <c r="B37" s="2"/>
      <c r="C37" s="3"/>
      <c r="D37" s="4"/>
    </row>
    <row r="38" spans="1:4" ht="15.75" x14ac:dyDescent="0.25">
      <c r="A38" s="151"/>
      <c r="B38" s="5"/>
      <c r="C38" s="6"/>
      <c r="D38" s="7"/>
    </row>
    <row r="39" spans="1:4" ht="15" customHeight="1" x14ac:dyDescent="0.25">
      <c r="A39" s="149" t="s">
        <v>47</v>
      </c>
      <c r="B39" s="162" t="s">
        <v>6</v>
      </c>
      <c r="C39" s="154" t="s">
        <v>4</v>
      </c>
      <c r="D39" s="152" t="s">
        <v>18</v>
      </c>
    </row>
    <row r="40" spans="1:4" ht="15" customHeight="1" x14ac:dyDescent="0.25">
      <c r="A40" s="150"/>
      <c r="B40" s="163"/>
      <c r="C40" s="155"/>
      <c r="D40" s="153"/>
    </row>
    <row r="41" spans="1:4" ht="15" customHeight="1" x14ac:dyDescent="0.25">
      <c r="A41" s="150"/>
      <c r="B41" s="163"/>
      <c r="C41" s="155"/>
      <c r="D41" s="153"/>
    </row>
    <row r="42" spans="1:4" ht="15.75" x14ac:dyDescent="0.25">
      <c r="A42" s="150"/>
      <c r="B42" s="2" t="s">
        <v>50</v>
      </c>
      <c r="C42" s="3" t="s">
        <v>46</v>
      </c>
      <c r="D42" s="4" t="s">
        <v>35</v>
      </c>
    </row>
    <row r="43" spans="1:4" ht="15.75" x14ac:dyDescent="0.25">
      <c r="A43" s="150"/>
      <c r="B43" s="2"/>
      <c r="C43" s="3" t="s">
        <v>22</v>
      </c>
      <c r="D43" s="4"/>
    </row>
    <row r="44" spans="1:4" ht="15.75" x14ac:dyDescent="0.25">
      <c r="A44" s="150"/>
      <c r="B44" s="2"/>
      <c r="C44" s="3" t="s">
        <v>36</v>
      </c>
      <c r="D44" s="4"/>
    </row>
    <row r="45" spans="1:4" ht="15.75" x14ac:dyDescent="0.25">
      <c r="A45" s="150"/>
      <c r="B45" s="2"/>
      <c r="C45" s="3" t="s">
        <v>26</v>
      </c>
      <c r="D45" s="4"/>
    </row>
    <row r="46" spans="1:4" ht="15.75" x14ac:dyDescent="0.25">
      <c r="A46" s="150"/>
      <c r="B46" s="2"/>
      <c r="C46" s="3"/>
      <c r="D46" s="4"/>
    </row>
    <row r="47" spans="1:4" ht="15.75" x14ac:dyDescent="0.25">
      <c r="A47" s="150"/>
      <c r="B47" s="2"/>
      <c r="C47" s="3"/>
      <c r="D47" s="4"/>
    </row>
    <row r="48" spans="1:4" ht="15.75" x14ac:dyDescent="0.25">
      <c r="A48" s="150"/>
      <c r="B48" s="2"/>
      <c r="C48" s="3"/>
      <c r="D48" s="4"/>
    </row>
    <row r="49" spans="1:4" ht="15.75" x14ac:dyDescent="0.25">
      <c r="A49" s="150"/>
      <c r="B49" s="2"/>
      <c r="C49" s="3"/>
      <c r="D49" s="4"/>
    </row>
    <row r="50" spans="1:4" ht="15.75" x14ac:dyDescent="0.25">
      <c r="A50" s="150"/>
      <c r="B50" s="2"/>
      <c r="C50" s="3"/>
      <c r="D50" s="4"/>
    </row>
    <row r="51" spans="1:4" ht="15.75" x14ac:dyDescent="0.25">
      <c r="A51" s="150"/>
      <c r="B51" s="2"/>
      <c r="C51" s="3"/>
      <c r="D51" s="4"/>
    </row>
    <row r="52" spans="1:4" ht="15.75" x14ac:dyDescent="0.25">
      <c r="A52" s="150"/>
      <c r="B52" s="2"/>
      <c r="C52" s="3"/>
      <c r="D52" s="4"/>
    </row>
    <row r="53" spans="1:4" ht="15.75" x14ac:dyDescent="0.25">
      <c r="A53" s="150"/>
      <c r="B53" s="2"/>
      <c r="C53" s="3"/>
      <c r="D53" s="4"/>
    </row>
    <row r="54" spans="1:4" ht="15.75" x14ac:dyDescent="0.25">
      <c r="A54" s="150"/>
      <c r="B54" s="2"/>
      <c r="C54" s="3"/>
      <c r="D54" s="4"/>
    </row>
    <row r="55" spans="1:4" ht="15.75" x14ac:dyDescent="0.25">
      <c r="A55" s="150"/>
      <c r="B55" s="2"/>
      <c r="C55" s="3"/>
      <c r="D55" s="4"/>
    </row>
    <row r="56" spans="1:4" ht="15.75" x14ac:dyDescent="0.25">
      <c r="A56" s="151"/>
      <c r="B56" s="5"/>
      <c r="C56" s="6"/>
      <c r="D56" s="7"/>
    </row>
    <row r="57" spans="1:4" ht="15" customHeight="1" x14ac:dyDescent="0.25">
      <c r="A57" s="149" t="s">
        <v>51</v>
      </c>
      <c r="B57" s="162" t="s">
        <v>6</v>
      </c>
      <c r="C57" s="154" t="s">
        <v>4</v>
      </c>
      <c r="D57" s="152" t="s">
        <v>18</v>
      </c>
    </row>
    <row r="58" spans="1:4" ht="15" customHeight="1" x14ac:dyDescent="0.25">
      <c r="A58" s="150"/>
      <c r="B58" s="163"/>
      <c r="C58" s="155"/>
      <c r="D58" s="153"/>
    </row>
    <row r="59" spans="1:4" ht="15.75" x14ac:dyDescent="0.25">
      <c r="A59" s="150"/>
      <c r="B59" s="2" t="s">
        <v>54</v>
      </c>
      <c r="C59" s="3" t="s">
        <v>52</v>
      </c>
      <c r="D59" s="4" t="s">
        <v>60</v>
      </c>
    </row>
    <row r="60" spans="1:4" ht="15.75" x14ac:dyDescent="0.25">
      <c r="A60" s="150"/>
      <c r="B60" s="2" t="s">
        <v>56</v>
      </c>
      <c r="C60" s="3" t="s">
        <v>59</v>
      </c>
      <c r="D60" s="4" t="s">
        <v>57</v>
      </c>
    </row>
    <row r="61" spans="1:4" ht="15.75" x14ac:dyDescent="0.25">
      <c r="A61" s="150"/>
      <c r="B61" s="2" t="s">
        <v>53</v>
      </c>
      <c r="C61" s="3"/>
      <c r="D61" s="4" t="s">
        <v>58</v>
      </c>
    </row>
    <row r="62" spans="1:4" ht="15.75" x14ac:dyDescent="0.25">
      <c r="A62" s="150"/>
      <c r="B62" s="2" t="s">
        <v>55</v>
      </c>
      <c r="C62" s="3"/>
      <c r="D62" s="4"/>
    </row>
    <row r="63" spans="1:4" ht="15.75" x14ac:dyDescent="0.25">
      <c r="A63" s="150"/>
      <c r="B63" s="2"/>
      <c r="C63" s="3"/>
      <c r="D63" s="4"/>
    </row>
    <row r="64" spans="1:4" ht="15.75" x14ac:dyDescent="0.25">
      <c r="A64" s="150"/>
      <c r="B64" s="2"/>
      <c r="C64" s="3"/>
      <c r="D64" s="4"/>
    </row>
    <row r="65" spans="1:4" ht="15.75" x14ac:dyDescent="0.25">
      <c r="A65" s="150"/>
      <c r="B65" s="2"/>
      <c r="C65" s="3"/>
      <c r="D65" s="4"/>
    </row>
    <row r="66" spans="1:4" ht="15.75" x14ac:dyDescent="0.25">
      <c r="A66" s="150"/>
      <c r="B66" s="2"/>
      <c r="C66" s="3"/>
      <c r="D66" s="4"/>
    </row>
    <row r="67" spans="1:4" ht="15.75" x14ac:dyDescent="0.25">
      <c r="A67" s="150"/>
      <c r="B67" s="2"/>
      <c r="C67" s="3"/>
      <c r="D67" s="4"/>
    </row>
    <row r="68" spans="1:4" ht="15.75" x14ac:dyDescent="0.25">
      <c r="A68" s="150"/>
      <c r="B68" s="2"/>
      <c r="C68" s="3"/>
      <c r="D68" s="4"/>
    </row>
    <row r="69" spans="1:4" ht="15.75" x14ac:dyDescent="0.25">
      <c r="A69" s="150"/>
      <c r="B69" s="2"/>
      <c r="C69" s="3"/>
      <c r="D69" s="4"/>
    </row>
    <row r="70" spans="1:4" ht="15.75" x14ac:dyDescent="0.25">
      <c r="A70" s="150"/>
      <c r="B70" s="2"/>
      <c r="C70" s="3"/>
      <c r="D70" s="4"/>
    </row>
    <row r="71" spans="1:4" ht="15.75" x14ac:dyDescent="0.25">
      <c r="A71" s="150"/>
      <c r="B71" s="2"/>
      <c r="C71" s="3"/>
      <c r="D71" s="4"/>
    </row>
    <row r="72" spans="1:4" ht="15.75" x14ac:dyDescent="0.25">
      <c r="A72" s="151"/>
      <c r="B72" s="5"/>
      <c r="C72" s="6"/>
      <c r="D72" s="7"/>
    </row>
    <row r="73" spans="1:4" ht="15" customHeight="1" x14ac:dyDescent="0.25">
      <c r="A73" s="149" t="s">
        <v>61</v>
      </c>
      <c r="B73" s="154" t="s">
        <v>6</v>
      </c>
      <c r="C73" s="154" t="s">
        <v>4</v>
      </c>
      <c r="D73" s="152" t="s">
        <v>18</v>
      </c>
    </row>
    <row r="74" spans="1:4" ht="15" customHeight="1" x14ac:dyDescent="0.25">
      <c r="A74" s="150"/>
      <c r="B74" s="155"/>
      <c r="C74" s="155"/>
      <c r="D74" s="153"/>
    </row>
    <row r="75" spans="1:4" ht="15.75" x14ac:dyDescent="0.25">
      <c r="A75" s="150"/>
      <c r="B75" s="3"/>
      <c r="C75" s="3"/>
      <c r="D75" s="4"/>
    </row>
    <row r="76" spans="1:4" ht="15.75" x14ac:dyDescent="0.25">
      <c r="A76" s="150"/>
      <c r="B76" s="3"/>
      <c r="C76" s="3"/>
      <c r="D76" s="4"/>
    </row>
    <row r="77" spans="1:4" ht="15.75" x14ac:dyDescent="0.25">
      <c r="A77" s="150"/>
      <c r="B77" s="3"/>
      <c r="C77" s="3"/>
      <c r="D77" s="4"/>
    </row>
    <row r="78" spans="1:4" ht="15.75" x14ac:dyDescent="0.25">
      <c r="A78" s="150"/>
      <c r="B78" s="3"/>
      <c r="C78" s="3"/>
      <c r="D78" s="4"/>
    </row>
    <row r="79" spans="1:4" ht="15.75" x14ac:dyDescent="0.25">
      <c r="A79" s="150"/>
      <c r="B79" s="3"/>
      <c r="C79" s="3"/>
      <c r="D79" s="4"/>
    </row>
    <row r="80" spans="1:4" ht="15.75" x14ac:dyDescent="0.25">
      <c r="A80" s="150"/>
      <c r="B80" s="3"/>
      <c r="C80" s="3"/>
      <c r="D80" s="4"/>
    </row>
    <row r="81" spans="1:4" ht="15.75" x14ac:dyDescent="0.25">
      <c r="A81" s="150"/>
      <c r="B81" s="3"/>
      <c r="C81" s="3"/>
      <c r="D81" s="4"/>
    </row>
    <row r="82" spans="1:4" ht="15.75" x14ac:dyDescent="0.25">
      <c r="A82" s="150"/>
      <c r="B82" s="3"/>
      <c r="C82" s="3"/>
      <c r="D82" s="4"/>
    </row>
    <row r="83" spans="1:4" ht="15.75" x14ac:dyDescent="0.25">
      <c r="A83" s="150"/>
      <c r="B83" s="3"/>
      <c r="C83" s="3"/>
      <c r="D83" s="4"/>
    </row>
    <row r="84" spans="1:4" ht="15.75" x14ac:dyDescent="0.25">
      <c r="A84" s="150"/>
      <c r="B84" s="3"/>
      <c r="C84" s="3"/>
      <c r="D84" s="4"/>
    </row>
    <row r="85" spans="1:4" ht="15.75" x14ac:dyDescent="0.25">
      <c r="A85" s="150"/>
      <c r="B85" s="3"/>
      <c r="C85" s="3"/>
      <c r="D85" s="4"/>
    </row>
    <row r="86" spans="1:4" ht="15.75" x14ac:dyDescent="0.25">
      <c r="A86" s="150"/>
      <c r="B86" s="3"/>
      <c r="C86" s="3"/>
      <c r="D86" s="4"/>
    </row>
    <row r="87" spans="1:4" ht="15.75" x14ac:dyDescent="0.25">
      <c r="A87" s="150"/>
      <c r="B87" s="3"/>
      <c r="C87" s="3"/>
      <c r="D87" s="4"/>
    </row>
    <row r="88" spans="1:4" ht="15.75" x14ac:dyDescent="0.25">
      <c r="A88" s="150"/>
      <c r="B88" s="3"/>
      <c r="C88" s="3"/>
      <c r="D88" s="4"/>
    </row>
    <row r="89" spans="1:4" ht="15.75" x14ac:dyDescent="0.25">
      <c r="A89" s="151"/>
      <c r="B89" s="6"/>
      <c r="C89" s="6"/>
      <c r="D89" s="7"/>
    </row>
  </sheetData>
  <sortState ref="B30:D33">
    <sortCondition ref="B27"/>
  </sortState>
  <mergeCells count="21">
    <mergeCell ref="A1:D2"/>
    <mergeCell ref="B57:B58"/>
    <mergeCell ref="C57:C58"/>
    <mergeCell ref="D57:D58"/>
    <mergeCell ref="A21:A38"/>
    <mergeCell ref="A3:A20"/>
    <mergeCell ref="B3:B5"/>
    <mergeCell ref="C3:C5"/>
    <mergeCell ref="D3:D5"/>
    <mergeCell ref="B21:B23"/>
    <mergeCell ref="D21:D23"/>
    <mergeCell ref="C21:C23"/>
    <mergeCell ref="B39:B41"/>
    <mergeCell ref="C39:C41"/>
    <mergeCell ref="D39:D41"/>
    <mergeCell ref="A57:A72"/>
    <mergeCell ref="A73:A89"/>
    <mergeCell ref="A39:A56"/>
    <mergeCell ref="D73:D74"/>
    <mergeCell ref="C73:C74"/>
    <mergeCell ref="B73:B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"/>
  <sheetViews>
    <sheetView workbookViewId="0">
      <selection activeCell="G13" sqref="G13"/>
    </sheetView>
  </sheetViews>
  <sheetFormatPr baseColWidth="10" defaultRowHeight="15" x14ac:dyDescent="0.25"/>
  <cols>
    <col min="1" max="1" width="34" bestFit="1" customWidth="1"/>
    <col min="2" max="2" width="15.5703125" bestFit="1" customWidth="1"/>
    <col min="3" max="3" width="11.140625" bestFit="1" customWidth="1"/>
  </cols>
  <sheetData>
    <row r="1" spans="1:2" x14ac:dyDescent="0.25">
      <c r="A1" s="164" t="s">
        <v>81</v>
      </c>
      <c r="B1" s="164"/>
    </row>
    <row r="2" spans="1:2" x14ac:dyDescent="0.25">
      <c r="A2" s="164"/>
      <c r="B2" s="164"/>
    </row>
    <row r="3" spans="1:2" x14ac:dyDescent="0.25">
      <c r="A3" s="26" t="s">
        <v>82</v>
      </c>
      <c r="B3" s="26" t="s">
        <v>79</v>
      </c>
    </row>
    <row r="4" spans="1:2" x14ac:dyDescent="0.25">
      <c r="A4" s="25" t="s">
        <v>83</v>
      </c>
      <c r="B4" s="27">
        <v>320</v>
      </c>
    </row>
    <row r="5" spans="1:2" x14ac:dyDescent="0.25">
      <c r="A5" s="25" t="s">
        <v>71</v>
      </c>
      <c r="B5" s="27">
        <v>128</v>
      </c>
    </row>
    <row r="6" spans="1:2" x14ac:dyDescent="0.25">
      <c r="A6" s="25" t="s">
        <v>72</v>
      </c>
      <c r="B6" s="27">
        <v>106</v>
      </c>
    </row>
    <row r="7" spans="1:2" x14ac:dyDescent="0.25">
      <c r="A7" s="25" t="s">
        <v>73</v>
      </c>
      <c r="B7" s="27">
        <v>90</v>
      </c>
    </row>
    <row r="8" spans="1:2" x14ac:dyDescent="0.25">
      <c r="A8" s="25" t="s">
        <v>74</v>
      </c>
      <c r="B8" s="27">
        <v>64</v>
      </c>
    </row>
    <row r="9" spans="1:2" x14ac:dyDescent="0.25">
      <c r="A9" s="25" t="s">
        <v>75</v>
      </c>
      <c r="B9" s="27">
        <v>53</v>
      </c>
    </row>
    <row r="10" spans="1:2" x14ac:dyDescent="0.25">
      <c r="A10" s="24" t="s">
        <v>76</v>
      </c>
      <c r="B10" s="28">
        <v>32</v>
      </c>
    </row>
    <row r="11" spans="1:2" x14ac:dyDescent="0.25">
      <c r="A11" s="25" t="s">
        <v>77</v>
      </c>
      <c r="B11" s="27">
        <v>22</v>
      </c>
    </row>
    <row r="12" spans="1:2" x14ac:dyDescent="0.25">
      <c r="A12" s="25" t="s">
        <v>80</v>
      </c>
      <c r="B12" s="27">
        <v>16</v>
      </c>
    </row>
    <row r="13" spans="1:2" x14ac:dyDescent="0.25">
      <c r="A13" s="25" t="s">
        <v>78</v>
      </c>
      <c r="B13" s="27">
        <v>12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J16"/>
  <sheetViews>
    <sheetView topLeftCell="A4" zoomScale="130" zoomScaleNormal="130" workbookViewId="0">
      <selection activeCell="B13" sqref="B13:J13"/>
    </sheetView>
  </sheetViews>
  <sheetFormatPr baseColWidth="10" defaultRowHeight="15" x14ac:dyDescent="0.25"/>
  <cols>
    <col min="1" max="1" width="36.7109375" bestFit="1" customWidth="1"/>
    <col min="2" max="2" width="11.85546875" bestFit="1" customWidth="1"/>
  </cols>
  <sheetData>
    <row r="3" spans="1:10" ht="15.75" x14ac:dyDescent="0.25">
      <c r="A3" s="9" t="s">
        <v>65</v>
      </c>
      <c r="B3" s="170" t="s">
        <v>66</v>
      </c>
      <c r="C3" s="170"/>
      <c r="D3" s="170"/>
      <c r="E3" s="170"/>
      <c r="F3" s="170"/>
      <c r="G3" s="170"/>
      <c r="H3" s="170"/>
      <c r="I3" s="170"/>
      <c r="J3" s="170"/>
    </row>
    <row r="4" spans="1:10" ht="15.75" x14ac:dyDescent="0.25">
      <c r="A4" s="8" t="s">
        <v>63</v>
      </c>
      <c r="B4" s="171" t="s">
        <v>6</v>
      </c>
      <c r="C4" s="149"/>
      <c r="D4" s="8" t="s">
        <v>7</v>
      </c>
      <c r="E4" s="171" t="s">
        <v>4</v>
      </c>
      <c r="F4" s="149"/>
      <c r="G4" s="8" t="s">
        <v>7</v>
      </c>
      <c r="H4" s="171" t="s">
        <v>8</v>
      </c>
      <c r="I4" s="149"/>
      <c r="J4" s="8" t="s">
        <v>7</v>
      </c>
    </row>
    <row r="5" spans="1:10" ht="15.75" x14ac:dyDescent="0.25">
      <c r="A5" s="15" t="s">
        <v>9</v>
      </c>
      <c r="B5" s="10">
        <f>COUNTA('Det. Parámetros de Medición'!B6:B20)</f>
        <v>3</v>
      </c>
      <c r="C5" s="12">
        <v>3</v>
      </c>
      <c r="D5" s="11">
        <f>B5*C5</f>
        <v>9</v>
      </c>
      <c r="E5" s="10">
        <f>COUNTA('Det. Parámetros de Medición'!C6:C20)</f>
        <v>6</v>
      </c>
      <c r="F5" s="12">
        <v>4</v>
      </c>
      <c r="G5" s="11">
        <f>E5*F5</f>
        <v>24</v>
      </c>
      <c r="H5" s="10">
        <f>COUNTA('Det. Parámetros de Medición'!D6:D20)</f>
        <v>6</v>
      </c>
      <c r="I5" s="12">
        <v>6</v>
      </c>
      <c r="J5" s="11">
        <f>H5*I5</f>
        <v>36</v>
      </c>
    </row>
    <row r="6" spans="1:10" ht="15.75" x14ac:dyDescent="0.25">
      <c r="A6" s="15" t="s">
        <v>10</v>
      </c>
      <c r="B6" s="10">
        <v>26</v>
      </c>
      <c r="C6" s="13">
        <v>4</v>
      </c>
      <c r="D6" s="11">
        <f t="shared" ref="D6:D9" si="0">B6*C6</f>
        <v>104</v>
      </c>
      <c r="E6" s="10">
        <f>COUNTA('Det. Parámetros de Medición'!C24:C38)</f>
        <v>6</v>
      </c>
      <c r="F6" s="13">
        <v>5</v>
      </c>
      <c r="G6" s="11">
        <f t="shared" ref="G6:G8" si="1">E6*F6</f>
        <v>30</v>
      </c>
      <c r="H6" s="10">
        <f>COUNTA('Det. Parámetros de Medición'!D24:D38)</f>
        <v>5</v>
      </c>
      <c r="I6" s="13">
        <v>7</v>
      </c>
      <c r="J6" s="11">
        <f t="shared" ref="J6:J9" si="2">H6*I6</f>
        <v>35</v>
      </c>
    </row>
    <row r="7" spans="1:10" ht="15.75" x14ac:dyDescent="0.25">
      <c r="A7" s="15" t="s">
        <v>64</v>
      </c>
      <c r="B7" s="10">
        <f>COUNTA('Det. Parámetros de Medición'!B42:B56)</f>
        <v>1</v>
      </c>
      <c r="C7" s="13">
        <v>3</v>
      </c>
      <c r="D7" s="11">
        <f t="shared" si="0"/>
        <v>3</v>
      </c>
      <c r="E7" s="10">
        <f>COUNTA('Det. Parámetros de Medición'!C42:C56)</f>
        <v>4</v>
      </c>
      <c r="F7" s="13">
        <v>4</v>
      </c>
      <c r="G7" s="11">
        <f t="shared" si="1"/>
        <v>16</v>
      </c>
      <c r="H7" s="10">
        <f>COUNTA('Det. Parámetros de Medición'!D42:D56)</f>
        <v>1</v>
      </c>
      <c r="I7" s="13">
        <v>6</v>
      </c>
      <c r="J7" s="11">
        <f t="shared" si="2"/>
        <v>6</v>
      </c>
    </row>
    <row r="8" spans="1:10" ht="15.75" x14ac:dyDescent="0.25">
      <c r="A8" s="15" t="s">
        <v>11</v>
      </c>
      <c r="B8" s="10">
        <f>COUNTA('Det. Parámetros de Medición'!B59:B72)</f>
        <v>4</v>
      </c>
      <c r="C8" s="13">
        <v>7</v>
      </c>
      <c r="D8" s="11">
        <f t="shared" si="0"/>
        <v>28</v>
      </c>
      <c r="E8" s="10">
        <f>COUNTA('Det. Parámetros de Medición'!C59:C72)</f>
        <v>2</v>
      </c>
      <c r="F8" s="13">
        <v>10</v>
      </c>
      <c r="G8" s="11">
        <f t="shared" si="1"/>
        <v>20</v>
      </c>
      <c r="H8" s="10">
        <f>COUNTA('Det. Parámetros de Medición'!D59:D72)</f>
        <v>3</v>
      </c>
      <c r="I8" s="13">
        <v>15</v>
      </c>
      <c r="J8" s="11">
        <f t="shared" si="2"/>
        <v>45</v>
      </c>
    </row>
    <row r="9" spans="1:10" ht="15.75" x14ac:dyDescent="0.25">
      <c r="A9" s="15" t="s">
        <v>12</v>
      </c>
      <c r="B9" s="10">
        <f>COUNTA('Det. Parámetros de Medición'!B75:B89)</f>
        <v>0</v>
      </c>
      <c r="C9" s="14">
        <v>5</v>
      </c>
      <c r="D9" s="11">
        <f t="shared" si="0"/>
        <v>0</v>
      </c>
      <c r="E9" s="10">
        <f>COUNTA('Det. Parámetros de Medición'!C75:C89)</f>
        <v>0</v>
      </c>
      <c r="F9" s="14">
        <v>7</v>
      </c>
      <c r="G9" s="11">
        <f>E9*F9</f>
        <v>0</v>
      </c>
      <c r="H9" s="10">
        <f>COUNTA('Det. Parámetros de Medición'!D75:D89)</f>
        <v>0</v>
      </c>
      <c r="I9" s="14">
        <v>10</v>
      </c>
      <c r="J9" s="11">
        <f t="shared" si="2"/>
        <v>0</v>
      </c>
    </row>
    <row r="10" spans="1:10" ht="15.75" x14ac:dyDescent="0.25">
      <c r="A10" s="23" t="s">
        <v>13</v>
      </c>
      <c r="B10" s="168"/>
      <c r="C10" s="169"/>
      <c r="D10" s="8">
        <f>SUM(D5:D9)</f>
        <v>144</v>
      </c>
      <c r="E10" s="168"/>
      <c r="F10" s="169"/>
      <c r="G10" s="8">
        <f>SUM(G5:G9)</f>
        <v>90</v>
      </c>
      <c r="H10" s="168"/>
      <c r="I10" s="169"/>
      <c r="J10" s="8">
        <f>SUM(J5:J9)</f>
        <v>122</v>
      </c>
    </row>
    <row r="11" spans="1:10" ht="15.75" x14ac:dyDescent="0.25">
      <c r="A11" s="23" t="s">
        <v>84</v>
      </c>
      <c r="B11" s="165">
        <f>SUM(D10,G10,J10)</f>
        <v>356</v>
      </c>
      <c r="C11" s="166"/>
      <c r="D11" s="166"/>
      <c r="E11" s="166"/>
      <c r="F11" s="166"/>
      <c r="G11" s="166"/>
      <c r="H11" s="166"/>
      <c r="I11" s="166"/>
      <c r="J11" s="167"/>
    </row>
    <row r="12" spans="1:10" ht="15.75" x14ac:dyDescent="0.25">
      <c r="A12" s="23" t="s">
        <v>14</v>
      </c>
      <c r="B12" s="165">
        <f>'Ajuste de la Complejidad'!E20</f>
        <v>1.17</v>
      </c>
      <c r="C12" s="166"/>
      <c r="D12" s="166"/>
      <c r="E12" s="166"/>
      <c r="F12" s="166"/>
      <c r="G12" s="166"/>
      <c r="H12" s="166"/>
      <c r="I12" s="166"/>
      <c r="J12" s="167"/>
    </row>
    <row r="13" spans="1:10" ht="15.75" x14ac:dyDescent="0.25">
      <c r="A13" s="23" t="s">
        <v>15</v>
      </c>
      <c r="B13" s="165">
        <f>B11*B12</f>
        <v>416.52</v>
      </c>
      <c r="C13" s="166"/>
      <c r="D13" s="166"/>
      <c r="E13" s="166"/>
      <c r="F13" s="166"/>
      <c r="G13" s="166"/>
      <c r="H13" s="166"/>
      <c r="I13" s="166"/>
      <c r="J13" s="167"/>
    </row>
    <row r="14" spans="1:10" ht="15.75" x14ac:dyDescent="0.25">
      <c r="A14" s="23" t="s">
        <v>107</v>
      </c>
      <c r="B14" s="165">
        <f>B13*SLOC!B10</f>
        <v>13328.64</v>
      </c>
      <c r="C14" s="166"/>
      <c r="D14" s="166"/>
      <c r="E14" s="166"/>
      <c r="F14" s="166"/>
      <c r="G14" s="166"/>
      <c r="H14" s="166"/>
      <c r="I14" s="166"/>
      <c r="J14" s="167"/>
    </row>
    <row r="15" spans="1:10" ht="15.75" x14ac:dyDescent="0.25">
      <c r="A15" s="23" t="s">
        <v>16</v>
      </c>
      <c r="B15" s="165">
        <f>B14/1000</f>
        <v>13.32864</v>
      </c>
      <c r="C15" s="166"/>
      <c r="D15" s="166"/>
      <c r="E15" s="166"/>
      <c r="F15" s="166"/>
      <c r="G15" s="166"/>
      <c r="H15" s="166"/>
      <c r="I15" s="166"/>
      <c r="J15" s="167"/>
    </row>
    <row r="16" spans="1:10" x14ac:dyDescent="0.25">
      <c r="A16" t="s">
        <v>85</v>
      </c>
    </row>
  </sheetData>
  <mergeCells count="12">
    <mergeCell ref="B3:J3"/>
    <mergeCell ref="B4:C4"/>
    <mergeCell ref="E4:F4"/>
    <mergeCell ref="H4:I4"/>
    <mergeCell ref="B11:J11"/>
    <mergeCell ref="B13:J13"/>
    <mergeCell ref="B14:J14"/>
    <mergeCell ref="B15:J15"/>
    <mergeCell ref="B10:C10"/>
    <mergeCell ref="E10:F10"/>
    <mergeCell ref="H10:I10"/>
    <mergeCell ref="B12:J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34"/>
  <sheetViews>
    <sheetView zoomScale="115" zoomScaleNormal="115" workbookViewId="0">
      <selection activeCell="B22" sqref="B22:D22"/>
    </sheetView>
  </sheetViews>
  <sheetFormatPr baseColWidth="10" defaultRowHeight="15" x14ac:dyDescent="0.25"/>
  <cols>
    <col min="1" max="1" width="11.42578125" style="44"/>
    <col min="2" max="4" width="40.7109375" style="44" customWidth="1"/>
    <col min="5" max="16384" width="11.42578125" style="44"/>
  </cols>
  <sheetData>
    <row r="1" spans="1:4" x14ac:dyDescent="0.25">
      <c r="A1" s="173" t="s">
        <v>90</v>
      </c>
      <c r="B1" s="173"/>
      <c r="C1" s="173"/>
      <c r="D1" s="173"/>
    </row>
    <row r="2" spans="1:4" x14ac:dyDescent="0.25">
      <c r="A2" s="45" t="s">
        <v>106</v>
      </c>
      <c r="B2" s="46"/>
      <c r="C2" s="46"/>
      <c r="D2" s="46"/>
    </row>
    <row r="3" spans="1:4" x14ac:dyDescent="0.25">
      <c r="A3" s="47">
        <v>0</v>
      </c>
      <c r="B3" s="179" t="s">
        <v>105</v>
      </c>
      <c r="C3" s="179"/>
      <c r="D3" s="180"/>
    </row>
    <row r="4" spans="1:4" x14ac:dyDescent="0.25">
      <c r="A4" s="47">
        <v>1.24</v>
      </c>
      <c r="B4" s="179" t="s">
        <v>91</v>
      </c>
      <c r="C4" s="179"/>
      <c r="D4" s="180"/>
    </row>
    <row r="5" spans="1:4" x14ac:dyDescent="0.25">
      <c r="A5" s="47">
        <v>2.48</v>
      </c>
      <c r="B5" s="179" t="s">
        <v>92</v>
      </c>
      <c r="C5" s="179"/>
      <c r="D5" s="180"/>
    </row>
    <row r="6" spans="1:4" x14ac:dyDescent="0.25">
      <c r="A6" s="48">
        <v>3.72</v>
      </c>
      <c r="B6" s="175" t="s">
        <v>93</v>
      </c>
      <c r="C6" s="175"/>
      <c r="D6" s="176"/>
    </row>
    <row r="7" spans="1:4" x14ac:dyDescent="0.25">
      <c r="A7" s="47">
        <v>4.96</v>
      </c>
      <c r="B7" s="179" t="s">
        <v>94</v>
      </c>
      <c r="C7" s="179"/>
      <c r="D7" s="180"/>
    </row>
    <row r="8" spans="1:4" x14ac:dyDescent="0.25">
      <c r="A8" s="47">
        <v>6.2</v>
      </c>
      <c r="B8" s="179" t="s">
        <v>95</v>
      </c>
      <c r="C8" s="179"/>
      <c r="D8" s="180"/>
    </row>
    <row r="9" spans="1:4" ht="29.25" customHeight="1" x14ac:dyDescent="0.25">
      <c r="A9" s="185" t="s">
        <v>96</v>
      </c>
      <c r="B9" s="185"/>
      <c r="C9" s="185"/>
      <c r="D9" s="185"/>
    </row>
    <row r="10" spans="1:4" x14ac:dyDescent="0.25">
      <c r="A10" s="45" t="s">
        <v>106</v>
      </c>
      <c r="B10" s="46"/>
      <c r="C10" s="46"/>
      <c r="D10" s="46"/>
    </row>
    <row r="11" spans="1:4" x14ac:dyDescent="0.25">
      <c r="A11" s="47">
        <v>0</v>
      </c>
      <c r="B11" s="179" t="s">
        <v>97</v>
      </c>
      <c r="C11" s="179"/>
      <c r="D11" s="180"/>
    </row>
    <row r="12" spans="1:4" x14ac:dyDescent="0.25">
      <c r="A12" s="47">
        <v>1.01</v>
      </c>
      <c r="B12" s="179" t="s">
        <v>98</v>
      </c>
      <c r="C12" s="179"/>
      <c r="D12" s="180"/>
    </row>
    <row r="13" spans="1:4" x14ac:dyDescent="0.25">
      <c r="A13" s="48">
        <v>2.0299999999999998</v>
      </c>
      <c r="B13" s="175" t="s">
        <v>99</v>
      </c>
      <c r="C13" s="175"/>
      <c r="D13" s="176"/>
    </row>
    <row r="14" spans="1:4" x14ac:dyDescent="0.25">
      <c r="A14" s="47">
        <v>3.04</v>
      </c>
      <c r="B14" s="179" t="s">
        <v>100</v>
      </c>
      <c r="C14" s="179"/>
      <c r="D14" s="180"/>
    </row>
    <row r="15" spans="1:4" x14ac:dyDescent="0.25">
      <c r="A15" s="47">
        <v>4.05</v>
      </c>
      <c r="B15" s="179" t="s">
        <v>101</v>
      </c>
      <c r="C15" s="179"/>
      <c r="D15" s="180"/>
    </row>
    <row r="16" spans="1:4" x14ac:dyDescent="0.25">
      <c r="A16" s="47">
        <v>5.07</v>
      </c>
      <c r="B16" s="179" t="s">
        <v>102</v>
      </c>
      <c r="C16" s="179"/>
      <c r="D16" s="180"/>
    </row>
    <row r="17" spans="1:4" x14ac:dyDescent="0.25">
      <c r="A17" s="173" t="s">
        <v>103</v>
      </c>
      <c r="B17" s="173"/>
      <c r="C17" s="173"/>
      <c r="D17" s="173"/>
    </row>
    <row r="18" spans="1:4" x14ac:dyDescent="0.25">
      <c r="A18" s="45" t="s">
        <v>106</v>
      </c>
      <c r="B18" s="46"/>
      <c r="C18" s="46"/>
      <c r="D18" s="46"/>
    </row>
    <row r="19" spans="1:4" ht="45.75" customHeight="1" x14ac:dyDescent="0.25">
      <c r="A19" s="49">
        <v>0</v>
      </c>
      <c r="B19" s="177" t="s">
        <v>108</v>
      </c>
      <c r="C19" s="177"/>
      <c r="D19" s="178"/>
    </row>
    <row r="20" spans="1:4" ht="63" customHeight="1" x14ac:dyDescent="0.25">
      <c r="A20" s="49">
        <v>1.41</v>
      </c>
      <c r="B20" s="177" t="s">
        <v>109</v>
      </c>
      <c r="C20" s="177"/>
      <c r="D20" s="178"/>
    </row>
    <row r="21" spans="1:4" ht="63" customHeight="1" x14ac:dyDescent="0.25">
      <c r="A21" s="49">
        <v>2.83</v>
      </c>
      <c r="B21" s="177" t="s">
        <v>110</v>
      </c>
      <c r="C21" s="177"/>
      <c r="D21" s="178"/>
    </row>
    <row r="22" spans="1:4" ht="62.25" customHeight="1" x14ac:dyDescent="0.25">
      <c r="A22" s="53">
        <v>4.24</v>
      </c>
      <c r="B22" s="181" t="s">
        <v>111</v>
      </c>
      <c r="C22" s="181"/>
      <c r="D22" s="182"/>
    </row>
    <row r="23" spans="1:4" ht="61.5" customHeight="1" x14ac:dyDescent="0.25">
      <c r="A23" s="50">
        <v>5.65</v>
      </c>
      <c r="B23" s="174" t="s">
        <v>112</v>
      </c>
      <c r="C23" s="174"/>
      <c r="D23" s="186"/>
    </row>
    <row r="24" spans="1:4" ht="65.25" customHeight="1" x14ac:dyDescent="0.25">
      <c r="A24" s="54">
        <v>7.07</v>
      </c>
      <c r="B24" s="183" t="s">
        <v>113</v>
      </c>
      <c r="C24" s="183"/>
      <c r="D24" s="184"/>
    </row>
    <row r="25" spans="1:4" x14ac:dyDescent="0.25">
      <c r="A25" s="173" t="s">
        <v>104</v>
      </c>
      <c r="B25" s="173"/>
      <c r="C25" s="173"/>
      <c r="D25" s="173"/>
    </row>
    <row r="26" spans="1:4" x14ac:dyDescent="0.25">
      <c r="A26" s="45" t="s">
        <v>106</v>
      </c>
      <c r="B26" s="46"/>
      <c r="C26" s="46"/>
      <c r="D26" s="46"/>
    </row>
    <row r="27" spans="1:4" ht="35.25" customHeight="1" x14ac:dyDescent="0.25">
      <c r="A27" s="50">
        <v>0</v>
      </c>
      <c r="B27" s="174" t="s">
        <v>119</v>
      </c>
      <c r="C27" s="175"/>
      <c r="D27" s="176"/>
    </row>
    <row r="28" spans="1:4" ht="48" customHeight="1" x14ac:dyDescent="0.25">
      <c r="A28" s="49">
        <v>1.1000000000000001</v>
      </c>
      <c r="B28" s="177" t="s">
        <v>120</v>
      </c>
      <c r="C28" s="177"/>
      <c r="D28" s="178"/>
    </row>
    <row r="29" spans="1:4" ht="47.25" customHeight="1" x14ac:dyDescent="0.25">
      <c r="A29" s="49">
        <v>2.19</v>
      </c>
      <c r="B29" s="177" t="s">
        <v>121</v>
      </c>
      <c r="C29" s="177"/>
      <c r="D29" s="178"/>
    </row>
    <row r="30" spans="1:4" s="52" customFormat="1" ht="46.5" customHeight="1" x14ac:dyDescent="0.25">
      <c r="A30" s="51">
        <v>3.29</v>
      </c>
      <c r="B30" s="177" t="s">
        <v>122</v>
      </c>
      <c r="C30" s="177"/>
      <c r="D30" s="178"/>
    </row>
    <row r="31" spans="1:4" s="52" customFormat="1" ht="30.75" customHeight="1" x14ac:dyDescent="0.25">
      <c r="A31" s="51">
        <v>4.38</v>
      </c>
      <c r="B31" s="177" t="s">
        <v>123</v>
      </c>
      <c r="C31" s="177"/>
      <c r="D31" s="178"/>
    </row>
    <row r="32" spans="1:4" s="52" customFormat="1" ht="30.75" customHeight="1" x14ac:dyDescent="0.25">
      <c r="A32" s="51">
        <v>5.48</v>
      </c>
      <c r="B32" s="177" t="s">
        <v>124</v>
      </c>
      <c r="C32" s="177"/>
      <c r="D32" s="178"/>
    </row>
    <row r="33" spans="1:4" x14ac:dyDescent="0.25">
      <c r="A33" s="172" t="s">
        <v>125</v>
      </c>
      <c r="B33" s="172"/>
      <c r="C33" s="172"/>
      <c r="D33" s="172"/>
    </row>
    <row r="34" spans="1:4" x14ac:dyDescent="0.25">
      <c r="A34" s="173" t="s">
        <v>126</v>
      </c>
      <c r="B34" s="173"/>
      <c r="C34" s="173"/>
      <c r="D34" s="173"/>
    </row>
  </sheetData>
  <mergeCells count="30">
    <mergeCell ref="B32:D32"/>
    <mergeCell ref="B8:D8"/>
    <mergeCell ref="B7:D7"/>
    <mergeCell ref="B21:D21"/>
    <mergeCell ref="B22:D22"/>
    <mergeCell ref="B24:D24"/>
    <mergeCell ref="B16:D16"/>
    <mergeCell ref="B15:D15"/>
    <mergeCell ref="A9:D9"/>
    <mergeCell ref="A17:D17"/>
    <mergeCell ref="B19:D19"/>
    <mergeCell ref="B20:D20"/>
    <mergeCell ref="B14:D14"/>
    <mergeCell ref="B23:D23"/>
    <mergeCell ref="A33:D33"/>
    <mergeCell ref="A34:D34"/>
    <mergeCell ref="A25:D25"/>
    <mergeCell ref="A1:D1"/>
    <mergeCell ref="B27:D27"/>
    <mergeCell ref="B28:D28"/>
    <mergeCell ref="B29:D29"/>
    <mergeCell ref="B6:D6"/>
    <mergeCell ref="B5:D5"/>
    <mergeCell ref="B4:D4"/>
    <mergeCell ref="B3:D3"/>
    <mergeCell ref="B13:D13"/>
    <mergeCell ref="B12:D12"/>
    <mergeCell ref="B11:D11"/>
    <mergeCell ref="B30:D30"/>
    <mergeCell ref="B31:D31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39"/>
  <sheetViews>
    <sheetView topLeftCell="A13" zoomScale="85" zoomScaleNormal="85" workbookViewId="0">
      <selection activeCell="A29" sqref="A29"/>
    </sheetView>
  </sheetViews>
  <sheetFormatPr baseColWidth="10" defaultRowHeight="15" x14ac:dyDescent="0.25"/>
  <cols>
    <col min="1" max="1" width="23.85546875" bestFit="1" customWidth="1"/>
    <col min="2" max="2" width="48.42578125" bestFit="1" customWidth="1"/>
    <col min="3" max="3" width="45.85546875" bestFit="1" customWidth="1"/>
    <col min="4" max="4" width="51.5703125" bestFit="1" customWidth="1"/>
    <col min="5" max="5" width="24.42578125" bestFit="1" customWidth="1"/>
  </cols>
  <sheetData>
    <row r="1" spans="1:5" ht="15.75" x14ac:dyDescent="0.25">
      <c r="A1" s="170" t="s">
        <v>126</v>
      </c>
      <c r="B1" s="170"/>
      <c r="C1" s="170"/>
      <c r="D1" s="170"/>
      <c r="E1" s="170"/>
    </row>
    <row r="2" spans="1:5" ht="15.75" x14ac:dyDescent="0.25">
      <c r="A2" s="30" t="s">
        <v>127</v>
      </c>
      <c r="B2" s="30" t="s">
        <v>128</v>
      </c>
      <c r="C2" s="30" t="s">
        <v>129</v>
      </c>
      <c r="D2" s="30" t="s">
        <v>130</v>
      </c>
      <c r="E2" s="30" t="s">
        <v>131</v>
      </c>
    </row>
    <row r="3" spans="1:5" ht="15.75" x14ac:dyDescent="0.25">
      <c r="A3" s="187" t="s">
        <v>179</v>
      </c>
      <c r="B3" s="37" t="s">
        <v>132</v>
      </c>
      <c r="C3" s="37" t="s">
        <v>133</v>
      </c>
      <c r="D3" s="37" t="s">
        <v>135</v>
      </c>
      <c r="E3" s="30" t="s">
        <v>170</v>
      </c>
    </row>
    <row r="4" spans="1:5" ht="15.75" x14ac:dyDescent="0.25">
      <c r="A4" s="187"/>
      <c r="B4" s="38"/>
      <c r="C4" s="39" t="s">
        <v>134</v>
      </c>
      <c r="D4" s="39" t="s">
        <v>136</v>
      </c>
      <c r="E4" s="23"/>
    </row>
    <row r="5" spans="1:5" ht="15.75" x14ac:dyDescent="0.25">
      <c r="A5" s="187"/>
      <c r="B5" s="38"/>
      <c r="C5" s="39"/>
      <c r="D5" s="39" t="s">
        <v>137</v>
      </c>
      <c r="E5" s="23"/>
    </row>
    <row r="6" spans="1:5" ht="15.75" x14ac:dyDescent="0.25">
      <c r="A6" s="33"/>
      <c r="B6" s="32"/>
      <c r="C6" s="35"/>
      <c r="D6" s="35"/>
      <c r="E6" s="23"/>
    </row>
    <row r="7" spans="1:5" ht="15.75" x14ac:dyDescent="0.25">
      <c r="A7" s="187" t="s">
        <v>180</v>
      </c>
      <c r="B7" s="187" t="s">
        <v>138</v>
      </c>
      <c r="C7" s="187" t="s">
        <v>139</v>
      </c>
      <c r="D7" s="187" t="s">
        <v>142</v>
      </c>
      <c r="E7" s="23"/>
    </row>
    <row r="8" spans="1:5" ht="15.75" x14ac:dyDescent="0.25">
      <c r="A8" s="187"/>
      <c r="B8" s="187"/>
      <c r="C8" s="187" t="s">
        <v>140</v>
      </c>
      <c r="D8" s="187" t="s">
        <v>143</v>
      </c>
      <c r="E8" s="23"/>
    </row>
    <row r="9" spans="1:5" ht="15.75" x14ac:dyDescent="0.25">
      <c r="A9" s="187"/>
      <c r="B9" s="187"/>
      <c r="C9" s="187" t="s">
        <v>141</v>
      </c>
      <c r="D9" s="187"/>
      <c r="E9" s="23"/>
    </row>
    <row r="10" spans="1:5" ht="15.75" x14ac:dyDescent="0.25">
      <c r="A10" s="33"/>
      <c r="B10" s="32"/>
      <c r="C10" s="35"/>
      <c r="D10" s="35"/>
      <c r="E10" s="23"/>
    </row>
    <row r="11" spans="1:5" ht="15.75" x14ac:dyDescent="0.25">
      <c r="A11" s="187" t="s">
        <v>181</v>
      </c>
      <c r="B11" s="38" t="s">
        <v>144</v>
      </c>
      <c r="C11" s="39" t="s">
        <v>145</v>
      </c>
      <c r="D11" s="39" t="s">
        <v>147</v>
      </c>
      <c r="E11" s="23"/>
    </row>
    <row r="12" spans="1:5" ht="15.75" x14ac:dyDescent="0.25">
      <c r="A12" s="187"/>
      <c r="B12" s="38"/>
      <c r="C12" s="39" t="s">
        <v>140</v>
      </c>
      <c r="D12" s="39" t="s">
        <v>148</v>
      </c>
      <c r="E12" s="23"/>
    </row>
    <row r="13" spans="1:5" ht="15.75" x14ac:dyDescent="0.25">
      <c r="A13" s="187"/>
      <c r="B13" s="38"/>
      <c r="C13" s="39" t="s">
        <v>146</v>
      </c>
      <c r="D13" s="39" t="s">
        <v>149</v>
      </c>
      <c r="E13" s="23"/>
    </row>
    <row r="14" spans="1:5" ht="15.75" x14ac:dyDescent="0.25">
      <c r="A14" s="187"/>
      <c r="B14" s="38"/>
      <c r="C14" s="39"/>
      <c r="D14" s="39" t="s">
        <v>150</v>
      </c>
      <c r="E14" s="23"/>
    </row>
    <row r="15" spans="1:5" ht="15.75" x14ac:dyDescent="0.25">
      <c r="A15" s="187"/>
      <c r="B15" s="38"/>
      <c r="C15" s="39"/>
      <c r="D15" s="39" t="s">
        <v>151</v>
      </c>
      <c r="E15" s="23"/>
    </row>
    <row r="16" spans="1:5" ht="15.75" x14ac:dyDescent="0.25">
      <c r="A16" s="187"/>
      <c r="B16" s="38"/>
      <c r="C16" s="39"/>
      <c r="D16" s="39" t="s">
        <v>152</v>
      </c>
      <c r="E16" s="23"/>
    </row>
    <row r="17" spans="1:5" ht="15.75" x14ac:dyDescent="0.25">
      <c r="A17" s="187"/>
      <c r="B17" s="38"/>
      <c r="C17" s="39"/>
      <c r="D17" s="39" t="s">
        <v>153</v>
      </c>
      <c r="E17" s="23"/>
    </row>
    <row r="18" spans="1:5" ht="15.75" x14ac:dyDescent="0.25">
      <c r="A18" s="33"/>
      <c r="B18" s="32"/>
      <c r="C18" s="35"/>
      <c r="D18" s="35"/>
      <c r="E18" s="23"/>
    </row>
    <row r="19" spans="1:5" ht="15.75" x14ac:dyDescent="0.25">
      <c r="A19" s="188" t="s">
        <v>182</v>
      </c>
      <c r="B19" s="24" t="s">
        <v>154</v>
      </c>
      <c r="C19" s="24" t="s">
        <v>155</v>
      </c>
      <c r="D19" s="24" t="s">
        <v>158</v>
      </c>
      <c r="E19" s="23"/>
    </row>
    <row r="20" spans="1:5" ht="15.75" x14ac:dyDescent="0.25">
      <c r="A20" s="188"/>
      <c r="B20" s="24"/>
      <c r="C20" s="24" t="s">
        <v>156</v>
      </c>
      <c r="D20" s="24" t="s">
        <v>159</v>
      </c>
      <c r="E20" s="23"/>
    </row>
    <row r="21" spans="1:5" ht="15.75" x14ac:dyDescent="0.25">
      <c r="A21" s="188"/>
      <c r="B21" s="24"/>
      <c r="C21" s="24" t="s">
        <v>157</v>
      </c>
      <c r="D21" s="24" t="s">
        <v>160</v>
      </c>
      <c r="E21" s="23"/>
    </row>
    <row r="22" spans="1:5" ht="15.75" x14ac:dyDescent="0.25">
      <c r="A22" s="188"/>
      <c r="B22" s="24"/>
      <c r="C22" s="24"/>
      <c r="D22" s="24" t="s">
        <v>161</v>
      </c>
      <c r="E22" s="23"/>
    </row>
    <row r="23" spans="1:5" ht="15.75" x14ac:dyDescent="0.25">
      <c r="A23" s="188"/>
      <c r="B23" s="24"/>
      <c r="C23" s="24"/>
      <c r="D23" s="24" t="s">
        <v>162</v>
      </c>
      <c r="E23" s="23"/>
    </row>
    <row r="24" spans="1:5" ht="15.75" x14ac:dyDescent="0.25">
      <c r="A24" s="188"/>
      <c r="B24" s="24"/>
      <c r="C24" s="24"/>
      <c r="D24" s="24" t="s">
        <v>163</v>
      </c>
      <c r="E24" s="23"/>
    </row>
    <row r="25" spans="1:5" ht="15.75" x14ac:dyDescent="0.25">
      <c r="A25" s="33"/>
      <c r="B25" s="32"/>
      <c r="C25" s="35"/>
      <c r="D25" s="35"/>
      <c r="E25" s="23"/>
    </row>
    <row r="26" spans="1:5" ht="15.75" x14ac:dyDescent="0.25">
      <c r="A26" s="187" t="s">
        <v>183</v>
      </c>
      <c r="B26" s="38" t="s">
        <v>164</v>
      </c>
      <c r="C26" s="39" t="s">
        <v>165</v>
      </c>
      <c r="D26" s="39" t="s">
        <v>168</v>
      </c>
      <c r="E26" s="23"/>
    </row>
    <row r="27" spans="1:5" ht="15.75" x14ac:dyDescent="0.25">
      <c r="A27" s="187"/>
      <c r="B27" s="38"/>
      <c r="C27" s="39" t="s">
        <v>166</v>
      </c>
      <c r="D27" s="39"/>
      <c r="E27" s="23"/>
    </row>
    <row r="28" spans="1:5" ht="15.75" x14ac:dyDescent="0.25">
      <c r="A28" s="187"/>
      <c r="B28" s="38"/>
      <c r="C28" s="39" t="s">
        <v>167</v>
      </c>
      <c r="D28" s="39"/>
      <c r="E28" s="23" t="s">
        <v>169</v>
      </c>
    </row>
    <row r="29" spans="1:5" x14ac:dyDescent="0.25">
      <c r="A29" s="26"/>
      <c r="B29" s="32"/>
      <c r="C29" s="32"/>
      <c r="D29" s="32"/>
      <c r="E29" s="26"/>
    </row>
    <row r="30" spans="1:5" x14ac:dyDescent="0.25">
      <c r="C30" s="36"/>
      <c r="D30" s="36"/>
    </row>
    <row r="31" spans="1:5" x14ac:dyDescent="0.25">
      <c r="C31" s="36"/>
      <c r="D31" s="36"/>
    </row>
    <row r="32" spans="1:5" x14ac:dyDescent="0.25">
      <c r="C32" s="36"/>
      <c r="D32" s="36"/>
    </row>
    <row r="33" spans="3:4" x14ac:dyDescent="0.25">
      <c r="C33" s="36"/>
      <c r="D33" s="36"/>
    </row>
    <row r="34" spans="3:4" x14ac:dyDescent="0.25">
      <c r="C34" s="36"/>
      <c r="D34" s="36"/>
    </row>
    <row r="35" spans="3:4" x14ac:dyDescent="0.25">
      <c r="C35" s="36"/>
      <c r="D35" s="36"/>
    </row>
    <row r="36" spans="3:4" x14ac:dyDescent="0.25">
      <c r="C36" s="36"/>
      <c r="D36" s="36"/>
    </row>
    <row r="37" spans="3:4" x14ac:dyDescent="0.25">
      <c r="C37" s="36"/>
      <c r="D37" s="36"/>
    </row>
    <row r="38" spans="3:4" x14ac:dyDescent="0.25">
      <c r="C38" s="36"/>
    </row>
    <row r="39" spans="3:4" x14ac:dyDescent="0.25">
      <c r="C39" s="36"/>
    </row>
  </sheetData>
  <mergeCells count="9">
    <mergeCell ref="A11:A17"/>
    <mergeCell ref="A19:A24"/>
    <mergeCell ref="A26:A28"/>
    <mergeCell ref="A1:E1"/>
    <mergeCell ref="B7:B9"/>
    <mergeCell ref="C7:C9"/>
    <mergeCell ref="D7:D9"/>
    <mergeCell ref="A3:A5"/>
    <mergeCell ref="A7:A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4"/>
  <sheetViews>
    <sheetView topLeftCell="C1" zoomScale="85" zoomScaleNormal="85" workbookViewId="0">
      <selection activeCell="D17" sqref="D17"/>
    </sheetView>
  </sheetViews>
  <sheetFormatPr baseColWidth="10" defaultRowHeight="15" x14ac:dyDescent="0.25"/>
  <cols>
    <col min="1" max="1" width="14.5703125" bestFit="1" customWidth="1"/>
    <col min="2" max="7" width="25.7109375" customWidth="1"/>
  </cols>
  <sheetData>
    <row r="1" spans="1:7" x14ac:dyDescent="0.25">
      <c r="A1" s="56"/>
      <c r="B1" s="57"/>
      <c r="C1" s="57"/>
      <c r="D1" s="57"/>
      <c r="E1" s="57"/>
      <c r="F1" s="57"/>
      <c r="G1" s="58"/>
    </row>
    <row r="2" spans="1:7" x14ac:dyDescent="0.25">
      <c r="A2" s="189" t="s">
        <v>224</v>
      </c>
      <c r="B2" s="140"/>
      <c r="C2" s="140"/>
      <c r="D2" s="140"/>
      <c r="E2" s="140"/>
      <c r="F2" s="140"/>
      <c r="G2" s="190"/>
    </row>
    <row r="3" spans="1:7" x14ac:dyDescent="0.25">
      <c r="A3" s="59"/>
      <c r="B3" s="29"/>
      <c r="C3" s="29"/>
      <c r="D3" s="29"/>
      <c r="E3" s="29"/>
      <c r="F3" s="29"/>
      <c r="G3" s="60"/>
    </row>
    <row r="4" spans="1:7" x14ac:dyDescent="0.25">
      <c r="A4" s="59"/>
      <c r="B4" s="29" t="s">
        <v>196</v>
      </c>
      <c r="C4" s="29" t="s">
        <v>197</v>
      </c>
      <c r="D4" s="29" t="s">
        <v>198</v>
      </c>
      <c r="E4" s="29" t="s">
        <v>199</v>
      </c>
      <c r="F4" s="29" t="s">
        <v>200</v>
      </c>
      <c r="G4" s="60" t="s">
        <v>201</v>
      </c>
    </row>
    <row r="5" spans="1:7" s="55" customFormat="1" ht="35.1" customHeight="1" x14ac:dyDescent="0.25">
      <c r="A5" s="61" t="s">
        <v>202</v>
      </c>
      <c r="B5" s="62" t="s">
        <v>219</v>
      </c>
      <c r="C5" s="62" t="s">
        <v>216</v>
      </c>
      <c r="D5" s="62" t="s">
        <v>217</v>
      </c>
      <c r="E5" s="67" t="s">
        <v>218</v>
      </c>
      <c r="F5" s="62" t="s">
        <v>203</v>
      </c>
      <c r="G5" s="63"/>
    </row>
    <row r="6" spans="1:7" x14ac:dyDescent="0.25">
      <c r="A6" s="64" t="s">
        <v>204</v>
      </c>
      <c r="B6" s="65">
        <v>0.75</v>
      </c>
      <c r="C6" s="65">
        <v>0.88</v>
      </c>
      <c r="D6" s="65">
        <v>1</v>
      </c>
      <c r="E6" s="68">
        <v>1.1499999999999999</v>
      </c>
      <c r="F6" s="65">
        <v>1.39</v>
      </c>
      <c r="G6" s="66">
        <v>1</v>
      </c>
    </row>
    <row r="7" spans="1:7" x14ac:dyDescent="0.25">
      <c r="A7" s="56"/>
      <c r="B7" s="57"/>
      <c r="C7" s="57"/>
      <c r="D7" s="57"/>
      <c r="E7" s="57"/>
      <c r="F7" s="57"/>
      <c r="G7" s="58"/>
    </row>
    <row r="8" spans="1:7" x14ac:dyDescent="0.25">
      <c r="A8" s="189" t="s">
        <v>230</v>
      </c>
      <c r="B8" s="140"/>
      <c r="C8" s="140"/>
      <c r="D8" s="140"/>
      <c r="E8" s="140"/>
      <c r="F8" s="140"/>
      <c r="G8" s="190"/>
    </row>
    <row r="9" spans="1:7" x14ac:dyDescent="0.25">
      <c r="A9" s="59"/>
      <c r="B9" s="31"/>
      <c r="C9" s="31"/>
      <c r="D9" s="31"/>
      <c r="E9" s="31"/>
      <c r="F9" s="31"/>
      <c r="G9" s="60"/>
    </row>
    <row r="10" spans="1:7" x14ac:dyDescent="0.25">
      <c r="A10" s="59"/>
      <c r="B10" s="31" t="s">
        <v>196</v>
      </c>
      <c r="C10" s="31" t="s">
        <v>197</v>
      </c>
      <c r="D10" s="31" t="s">
        <v>198</v>
      </c>
      <c r="E10" s="31" t="s">
        <v>199</v>
      </c>
      <c r="F10" s="31" t="s">
        <v>200</v>
      </c>
      <c r="G10" s="60" t="s">
        <v>227</v>
      </c>
    </row>
    <row r="11" spans="1:7" s="40" customFormat="1" ht="35.1" customHeight="1" x14ac:dyDescent="0.25">
      <c r="A11" s="59" t="s">
        <v>228</v>
      </c>
      <c r="B11" s="62"/>
      <c r="C11" s="62" t="s">
        <v>234</v>
      </c>
      <c r="D11" s="62" t="s">
        <v>235</v>
      </c>
      <c r="E11" s="62" t="s">
        <v>233</v>
      </c>
      <c r="F11" s="67" t="s">
        <v>232</v>
      </c>
      <c r="G11" s="63"/>
    </row>
    <row r="12" spans="1:7" x14ac:dyDescent="0.25">
      <c r="A12" s="64" t="s">
        <v>229</v>
      </c>
      <c r="B12" s="69"/>
      <c r="C12" s="69">
        <v>0.93</v>
      </c>
      <c r="D12" s="69">
        <v>1</v>
      </c>
      <c r="E12" s="69">
        <v>1.0900000000000001</v>
      </c>
      <c r="F12" s="70">
        <v>1.19</v>
      </c>
      <c r="G12" s="71"/>
    </row>
    <row r="13" spans="1:7" x14ac:dyDescent="0.25">
      <c r="A13" s="56"/>
      <c r="B13" s="57"/>
      <c r="C13" s="57"/>
      <c r="D13" s="57"/>
      <c r="E13" s="57"/>
      <c r="F13" s="57"/>
      <c r="G13" s="58"/>
    </row>
    <row r="14" spans="1:7" x14ac:dyDescent="0.25">
      <c r="A14" s="189" t="s">
        <v>225</v>
      </c>
      <c r="B14" s="140"/>
      <c r="C14" s="140"/>
      <c r="D14" s="140"/>
      <c r="E14" s="140"/>
      <c r="F14" s="140"/>
      <c r="G14" s="190"/>
    </row>
    <row r="15" spans="1:7" x14ac:dyDescent="0.25">
      <c r="A15" s="59"/>
      <c r="B15" s="29"/>
      <c r="C15" s="29"/>
      <c r="D15" s="29"/>
      <c r="E15" s="29"/>
      <c r="F15" s="29"/>
      <c r="G15" s="60"/>
    </row>
    <row r="16" spans="1:7" x14ac:dyDescent="0.25">
      <c r="A16" s="59"/>
      <c r="B16" s="29" t="s">
        <v>196</v>
      </c>
      <c r="C16" s="29" t="s">
        <v>197</v>
      </c>
      <c r="D16" s="29" t="s">
        <v>198</v>
      </c>
      <c r="E16" s="29" t="s">
        <v>199</v>
      </c>
      <c r="F16" s="29" t="s">
        <v>200</v>
      </c>
      <c r="G16" s="60" t="s">
        <v>201</v>
      </c>
    </row>
    <row r="17" spans="1:7" s="40" customFormat="1" ht="35.1" customHeight="1" x14ac:dyDescent="0.25">
      <c r="A17" s="61" t="s">
        <v>223</v>
      </c>
      <c r="B17" s="62" t="s">
        <v>205</v>
      </c>
      <c r="C17" s="67" t="s">
        <v>206</v>
      </c>
      <c r="D17" s="62" t="s">
        <v>207</v>
      </c>
      <c r="E17" s="62" t="s">
        <v>208</v>
      </c>
      <c r="F17" s="62" t="s">
        <v>209</v>
      </c>
      <c r="G17" s="63"/>
    </row>
    <row r="18" spans="1:7" x14ac:dyDescent="0.25">
      <c r="A18" s="64" t="s">
        <v>204</v>
      </c>
      <c r="B18" s="65">
        <v>0.89</v>
      </c>
      <c r="C18" s="68">
        <v>0.95</v>
      </c>
      <c r="D18" s="65">
        <v>1</v>
      </c>
      <c r="E18" s="65">
        <v>1.06</v>
      </c>
      <c r="F18" s="65">
        <v>1.1299999999999999</v>
      </c>
      <c r="G18" s="66"/>
    </row>
    <row r="19" spans="1:7" x14ac:dyDescent="0.25">
      <c r="A19" s="56"/>
      <c r="B19" s="57"/>
      <c r="C19" s="57"/>
      <c r="D19" s="57"/>
      <c r="E19" s="57"/>
      <c r="F19" s="57"/>
      <c r="G19" s="58"/>
    </row>
    <row r="20" spans="1:7" x14ac:dyDescent="0.25">
      <c r="A20" s="189" t="s">
        <v>226</v>
      </c>
      <c r="B20" s="140"/>
      <c r="C20" s="140"/>
      <c r="D20" s="140"/>
      <c r="E20" s="140"/>
      <c r="F20" s="140"/>
      <c r="G20" s="190"/>
    </row>
    <row r="21" spans="1:7" x14ac:dyDescent="0.25">
      <c r="A21" s="59"/>
      <c r="B21" s="29"/>
      <c r="C21" s="29"/>
      <c r="D21" s="29"/>
      <c r="E21" s="29"/>
      <c r="F21" s="29"/>
      <c r="G21" s="60"/>
    </row>
    <row r="22" spans="1:7" x14ac:dyDescent="0.25">
      <c r="A22" s="59"/>
      <c r="B22" s="29" t="s">
        <v>196</v>
      </c>
      <c r="C22" s="29" t="s">
        <v>197</v>
      </c>
      <c r="D22" s="29" t="s">
        <v>198</v>
      </c>
      <c r="E22" s="29" t="s">
        <v>199</v>
      </c>
      <c r="F22" s="29" t="s">
        <v>200</v>
      </c>
      <c r="G22" s="60" t="s">
        <v>201</v>
      </c>
    </row>
    <row r="23" spans="1:7" ht="35.1" customHeight="1" x14ac:dyDescent="0.25">
      <c r="A23" s="61" t="s">
        <v>210</v>
      </c>
      <c r="B23" s="62"/>
      <c r="C23" s="62" t="s">
        <v>211</v>
      </c>
      <c r="D23" s="62" t="s">
        <v>212</v>
      </c>
      <c r="E23" s="67" t="s">
        <v>213</v>
      </c>
      <c r="F23" s="62" t="s">
        <v>214</v>
      </c>
      <c r="G23" s="63" t="s">
        <v>215</v>
      </c>
    </row>
    <row r="24" spans="1:7" x14ac:dyDescent="0.25">
      <c r="A24" s="64" t="s">
        <v>204</v>
      </c>
      <c r="B24" s="65">
        <v>1</v>
      </c>
      <c r="C24" s="65">
        <v>0.91</v>
      </c>
      <c r="D24" s="65">
        <v>1</v>
      </c>
      <c r="E24" s="68">
        <v>1.1399999999999999</v>
      </c>
      <c r="F24" s="65">
        <v>1.29</v>
      </c>
      <c r="G24" s="66">
        <v>1.49</v>
      </c>
    </row>
  </sheetData>
  <mergeCells count="4">
    <mergeCell ref="A14:G14"/>
    <mergeCell ref="A2:G2"/>
    <mergeCell ref="A20:G20"/>
    <mergeCell ref="A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G53"/>
  <sheetViews>
    <sheetView topLeftCell="A31" workbookViewId="0">
      <selection activeCell="E47" sqref="E47"/>
    </sheetView>
  </sheetViews>
  <sheetFormatPr baseColWidth="10" defaultRowHeight="15" x14ac:dyDescent="0.25"/>
  <cols>
    <col min="1" max="1" width="15" bestFit="1" customWidth="1"/>
    <col min="6" max="6" width="11.42578125" customWidth="1"/>
  </cols>
  <sheetData>
    <row r="2" spans="1:6" x14ac:dyDescent="0.25">
      <c r="A2" t="s">
        <v>241</v>
      </c>
      <c r="D2" t="s">
        <v>248</v>
      </c>
      <c r="E2" t="s">
        <v>244</v>
      </c>
    </row>
    <row r="3" spans="1:6" x14ac:dyDescent="0.25">
      <c r="D3" t="s">
        <v>246</v>
      </c>
      <c r="E3" t="s">
        <v>242</v>
      </c>
    </row>
    <row r="4" spans="1:6" x14ac:dyDescent="0.25">
      <c r="D4" t="s">
        <v>250</v>
      </c>
      <c r="E4" t="s">
        <v>245</v>
      </c>
    </row>
    <row r="5" spans="1:6" x14ac:dyDescent="0.25">
      <c r="D5" t="s">
        <v>249</v>
      </c>
      <c r="E5" t="s">
        <v>243</v>
      </c>
    </row>
    <row r="7" spans="1:6" x14ac:dyDescent="0.25">
      <c r="C7" t="s">
        <v>253</v>
      </c>
      <c r="D7" t="s">
        <v>254</v>
      </c>
    </row>
    <row r="8" spans="1:6" x14ac:dyDescent="0.25">
      <c r="C8" t="s">
        <v>247</v>
      </c>
      <c r="D8" t="s">
        <v>256</v>
      </c>
    </row>
    <row r="10" spans="1:6" x14ac:dyDescent="0.25">
      <c r="C10" t="s">
        <v>252</v>
      </c>
      <c r="D10" t="s">
        <v>255</v>
      </c>
    </row>
    <row r="11" spans="1:6" x14ac:dyDescent="0.25">
      <c r="C11" t="s">
        <v>251</v>
      </c>
      <c r="D11" t="s">
        <v>257</v>
      </c>
    </row>
    <row r="13" spans="1:6" x14ac:dyDescent="0.25">
      <c r="A13" s="80" t="s">
        <v>253</v>
      </c>
      <c r="B13" s="81">
        <v>7697</v>
      </c>
      <c r="C13" s="82"/>
      <c r="D13" s="92" t="s">
        <v>248</v>
      </c>
      <c r="E13" s="93">
        <f>B15+B17+B21</f>
        <v>8.9305555555555554</v>
      </c>
      <c r="F13" s="94" t="s">
        <v>259</v>
      </c>
    </row>
    <row r="14" spans="1:6" x14ac:dyDescent="0.25">
      <c r="A14" s="83" t="s">
        <v>247</v>
      </c>
      <c r="B14" s="84">
        <v>0.5</v>
      </c>
      <c r="C14" s="85"/>
      <c r="D14" s="85"/>
      <c r="E14" s="85"/>
      <c r="F14" s="86"/>
    </row>
    <row r="15" spans="1:6" x14ac:dyDescent="0.25">
      <c r="A15" s="89" t="s">
        <v>246</v>
      </c>
      <c r="B15" s="90">
        <f>B13/(B14*3600)</f>
        <v>4.2761111111111108</v>
      </c>
      <c r="C15" s="85"/>
      <c r="D15" s="85" t="s">
        <v>261</v>
      </c>
      <c r="E15" s="85"/>
      <c r="F15" s="86"/>
    </row>
    <row r="16" spans="1:6" x14ac:dyDescent="0.25">
      <c r="A16" s="83"/>
      <c r="B16" s="84"/>
      <c r="C16" s="85"/>
      <c r="D16" s="91" t="s">
        <v>260</v>
      </c>
      <c r="E16" s="90">
        <f>E13/24</f>
        <v>0.37210648148148145</v>
      </c>
      <c r="F16" s="86"/>
    </row>
    <row r="17" spans="1:7" x14ac:dyDescent="0.25">
      <c r="A17" s="89" t="s">
        <v>250</v>
      </c>
      <c r="B17" s="90">
        <v>0</v>
      </c>
      <c r="C17" s="85"/>
      <c r="D17" s="85"/>
      <c r="E17" s="85"/>
      <c r="F17" s="86"/>
    </row>
    <row r="18" spans="1:7" x14ac:dyDescent="0.25">
      <c r="A18" s="83"/>
      <c r="B18" s="84"/>
      <c r="C18" s="85"/>
      <c r="D18" s="85"/>
      <c r="E18" s="85"/>
      <c r="F18" s="86"/>
    </row>
    <row r="19" spans="1:7" x14ac:dyDescent="0.25">
      <c r="A19" s="83" t="s">
        <v>258</v>
      </c>
      <c r="B19" s="84">
        <v>8378</v>
      </c>
      <c r="C19" s="85"/>
      <c r="D19" s="85"/>
      <c r="E19" s="85"/>
      <c r="F19" s="86"/>
    </row>
    <row r="20" spans="1:7" x14ac:dyDescent="0.25">
      <c r="A20" s="83" t="s">
        <v>251</v>
      </c>
      <c r="B20" s="84">
        <v>0.5</v>
      </c>
      <c r="C20" s="85"/>
      <c r="D20" s="85"/>
      <c r="E20" s="85"/>
      <c r="F20" s="86"/>
    </row>
    <row r="21" spans="1:7" x14ac:dyDescent="0.25">
      <c r="A21" s="95" t="s">
        <v>249</v>
      </c>
      <c r="B21" s="96">
        <f>B19/(B20*3600)</f>
        <v>4.6544444444444446</v>
      </c>
      <c r="C21" s="87"/>
      <c r="D21" s="87"/>
      <c r="E21" s="87"/>
      <c r="F21" s="88"/>
    </row>
    <row r="23" spans="1:7" x14ac:dyDescent="0.25">
      <c r="A23" s="56"/>
      <c r="B23" s="57"/>
      <c r="C23" s="57"/>
      <c r="D23" s="57"/>
      <c r="E23" s="57"/>
      <c r="F23" s="57"/>
      <c r="G23" s="58"/>
    </row>
    <row r="24" spans="1:7" x14ac:dyDescent="0.25">
      <c r="A24" s="189" t="s">
        <v>296</v>
      </c>
      <c r="B24" s="140"/>
      <c r="C24" s="140"/>
      <c r="D24" s="140"/>
      <c r="E24" s="140"/>
      <c r="F24" s="140"/>
      <c r="G24" s="190"/>
    </row>
    <row r="25" spans="1:7" x14ac:dyDescent="0.25">
      <c r="A25" s="59"/>
      <c r="B25" s="31"/>
      <c r="C25" s="31"/>
      <c r="D25" s="31"/>
      <c r="E25" s="31"/>
      <c r="F25" s="31"/>
      <c r="G25" s="60"/>
    </row>
    <row r="26" spans="1:7" x14ac:dyDescent="0.25">
      <c r="A26" s="59"/>
      <c r="B26" s="31" t="s">
        <v>196</v>
      </c>
      <c r="C26" s="31" t="s">
        <v>197</v>
      </c>
      <c r="D26" s="31" t="s">
        <v>198</v>
      </c>
      <c r="E26" s="31" t="s">
        <v>199</v>
      </c>
      <c r="F26" s="31" t="s">
        <v>200</v>
      </c>
      <c r="G26" s="60" t="s">
        <v>227</v>
      </c>
    </row>
    <row r="27" spans="1:7" x14ac:dyDescent="0.25">
      <c r="A27" s="59" t="s">
        <v>268</v>
      </c>
      <c r="B27" s="74">
        <v>0.2</v>
      </c>
      <c r="C27" s="75">
        <v>0.4</v>
      </c>
      <c r="D27" s="74">
        <v>0.5</v>
      </c>
      <c r="E27" s="74">
        <v>0.7</v>
      </c>
      <c r="F27" s="74">
        <v>0.85</v>
      </c>
      <c r="G27" s="76">
        <v>0.95</v>
      </c>
    </row>
    <row r="28" spans="1:7" x14ac:dyDescent="0.25">
      <c r="A28" s="64" t="s">
        <v>229</v>
      </c>
      <c r="B28" s="69">
        <v>1</v>
      </c>
      <c r="C28" s="70">
        <v>1</v>
      </c>
      <c r="D28" s="69">
        <v>1</v>
      </c>
      <c r="E28" s="69">
        <v>1.1100000000000001</v>
      </c>
      <c r="F28" s="77">
        <v>1.31</v>
      </c>
      <c r="G28" s="71">
        <v>1.67</v>
      </c>
    </row>
    <row r="30" spans="1:7" x14ac:dyDescent="0.25">
      <c r="C30" t="s">
        <v>270</v>
      </c>
    </row>
    <row r="31" spans="1:7" x14ac:dyDescent="0.25">
      <c r="A31" t="s">
        <v>269</v>
      </c>
      <c r="C31" t="s">
        <v>271</v>
      </c>
    </row>
    <row r="32" spans="1:7" x14ac:dyDescent="0.25">
      <c r="C32" t="s">
        <v>272</v>
      </c>
    </row>
    <row r="33" spans="1:7" x14ac:dyDescent="0.25">
      <c r="A33" s="97" t="s">
        <v>273</v>
      </c>
      <c r="B33" s="78">
        <v>192.6</v>
      </c>
      <c r="C33" s="98" t="s">
        <v>280</v>
      </c>
    </row>
    <row r="34" spans="1:7" x14ac:dyDescent="0.25">
      <c r="A34" s="89" t="s">
        <v>274</v>
      </c>
      <c r="B34" s="79">
        <v>443.8</v>
      </c>
      <c r="C34" s="99" t="s">
        <v>280</v>
      </c>
    </row>
    <row r="35" spans="1:7" x14ac:dyDescent="0.25">
      <c r="A35" s="89" t="s">
        <v>275</v>
      </c>
      <c r="B35" s="79">
        <v>169.4</v>
      </c>
      <c r="C35" s="99" t="s">
        <v>280</v>
      </c>
    </row>
    <row r="36" spans="1:7" x14ac:dyDescent="0.25">
      <c r="A36" s="95" t="s">
        <v>279</v>
      </c>
      <c r="B36" s="100">
        <v>4096</v>
      </c>
      <c r="C36" s="101" t="s">
        <v>280</v>
      </c>
    </row>
    <row r="38" spans="1:7" x14ac:dyDescent="0.25">
      <c r="A38" t="s">
        <v>278</v>
      </c>
      <c r="C38" t="s">
        <v>277</v>
      </c>
    </row>
    <row r="39" spans="1:7" x14ac:dyDescent="0.25">
      <c r="A39" s="102" t="s">
        <v>276</v>
      </c>
      <c r="B39" s="103">
        <f>(SUM(B33:B35)/B36)</f>
        <v>0.19672851562499999</v>
      </c>
    </row>
    <row r="41" spans="1:7" x14ac:dyDescent="0.25">
      <c r="A41" s="56"/>
      <c r="B41" s="57"/>
      <c r="C41" s="57"/>
      <c r="D41" s="57"/>
      <c r="E41" s="57"/>
      <c r="F41" s="57"/>
      <c r="G41" s="58"/>
    </row>
    <row r="42" spans="1:7" x14ac:dyDescent="0.25">
      <c r="A42" s="189" t="s">
        <v>295</v>
      </c>
      <c r="B42" s="140"/>
      <c r="C42" s="140"/>
      <c r="D42" s="140"/>
      <c r="E42" s="140"/>
      <c r="F42" s="140"/>
      <c r="G42" s="190"/>
    </row>
    <row r="43" spans="1:7" x14ac:dyDescent="0.25">
      <c r="A43" s="59"/>
      <c r="B43" s="31"/>
      <c r="C43" s="31"/>
      <c r="D43" s="31"/>
      <c r="E43" s="31"/>
      <c r="F43" s="31"/>
      <c r="G43" s="60"/>
    </row>
    <row r="44" spans="1:7" x14ac:dyDescent="0.25">
      <c r="A44" s="59"/>
      <c r="B44" s="31" t="s">
        <v>196</v>
      </c>
      <c r="C44" s="31" t="s">
        <v>197</v>
      </c>
      <c r="D44" s="31" t="s">
        <v>198</v>
      </c>
      <c r="E44" s="31" t="s">
        <v>199</v>
      </c>
      <c r="F44" s="31" t="s">
        <v>200</v>
      </c>
      <c r="G44" s="60" t="s">
        <v>227</v>
      </c>
    </row>
    <row r="45" spans="1:7" x14ac:dyDescent="0.25">
      <c r="A45" s="59" t="s">
        <v>263</v>
      </c>
      <c r="B45" s="75">
        <v>0.2</v>
      </c>
      <c r="C45" s="74">
        <v>0.4</v>
      </c>
      <c r="D45" s="74">
        <v>0.5</v>
      </c>
      <c r="E45" s="74">
        <v>0.7</v>
      </c>
      <c r="F45" s="74">
        <v>0.85</v>
      </c>
      <c r="G45" s="76">
        <v>0.95</v>
      </c>
    </row>
    <row r="46" spans="1:7" x14ac:dyDescent="0.25">
      <c r="A46" s="64" t="s">
        <v>229</v>
      </c>
      <c r="B46" s="70" t="s">
        <v>264</v>
      </c>
      <c r="C46" s="69" t="s">
        <v>264</v>
      </c>
      <c r="D46" s="69" t="s">
        <v>264</v>
      </c>
      <c r="E46" s="69" t="s">
        <v>265</v>
      </c>
      <c r="F46" s="77" t="s">
        <v>266</v>
      </c>
      <c r="G46" s="71" t="s">
        <v>267</v>
      </c>
    </row>
    <row r="48" spans="1:7" x14ac:dyDescent="0.25">
      <c r="A48" s="56"/>
      <c r="B48" s="57"/>
      <c r="C48" s="57"/>
      <c r="D48" s="57"/>
      <c r="E48" s="57"/>
      <c r="F48" s="57"/>
      <c r="G48" s="58"/>
    </row>
    <row r="49" spans="1:7" x14ac:dyDescent="0.25">
      <c r="A49" s="189" t="s">
        <v>294</v>
      </c>
      <c r="B49" s="140"/>
      <c r="C49" s="140"/>
      <c r="D49" s="140"/>
      <c r="E49" s="140"/>
      <c r="F49" s="140"/>
      <c r="G49" s="190"/>
    </row>
    <row r="50" spans="1:7" x14ac:dyDescent="0.25">
      <c r="A50" s="59"/>
      <c r="B50" s="31"/>
      <c r="C50" s="31"/>
      <c r="D50" s="31"/>
      <c r="E50" s="31"/>
      <c r="F50" s="31"/>
      <c r="G50" s="60"/>
    </row>
    <row r="51" spans="1:7" x14ac:dyDescent="0.25">
      <c r="A51" s="59"/>
      <c r="B51" s="31" t="s">
        <v>281</v>
      </c>
      <c r="C51" s="31" t="s">
        <v>197</v>
      </c>
      <c r="D51" s="31" t="s">
        <v>198</v>
      </c>
      <c r="E51" s="31" t="s">
        <v>199</v>
      </c>
      <c r="F51" s="31" t="s">
        <v>200</v>
      </c>
      <c r="G51" s="60" t="s">
        <v>227</v>
      </c>
    </row>
    <row r="52" spans="1:7" ht="35.1" customHeight="1" x14ac:dyDescent="0.25">
      <c r="A52" s="59" t="s">
        <v>282</v>
      </c>
      <c r="B52" s="74" t="s">
        <v>283</v>
      </c>
      <c r="C52" s="74" t="s">
        <v>284</v>
      </c>
      <c r="D52" s="75" t="s">
        <v>285</v>
      </c>
      <c r="E52" s="74" t="s">
        <v>286</v>
      </c>
      <c r="F52" s="74" t="s">
        <v>287</v>
      </c>
      <c r="G52" s="76" t="s">
        <v>283</v>
      </c>
    </row>
    <row r="53" spans="1:7" x14ac:dyDescent="0.25">
      <c r="A53" s="64" t="s">
        <v>229</v>
      </c>
      <c r="B53" s="69" t="s">
        <v>283</v>
      </c>
      <c r="C53" s="69" t="s">
        <v>288</v>
      </c>
      <c r="D53" s="70">
        <v>1</v>
      </c>
      <c r="E53" s="69" t="s">
        <v>289</v>
      </c>
      <c r="F53" s="77" t="s">
        <v>290</v>
      </c>
      <c r="G53" s="71" t="s">
        <v>283</v>
      </c>
    </row>
  </sheetData>
  <mergeCells count="3">
    <mergeCell ref="A24:G24"/>
    <mergeCell ref="A42:G42"/>
    <mergeCell ref="A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1"/>
  <sheetViews>
    <sheetView topLeftCell="A28" zoomScaleNormal="100" workbookViewId="0">
      <selection activeCell="I44" sqref="I44"/>
    </sheetView>
  </sheetViews>
  <sheetFormatPr baseColWidth="10" defaultRowHeight="15" x14ac:dyDescent="0.25"/>
  <cols>
    <col min="1" max="1" width="27.28515625" customWidth="1"/>
  </cols>
  <sheetData>
    <row r="1" spans="1:7" x14ac:dyDescent="0.25">
      <c r="A1" s="56"/>
      <c r="B1" s="57"/>
      <c r="C1" s="57"/>
      <c r="D1" s="57"/>
      <c r="E1" s="57"/>
      <c r="F1" s="57"/>
      <c r="G1" s="58"/>
    </row>
    <row r="2" spans="1:7" x14ac:dyDescent="0.25">
      <c r="A2" s="189" t="s">
        <v>336</v>
      </c>
      <c r="B2" s="140"/>
      <c r="C2" s="140"/>
      <c r="D2" s="140"/>
      <c r="E2" s="140"/>
      <c r="F2" s="140"/>
      <c r="G2" s="190"/>
    </row>
    <row r="3" spans="1:7" x14ac:dyDescent="0.25">
      <c r="A3" s="59"/>
      <c r="B3" s="31"/>
      <c r="C3" s="31"/>
      <c r="D3" s="31"/>
      <c r="E3" s="31"/>
      <c r="F3" s="31"/>
      <c r="G3" s="60"/>
    </row>
    <row r="4" spans="1:7" x14ac:dyDescent="0.25">
      <c r="A4" s="59"/>
      <c r="B4" s="31" t="s">
        <v>281</v>
      </c>
      <c r="C4" s="31" t="s">
        <v>197</v>
      </c>
      <c r="D4" s="31" t="s">
        <v>198</v>
      </c>
      <c r="E4" s="31" t="s">
        <v>199</v>
      </c>
      <c r="F4" s="31" t="s">
        <v>200</v>
      </c>
      <c r="G4" s="60" t="s">
        <v>227</v>
      </c>
    </row>
    <row r="5" spans="1:7" x14ac:dyDescent="0.25">
      <c r="A5" s="59" t="s">
        <v>307</v>
      </c>
      <c r="B5" s="74">
        <v>0.15</v>
      </c>
      <c r="C5" s="74">
        <v>0.35</v>
      </c>
      <c r="D5" s="74">
        <v>0.55000000000000004</v>
      </c>
      <c r="E5" s="75">
        <v>0.75</v>
      </c>
      <c r="F5" s="74">
        <v>0.9</v>
      </c>
      <c r="G5" s="76">
        <v>1</v>
      </c>
    </row>
    <row r="6" spans="1:7" x14ac:dyDescent="0.25">
      <c r="A6" s="64" t="s">
        <v>229</v>
      </c>
      <c r="B6" s="69" t="s">
        <v>308</v>
      </c>
      <c r="C6" s="69" t="s">
        <v>309</v>
      </c>
      <c r="D6" s="69">
        <v>1</v>
      </c>
      <c r="E6" s="70" t="s">
        <v>310</v>
      </c>
      <c r="F6" s="77" t="s">
        <v>311</v>
      </c>
      <c r="G6" s="71">
        <v>1</v>
      </c>
    </row>
    <row r="8" spans="1:7" x14ac:dyDescent="0.25">
      <c r="A8" s="56"/>
      <c r="B8" s="57"/>
      <c r="C8" s="57"/>
      <c r="D8" s="57"/>
      <c r="E8" s="57"/>
      <c r="F8" s="57"/>
      <c r="G8" s="58"/>
    </row>
    <row r="9" spans="1:7" x14ac:dyDescent="0.25">
      <c r="A9" s="189" t="s">
        <v>339</v>
      </c>
      <c r="B9" s="140"/>
      <c r="C9" s="140"/>
      <c r="D9" s="140"/>
      <c r="E9" s="140"/>
      <c r="F9" s="140"/>
      <c r="G9" s="190"/>
    </row>
    <row r="10" spans="1:7" x14ac:dyDescent="0.25">
      <c r="A10" s="59"/>
      <c r="B10" s="31"/>
      <c r="C10" s="31"/>
      <c r="D10" s="31"/>
      <c r="E10" s="31"/>
      <c r="F10" s="31"/>
      <c r="G10" s="60"/>
    </row>
    <row r="11" spans="1:7" x14ac:dyDescent="0.25">
      <c r="A11" s="59"/>
      <c r="B11" s="31" t="s">
        <v>281</v>
      </c>
      <c r="C11" s="31" t="s">
        <v>197</v>
      </c>
      <c r="D11" s="31" t="s">
        <v>198</v>
      </c>
      <c r="E11" s="31" t="s">
        <v>199</v>
      </c>
      <c r="F11" s="31" t="s">
        <v>200</v>
      </c>
      <c r="G11" s="60" t="s">
        <v>227</v>
      </c>
    </row>
    <row r="12" spans="1:7" x14ac:dyDescent="0.25">
      <c r="A12" s="59" t="s">
        <v>321</v>
      </c>
      <c r="B12" s="75" t="s">
        <v>322</v>
      </c>
      <c r="C12" s="74" t="s">
        <v>323</v>
      </c>
      <c r="D12" s="74" t="s">
        <v>324</v>
      </c>
      <c r="E12" s="74" t="s">
        <v>325</v>
      </c>
      <c r="F12" s="74" t="s">
        <v>334</v>
      </c>
      <c r="G12" s="76" t="s">
        <v>335</v>
      </c>
    </row>
    <row r="13" spans="1:7" x14ac:dyDescent="0.25">
      <c r="A13" s="64" t="s">
        <v>229</v>
      </c>
      <c r="B13" s="70" t="s">
        <v>309</v>
      </c>
      <c r="C13" s="69" t="s">
        <v>318</v>
      </c>
      <c r="D13" s="69">
        <v>1</v>
      </c>
      <c r="E13" s="74" t="s">
        <v>326</v>
      </c>
      <c r="F13" s="77" t="s">
        <v>327</v>
      </c>
      <c r="G13" s="71">
        <v>1</v>
      </c>
    </row>
    <row r="15" spans="1:7" x14ac:dyDescent="0.25">
      <c r="A15" s="56"/>
      <c r="B15" s="57"/>
      <c r="C15" s="57"/>
      <c r="D15" s="57"/>
      <c r="E15" s="57"/>
      <c r="F15" s="57"/>
      <c r="G15" s="58"/>
    </row>
    <row r="16" spans="1:7" x14ac:dyDescent="0.25">
      <c r="A16" s="189" t="s">
        <v>337</v>
      </c>
      <c r="B16" s="140"/>
      <c r="C16" s="140"/>
      <c r="D16" s="140"/>
      <c r="E16" s="140"/>
      <c r="F16" s="140"/>
      <c r="G16" s="190"/>
    </row>
    <row r="17" spans="1:7" x14ac:dyDescent="0.25">
      <c r="A17" s="59"/>
      <c r="B17" s="31"/>
      <c r="C17" s="31"/>
      <c r="D17" s="31"/>
      <c r="E17" s="31"/>
      <c r="F17" s="31"/>
      <c r="G17" s="60"/>
    </row>
    <row r="18" spans="1:7" x14ac:dyDescent="0.25">
      <c r="A18" s="59"/>
      <c r="B18" s="31" t="s">
        <v>281</v>
      </c>
      <c r="C18" s="31" t="s">
        <v>197</v>
      </c>
      <c r="D18" s="31" t="s">
        <v>198</v>
      </c>
      <c r="E18" s="31" t="s">
        <v>199</v>
      </c>
      <c r="F18" s="31" t="s">
        <v>200</v>
      </c>
      <c r="G18" s="60" t="s">
        <v>227</v>
      </c>
    </row>
    <row r="19" spans="1:7" x14ac:dyDescent="0.25">
      <c r="A19" s="59" t="s">
        <v>312</v>
      </c>
      <c r="B19" s="74">
        <v>0.15</v>
      </c>
      <c r="C19" s="74">
        <v>0.35</v>
      </c>
      <c r="D19" s="74">
        <v>0.55000000000000004</v>
      </c>
      <c r="E19" s="75">
        <v>0.75</v>
      </c>
      <c r="F19" s="74">
        <v>0.9</v>
      </c>
      <c r="G19" s="76">
        <v>1</v>
      </c>
    </row>
    <row r="20" spans="1:7" x14ac:dyDescent="0.25">
      <c r="A20" s="64" t="s">
        <v>229</v>
      </c>
      <c r="B20" s="69" t="s">
        <v>313</v>
      </c>
      <c r="C20" s="69" t="s">
        <v>314</v>
      </c>
      <c r="D20" s="69">
        <v>1</v>
      </c>
      <c r="E20" s="70" t="s">
        <v>288</v>
      </c>
      <c r="F20" s="77" t="s">
        <v>315</v>
      </c>
      <c r="G20" s="71">
        <v>1</v>
      </c>
    </row>
    <row r="22" spans="1:7" x14ac:dyDescent="0.25">
      <c r="A22" s="56"/>
      <c r="B22" s="57"/>
      <c r="C22" s="57"/>
      <c r="D22" s="57"/>
      <c r="E22" s="57"/>
      <c r="F22" s="57"/>
      <c r="G22" s="58"/>
    </row>
    <row r="23" spans="1:7" x14ac:dyDescent="0.25">
      <c r="A23" s="189" t="s">
        <v>342</v>
      </c>
      <c r="B23" s="140"/>
      <c r="C23" s="140"/>
      <c r="D23" s="140"/>
      <c r="E23" s="140"/>
      <c r="F23" s="140"/>
      <c r="G23" s="190"/>
    </row>
    <row r="24" spans="1:7" x14ac:dyDescent="0.25">
      <c r="A24" s="59"/>
      <c r="B24" s="31"/>
      <c r="C24" s="31"/>
      <c r="D24" s="31"/>
      <c r="E24" s="31"/>
      <c r="F24" s="31"/>
      <c r="G24" s="60"/>
    </row>
    <row r="25" spans="1:7" x14ac:dyDescent="0.25">
      <c r="A25" s="59"/>
      <c r="B25" s="31" t="s">
        <v>281</v>
      </c>
      <c r="C25" s="31" t="s">
        <v>197</v>
      </c>
      <c r="D25" s="31" t="s">
        <v>198</v>
      </c>
      <c r="E25" s="31" t="s">
        <v>199</v>
      </c>
      <c r="F25" s="31" t="s">
        <v>200</v>
      </c>
      <c r="G25" s="60" t="s">
        <v>227</v>
      </c>
    </row>
    <row r="26" spans="1:7" x14ac:dyDescent="0.25">
      <c r="A26" s="59" t="s">
        <v>328</v>
      </c>
      <c r="B26" s="75" t="s">
        <v>322</v>
      </c>
      <c r="C26" s="74" t="s">
        <v>323</v>
      </c>
      <c r="D26" s="74" t="s">
        <v>324</v>
      </c>
      <c r="E26" s="74" t="s">
        <v>325</v>
      </c>
      <c r="F26" s="74" t="s">
        <v>334</v>
      </c>
      <c r="G26" s="76" t="s">
        <v>335</v>
      </c>
    </row>
    <row r="27" spans="1:7" x14ac:dyDescent="0.25">
      <c r="A27" s="64" t="s">
        <v>229</v>
      </c>
      <c r="B27" s="70" t="s">
        <v>329</v>
      </c>
      <c r="C27" s="69" t="s">
        <v>330</v>
      </c>
      <c r="D27" s="69">
        <v>1</v>
      </c>
      <c r="E27" s="69" t="s">
        <v>331</v>
      </c>
      <c r="F27" s="74" t="s">
        <v>327</v>
      </c>
      <c r="G27" s="71">
        <v>1</v>
      </c>
    </row>
    <row r="29" spans="1:7" x14ac:dyDescent="0.25">
      <c r="A29" s="56"/>
      <c r="B29" s="57"/>
      <c r="C29" s="57"/>
      <c r="D29" s="57"/>
      <c r="E29" s="57"/>
      <c r="F29" s="57"/>
      <c r="G29" s="58"/>
    </row>
    <row r="30" spans="1:7" x14ac:dyDescent="0.25">
      <c r="A30" s="189" t="s">
        <v>343</v>
      </c>
      <c r="B30" s="140"/>
      <c r="C30" s="140"/>
      <c r="D30" s="140"/>
      <c r="E30" s="140"/>
      <c r="F30" s="140"/>
      <c r="G30" s="190"/>
    </row>
    <row r="31" spans="1:7" x14ac:dyDescent="0.25">
      <c r="A31" s="59"/>
      <c r="B31" s="31"/>
      <c r="C31" s="31"/>
      <c r="D31" s="31"/>
      <c r="E31" s="31"/>
      <c r="F31" s="31"/>
      <c r="G31" s="60"/>
    </row>
    <row r="32" spans="1:7" x14ac:dyDescent="0.25">
      <c r="A32" s="59"/>
      <c r="B32" s="31" t="s">
        <v>281</v>
      </c>
      <c r="C32" s="31" t="s">
        <v>197</v>
      </c>
      <c r="D32" s="31" t="s">
        <v>198</v>
      </c>
      <c r="E32" s="31" t="s">
        <v>199</v>
      </c>
      <c r="F32" s="31" t="s">
        <v>200</v>
      </c>
      <c r="G32" s="60" t="s">
        <v>227</v>
      </c>
    </row>
    <row r="33" spans="1:7" x14ac:dyDescent="0.25">
      <c r="A33" s="59" t="s">
        <v>332</v>
      </c>
      <c r="B33" s="74" t="s">
        <v>322</v>
      </c>
      <c r="C33" s="74" t="s">
        <v>323</v>
      </c>
      <c r="D33" s="74" t="s">
        <v>324</v>
      </c>
      <c r="E33" s="75" t="s">
        <v>325</v>
      </c>
      <c r="F33" s="74" t="s">
        <v>334</v>
      </c>
      <c r="G33" s="76" t="s">
        <v>335</v>
      </c>
    </row>
    <row r="34" spans="1:7" x14ac:dyDescent="0.25">
      <c r="A34" s="64" t="s">
        <v>229</v>
      </c>
      <c r="B34" s="69" t="s">
        <v>309</v>
      </c>
      <c r="C34" s="69" t="s">
        <v>318</v>
      </c>
      <c r="D34" s="69">
        <v>1</v>
      </c>
      <c r="E34" s="70" t="s">
        <v>333</v>
      </c>
      <c r="F34" s="77" t="s">
        <v>320</v>
      </c>
      <c r="G34" s="71">
        <v>1</v>
      </c>
    </row>
    <row r="36" spans="1:7" x14ac:dyDescent="0.25">
      <c r="A36" s="56"/>
      <c r="B36" s="57"/>
      <c r="C36" s="57"/>
      <c r="D36" s="57"/>
      <c r="E36" s="57"/>
      <c r="F36" s="57"/>
      <c r="G36" s="58"/>
    </row>
    <row r="37" spans="1:7" x14ac:dyDescent="0.25">
      <c r="A37" s="189" t="s">
        <v>338</v>
      </c>
      <c r="B37" s="140"/>
      <c r="C37" s="140"/>
      <c r="D37" s="140"/>
      <c r="E37" s="140"/>
      <c r="F37" s="140"/>
      <c r="G37" s="190"/>
    </row>
    <row r="38" spans="1:7" x14ac:dyDescent="0.25">
      <c r="A38" s="59"/>
      <c r="B38" s="31"/>
      <c r="C38" s="31"/>
      <c r="D38" s="31"/>
      <c r="E38" s="31"/>
      <c r="F38" s="31"/>
      <c r="G38" s="60"/>
    </row>
    <row r="39" spans="1:7" x14ac:dyDescent="0.25">
      <c r="A39" s="59"/>
      <c r="B39" s="31" t="s">
        <v>281</v>
      </c>
      <c r="C39" s="31" t="s">
        <v>197</v>
      </c>
      <c r="D39" s="31" t="s">
        <v>198</v>
      </c>
      <c r="E39" s="31" t="s">
        <v>199</v>
      </c>
      <c r="F39" s="31" t="s">
        <v>200</v>
      </c>
      <c r="G39" s="60" t="s">
        <v>227</v>
      </c>
    </row>
    <row r="40" spans="1:7" x14ac:dyDescent="0.25">
      <c r="A40" s="59" t="s">
        <v>316</v>
      </c>
      <c r="B40" s="74">
        <v>0.48</v>
      </c>
      <c r="C40" s="74">
        <v>0.24</v>
      </c>
      <c r="D40" s="74">
        <v>0.12</v>
      </c>
      <c r="E40" s="74">
        <v>0.06</v>
      </c>
      <c r="F40" s="74">
        <v>0.03</v>
      </c>
      <c r="G40" s="75">
        <v>0</v>
      </c>
    </row>
    <row r="41" spans="1:7" x14ac:dyDescent="0.25">
      <c r="A41" s="64" t="s">
        <v>229</v>
      </c>
      <c r="B41" s="69" t="s">
        <v>317</v>
      </c>
      <c r="C41" s="69" t="s">
        <v>318</v>
      </c>
      <c r="D41" s="69">
        <v>1</v>
      </c>
      <c r="E41" s="69" t="s">
        <v>319</v>
      </c>
      <c r="F41" s="77" t="s">
        <v>320</v>
      </c>
      <c r="G41" s="70">
        <v>1</v>
      </c>
    </row>
  </sheetData>
  <mergeCells count="6">
    <mergeCell ref="A2:G2"/>
    <mergeCell ref="A16:G16"/>
    <mergeCell ref="A37:G37"/>
    <mergeCell ref="A9:G9"/>
    <mergeCell ref="A23:G23"/>
    <mergeCell ref="A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Ajuste de la Complejidad</vt:lpstr>
      <vt:lpstr>Det. Parámetros de Medición</vt:lpstr>
      <vt:lpstr>SLOC</vt:lpstr>
      <vt:lpstr>Parámetros de Medición</vt:lpstr>
      <vt:lpstr>Factores de Escala</vt:lpstr>
      <vt:lpstr>CMM</vt:lpstr>
      <vt:lpstr>Indicadores de Producto</vt:lpstr>
      <vt:lpstr>Indicadores de Plataforma</vt:lpstr>
      <vt:lpstr>Indicadores de Personal</vt:lpstr>
      <vt:lpstr>Estimacion de Esfuerzo</vt:lpstr>
      <vt:lpstr>Etapas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Dr_Ligia</dc:creator>
  <cp:lastModifiedBy>Salvatore</cp:lastModifiedBy>
  <dcterms:created xsi:type="dcterms:W3CDTF">2015-03-06T05:41:12Z</dcterms:created>
  <dcterms:modified xsi:type="dcterms:W3CDTF">2015-03-09T20:17:22Z</dcterms:modified>
</cp:coreProperties>
</file>